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hartsheets/sheet10.xml" ContentType="application/vnd.openxmlformats-officedocument.spreadsheetml.chartsheet+xml"/>
  <Override PartName="/xl/chartsheets/sheet11.xml" ContentType="application/vnd.openxmlformats-officedocument.spreadsheetml.chart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chartsheets/sheet12.xml" ContentType="application/vnd.openxmlformats-officedocument.spreadsheetml.chartsheet+xml"/>
  <Override PartName="/xl/chartsheets/sheet13.xml" ContentType="application/vnd.openxmlformats-officedocument.spreadsheetml.chartsheet+xml"/>
  <Override PartName="/xl/chartsheets/sheet14.xml" ContentType="application/vnd.openxmlformats-officedocument.spreadsheetml.chart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chartsheets/sheet15.xml" ContentType="application/vnd.openxmlformats-officedocument.spreadsheetml.chartsheet+xml"/>
  <Override PartName="/xl/chartsheets/sheet16.xml" ContentType="application/vnd.openxmlformats-officedocument.spreadsheetml.chartsheet+xml"/>
  <Override PartName="/xl/chartsheets/sheet17.xml" ContentType="application/vnd.openxmlformats-officedocument.spreadsheetml.chartsheet+xml"/>
  <Override PartName="/xl/worksheets/sheet23.xml" ContentType="application/vnd.openxmlformats-officedocument.spreadsheetml.worksheet+xml"/>
  <Override PartName="/xl/chartsheets/sheet18.xml" ContentType="application/vnd.openxmlformats-officedocument.spreadsheetml.chartsheet+xml"/>
  <Override PartName="/xl/chartsheets/sheet19.xml" ContentType="application/vnd.openxmlformats-officedocument.spreadsheetml.chartsheet+xml"/>
  <Override PartName="/xl/worksheets/sheet24.xml" ContentType="application/vnd.openxmlformats-officedocument.spreadsheetml.worksheet+xml"/>
  <Override PartName="/xl/chartsheets/sheet20.xml" ContentType="application/vnd.openxmlformats-officedocument.spreadsheetml.chartsheet+xml"/>
  <Override PartName="/xl/chartsheets/sheet21.xml" ContentType="application/vnd.openxmlformats-officedocument.spreadsheetml.chart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chartsheets/sheet22.xml" ContentType="application/vnd.openxmlformats-officedocument.spreadsheetml.chartsheet+xml"/>
  <Override PartName="/xl/worksheets/sheet29.xml" ContentType="application/vnd.openxmlformats-officedocument.spreadsheetml.worksheet+xml"/>
  <Override PartName="/xl/chartsheets/sheet23.xml" ContentType="application/vnd.openxmlformats-officedocument.spreadsheetml.chartsheet+xml"/>
  <Override PartName="/xl/worksheets/sheet30.xml" ContentType="application/vnd.openxmlformats-officedocument.spreadsheetml.worksheet+xml"/>
  <Override PartName="/xl/chartsheets/sheet24.xml" ContentType="application/vnd.openxmlformats-officedocument.spreadsheetml.chartsheet+xml"/>
  <Override PartName="/xl/chartsheets/sheet25.xml" ContentType="application/vnd.openxmlformats-officedocument.spreadsheetml.chart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drawings/drawing11.xml" ContentType="application/vnd.openxmlformats-officedocument.drawing+xml"/>
  <Override PartName="/xl/charts/chart11.xml" ContentType="application/vnd.openxmlformats-officedocument.drawingml.chart+xml"/>
  <Override PartName="/xl/drawings/drawing12.xml" ContentType="application/vnd.openxmlformats-officedocument.drawing+xml"/>
  <Override PartName="/xl/charts/chart12.xml" ContentType="application/vnd.openxmlformats-officedocument.drawingml.chart+xml"/>
  <Override PartName="/xl/drawings/drawing13.xml" ContentType="application/vnd.openxmlformats-officedocument.drawing+xml"/>
  <Override PartName="/xl/charts/chart13.xml" ContentType="application/vnd.openxmlformats-officedocument.drawingml.chart+xml"/>
  <Override PartName="/xl/drawings/drawing14.xml" ContentType="application/vnd.openxmlformats-officedocument.drawing+xml"/>
  <Override PartName="/xl/charts/chart14.xml" ContentType="application/vnd.openxmlformats-officedocument.drawingml.chart+xml"/>
  <Override PartName="/xl/drawings/drawing15.xml" ContentType="application/vnd.openxmlformats-officedocument.drawing+xml"/>
  <Override PartName="/xl/charts/chart15.xml" ContentType="application/vnd.openxmlformats-officedocument.drawingml.chart+xml"/>
  <Override PartName="/xl/drawings/drawing16.xml" ContentType="application/vnd.openxmlformats-officedocument.drawing+xml"/>
  <Override PartName="/xl/charts/chart16.xml" ContentType="application/vnd.openxmlformats-officedocument.drawingml.chart+xml"/>
  <Override PartName="/xl/drawings/drawing17.xml" ContentType="application/vnd.openxmlformats-officedocument.drawing+xml"/>
  <Override PartName="/xl/charts/chart17.xml" ContentType="application/vnd.openxmlformats-officedocument.drawingml.chart+xml"/>
  <Override PartName="/xl/drawings/drawing18.xml" ContentType="application/vnd.openxmlformats-officedocument.drawing+xml"/>
  <Override PartName="/xl/charts/chart18.xml" ContentType="application/vnd.openxmlformats-officedocument.drawingml.chart+xml"/>
  <Override PartName="/xl/drawings/drawing19.xml" ContentType="application/vnd.openxmlformats-officedocument.drawing+xml"/>
  <Override PartName="/xl/charts/chart19.xml" ContentType="application/vnd.openxmlformats-officedocument.drawingml.chart+xml"/>
  <Override PartName="/xl/drawings/drawing20.xml" ContentType="application/vnd.openxmlformats-officedocument.drawing+xml"/>
  <Override PartName="/xl/charts/chart20.xml" ContentType="application/vnd.openxmlformats-officedocument.drawingml.chart+xml"/>
  <Override PartName="/xl/drawings/drawing21.xml" ContentType="application/vnd.openxmlformats-officedocument.drawing+xml"/>
  <Override PartName="/xl/charts/chart21.xml" ContentType="application/vnd.openxmlformats-officedocument.drawingml.chart+xml"/>
  <Override PartName="/xl/drawings/drawing22.xml" ContentType="application/vnd.openxmlformats-officedocument.drawing+xml"/>
  <Override PartName="/xl/charts/chart22.xml" ContentType="application/vnd.openxmlformats-officedocument.drawingml.chart+xml"/>
  <Override PartName="/xl/drawings/drawing23.xml" ContentType="application/vnd.openxmlformats-officedocument.drawing+xml"/>
  <Override PartName="/xl/charts/chart23.xml" ContentType="application/vnd.openxmlformats-officedocument.drawingml.chart+xml"/>
  <Override PartName="/xl/drawings/drawing24.xml" ContentType="application/vnd.openxmlformats-officedocument.drawing+xml"/>
  <Override PartName="/xl/charts/chart24.xml" ContentType="application/vnd.openxmlformats-officedocument.drawingml.chart+xml"/>
  <Override PartName="/xl/drawings/drawing25.xml" ContentType="application/vnd.openxmlformats-officedocument.drawing+xml"/>
  <Override PartName="/xl/charts/chart25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 codeName="{8C4F1C90-05EB-6A55-5F09-09C24B55AC0B}"/>
  <workbookPr codeName="ЭтаКнига" defaultThemeVersion="124226"/>
  <bookViews>
    <workbookView xWindow="120" yWindow="45" windowWidth="15480" windowHeight="11640" tabRatio="917" firstSheet="6" activeTab="48"/>
  </bookViews>
  <sheets>
    <sheet name="MK_UAHD" sheetId="1" state="hidden" r:id="rId1"/>
    <sheet name="MK_USDD" sheetId="2" state="hidden" r:id="rId2"/>
    <sheet name="K_ALLD" sheetId="3" state="hidden" r:id="rId3"/>
    <sheet name="T_ALLD" sheetId="4" state="hidden" r:id="rId4"/>
    <sheet name="MTK2_UAH" sheetId="5" state="hidden" r:id="rId5"/>
    <sheet name="MTK2_USD" sheetId="6" state="hidden" r:id="rId6"/>
    <sheet name="MKT2_UAH" sheetId="7" r:id="rId7"/>
    <sheet name="MKT2_USD" sheetId="8" r:id="rId8"/>
    <sheet name="MT_UAHD" sheetId="9" state="hidden" r:id="rId9"/>
    <sheet name="MT_USDD" sheetId="10" state="hidden" r:id="rId10"/>
    <sheet name="MT_ALL" sheetId="11" state="hidden" r:id="rId11"/>
    <sheet name="MTM_ALL" sheetId="12" state="hidden" r:id="rId12"/>
    <sheet name="MK_ALL" sheetId="13" state="hidden" r:id="rId13"/>
    <sheet name="SRATED" sheetId="14" state="hidden" r:id="rId14"/>
    <sheet name="RATED" sheetId="15" state="hidden" r:id="rId15"/>
    <sheet name="RATEDS" sheetId="16" state="hidden" r:id="rId16"/>
    <sheet name="SRATE_M" sheetId="17" state="hidden" r:id="rId17"/>
    <sheet name="SRATE" sheetId="18" state="hidden" r:id="rId18"/>
    <sheet name="RATE_M" sheetId="19" r:id="rId19"/>
    <sheet name="RATE" sheetId="20" state="hidden" r:id="rId20"/>
    <sheet name="RATE_CMP" sheetId="21" state="hidden" r:id="rId21"/>
    <sheet name="CURD" sheetId="22" state="hidden" r:id="rId22"/>
    <sheet name="CURDS" sheetId="23" state="hidden" r:id="rId23"/>
    <sheet name="CUR_M" sheetId="24" r:id="rId24"/>
    <sheet name="CUR" sheetId="25" state="hidden" r:id="rId25"/>
    <sheet name="CUR_CMP" sheetId="26" state="hidden" r:id="rId26"/>
    <sheet name="CUR_M_EXT" sheetId="27" state="hidden" r:id="rId27"/>
    <sheet name="CUR_CMP_EXT" sheetId="28" state="hidden" r:id="rId28"/>
    <sheet name="DKT1" sheetId="29" state="hidden" r:id="rId29"/>
    <sheet name="DKT2" sheetId="30" r:id="rId30"/>
    <sheet name="DTK2" sheetId="31" r:id="rId31"/>
    <sheet name="DKRD" sheetId="32" state="hidden" r:id="rId32"/>
    <sheet name="DKR2DSTATE" sheetId="33" state="hidden" r:id="rId33"/>
    <sheet name="DKR2DGUAR" sheetId="34" state="hidden" r:id="rId34"/>
    <sheet name="DKR" sheetId="35" state="hidden" r:id="rId35"/>
    <sheet name="DKR2" sheetId="36" state="hidden" r:id="rId36"/>
    <sheet name="YT_ALL_USD_D" sheetId="37" state="hidden" r:id="rId37"/>
    <sheet name="YT_ALL_UAH_D" sheetId="38" state="hidden" r:id="rId38"/>
    <sheet name="YT_ALL_PER_D" sheetId="39" state="hidden" r:id="rId39"/>
    <sheet name="YT_ALL" sheetId="40" state="hidden" r:id="rId40"/>
    <sheet name="YTM_ALL_UAH_D" sheetId="41" state="hidden" r:id="rId41"/>
    <sheet name="YTM_ALL_USD_D" sheetId="42" state="hidden" r:id="rId42"/>
    <sheet name="YTM_ALL" sheetId="43" state="hidden" r:id="rId43"/>
    <sheet name="YKM_ALL_UAH_D" sheetId="44" state="hidden" r:id="rId44"/>
    <sheet name="YKM_ALL_USD_D" sheetId="45" state="hidden" r:id="rId45"/>
    <sheet name="YKM_ALL" sheetId="46" state="hidden" r:id="rId46"/>
    <sheet name="YK_ALL" sheetId="47" state="hidden" r:id="rId47"/>
    <sheet name="YKT2_UAH" sheetId="48" r:id="rId48"/>
    <sheet name="YKT2_USD" sheetId="49" r:id="rId49"/>
    <sheet name="KINDD" sheetId="50" state="hidden" r:id="rId50"/>
    <sheet name="KIND_CMP" sheetId="51" state="hidden" r:id="rId51"/>
    <sheet name="DTRD" sheetId="52" state="hidden" r:id="rId52"/>
    <sheet name="DTR" sheetId="53" state="hidden" r:id="rId53"/>
    <sheet name="DEBT_TERM1" sheetId="54" state="hidden" r:id="rId54"/>
    <sheet name="DEBT_TERM2" sheetId="55" state="hidden" r:id="rId55"/>
    <sheet name="DEBT_TERM" sheetId="56" state="hidden" r:id="rId56"/>
    <sheet name="K_ALL" sheetId="57" state="hidden" r:id="rId57"/>
    <sheet name="T_ALL" sheetId="58" state="hidden" r:id="rId58"/>
    <sheet name="YKT2_PRC" sheetId="59" state="hidden" r:id="rId59"/>
    <sheet name="TBL1" sheetId="60" state="hidden" r:id="rId60"/>
    <sheet name="DATA" sheetId="61" r:id="rId61"/>
    <sheet name="AVGRATE_DETAIL" sheetId="62" state="hidden" r:id="rId62"/>
  </sheets>
  <definedNames>
    <definedName name="AVGDTERM">DEBT_TERM!$A$8</definedName>
    <definedName name="CK_05">'DKT2'!$A$7</definedName>
    <definedName name="CK_05C6">DKR!$A$11</definedName>
    <definedName name="CK_05G6">DKR!$A$7</definedName>
    <definedName name="CKMDUAH">MKT2_UAH!$A$6</definedName>
    <definedName name="CKMDUSD">MKT2_USD!$A$6</definedName>
    <definedName name="CKMPERC">MK_ALL!$A$18</definedName>
    <definedName name="CKMUAH">MK_ALL!$A$6</definedName>
    <definedName name="CKMUSD">MK_ALL!$A$12</definedName>
    <definedName name="CKPERC">MK_ALL!#REF!</definedName>
    <definedName name="CKUAH">MK_ALL!#REF!</definedName>
    <definedName name="CKUSD">MK_ALL!#REF!</definedName>
    <definedName name="CUR_CMP1">CUR_M_EXT!$A$7</definedName>
    <definedName name="CUR_CMPD4">CUR_M_EXT!$B$5</definedName>
    <definedName name="CUR_CMPD5">CUR_M_EXT!$H$5</definedName>
    <definedName name="CUR_CMPEXT">CUR_CMP_EXT!$A$7</definedName>
    <definedName name="CUR_CMPEXTD4">CUR_CMP_EXT!$B$5</definedName>
    <definedName name="CUR_CMPEXTD5">CUR_CMP_EXT!$H$5</definedName>
    <definedName name="CUR_CMPEXTKD4">CUR_CMP_EXT!$B$24</definedName>
    <definedName name="CUR_CMPEXTKD5">CUR_CMP_EXT!$H$24</definedName>
    <definedName name="CUR_CMPEXTKIND">CUR_CMP_EXT!$A$26</definedName>
    <definedName name="CUR_CMPS1">CUR_CMP!$A$8</definedName>
    <definedName name="CUR_CMPS1D4">CUR_CMP!$B$6</definedName>
    <definedName name="CUR_CMPS1D5">CUR_CMP!$E$6</definedName>
    <definedName name="CUR_CMPS2">CUR_CMP!$A$24</definedName>
    <definedName name="CUR_CMPS2D4">CUR_CMP!$B$22</definedName>
    <definedName name="CUR_CMPS2D5">CUR_CMP!$E$22</definedName>
    <definedName name="CURNAME">CUR_M!$A$7</definedName>
    <definedName name="CURNAMECUR">CUR!$A$7</definedName>
    <definedName name="CURNAMEKIND">CUR!$A$23</definedName>
    <definedName name="DDELIMER">DATA!$B$4</definedName>
    <definedName name="DKRGUAR">'DKR2'!#REF!</definedName>
    <definedName name="DKRSTATE">'DKR2'!$A$8</definedName>
    <definedName name="DKT">'DKT1'!$A$7</definedName>
    <definedName name="DMLMLR">DATA!$F$4</definedName>
    <definedName name="DREPORTDATE">DATA!$B$3</definedName>
    <definedName name="DRUN">DATA!$A$1</definedName>
    <definedName name="DSESSION">DATA!$B$5</definedName>
    <definedName name="DT_05">'DTK2'!$A$7</definedName>
    <definedName name="DTKYPERC">YK_ALL!$A$18</definedName>
    <definedName name="DTKYUAH">YK_ALL!$A$6</definedName>
    <definedName name="DTKYUSD">YK_ALL!$A$12</definedName>
    <definedName name="DTMDUAH">MTK2_UAH!$A$6</definedName>
    <definedName name="DTMDUSD">MTK2_USD!$A$6</definedName>
    <definedName name="DTMPERC">MT_ALL!$A$18</definedName>
    <definedName name="DTMUAH">MT_ALL!$A$6</definedName>
    <definedName name="DTMUSD">MT_ALL!$A$12</definedName>
    <definedName name="DTR">DTR!$A$6</definedName>
    <definedName name="DTYPERC" localSheetId="46">YK_ALL!$A$18</definedName>
    <definedName name="DTYPERC">YT_ALL!$A$18</definedName>
    <definedName name="DTYUAH" localSheetId="46">YK_ALL!$A$6</definedName>
    <definedName name="DTYUAH">YT_ALL!$A$6</definedName>
    <definedName name="DTYUSD" localSheetId="46">YK_ALL!$A$12</definedName>
    <definedName name="DTYUSD">YT_ALL!$A$12</definedName>
    <definedName name="KINDCMP">KIND_CMP!$A$7</definedName>
    <definedName name="KINDKMPD4">KIND_CMP!$B$5</definedName>
    <definedName name="KINDKMPD5">KIND_CMP!$E$5</definedName>
    <definedName name="R0">#REF!</definedName>
    <definedName name="RATEGROUPKIND">SRATE!$A$14</definedName>
    <definedName name="RATEKIND">SRATE_M!$A$6</definedName>
    <definedName name="RATENAMEALL">RATE_M!$A$7</definedName>
    <definedName name="RATENAMESTRUCT1">RATE!$A$7</definedName>
    <definedName name="RATENAMESTRUCT2">RATE!$A$22</definedName>
    <definedName name="RATENAMESTRUCTCMP">RATE_CMP!$A$7</definedName>
    <definedName name="RATENAMESTRUCTCMP2">RATE_CMP!$A$20</definedName>
    <definedName name="RCMP2D4">RATE_CMP!$B$18</definedName>
    <definedName name="RCMP2D5">RATE_CMP!$E$18</definedName>
    <definedName name="RCMPD4">RATE_CMP!$B$5</definedName>
    <definedName name="RCMPD5">RATE_CMP!$E$5</definedName>
    <definedName name="REPORT_REGIME">DATA!$A$8</definedName>
    <definedName name="SRATED">SRATE!$A$7</definedName>
    <definedName name="VALUAH">DATA!$D$4</definedName>
    <definedName name="VALUSD">DATA!$C$4</definedName>
    <definedName name="VALVAL">DATA!$E$4</definedName>
    <definedName name="YKT2UAH">YKT2_UAH!$A$6</definedName>
    <definedName name="YKT2USD">YKT2_USD!$A$6</definedName>
    <definedName name="YKT2UФР">YKT2_UAH!$A$6</definedName>
  </definedNames>
  <calcPr calcId="145621"/>
</workbook>
</file>

<file path=xl/calcChain.xml><?xml version="1.0" encoding="utf-8"?>
<calcChain xmlns="http://schemas.openxmlformats.org/spreadsheetml/2006/main">
  <c r="G4" i="61" l="1"/>
  <c r="F4" i="61"/>
  <c r="E4" i="61"/>
  <c r="D4" i="61"/>
  <c r="G4" i="40" s="1"/>
  <c r="C4" i="61"/>
  <c r="C3" i="61"/>
  <c r="J61" i="56"/>
  <c r="J60" i="56"/>
  <c r="J59" i="56"/>
  <c r="J58" i="56"/>
  <c r="J57" i="56"/>
  <c r="J56" i="56"/>
  <c r="J55" i="56"/>
  <c r="J54" i="56"/>
  <c r="J53" i="56"/>
  <c r="I53" i="56"/>
  <c r="J52" i="56"/>
  <c r="I52" i="56"/>
  <c r="J51" i="56"/>
  <c r="I51" i="56"/>
  <c r="J50" i="56"/>
  <c r="I50" i="56"/>
  <c r="J49" i="56"/>
  <c r="I49" i="56"/>
  <c r="J48" i="56"/>
  <c r="I48" i="56"/>
  <c r="J47" i="56"/>
  <c r="I47" i="56"/>
  <c r="J46" i="56"/>
  <c r="I46" i="56"/>
  <c r="J45" i="56"/>
  <c r="I45" i="56"/>
  <c r="J44" i="56"/>
  <c r="I44" i="56"/>
  <c r="J43" i="56"/>
  <c r="I43" i="56"/>
  <c r="J42" i="56"/>
  <c r="I42" i="56"/>
  <c r="J41" i="56"/>
  <c r="I41" i="56"/>
  <c r="J40" i="56"/>
  <c r="I40" i="56"/>
  <c r="J39" i="56"/>
  <c r="I39" i="56"/>
  <c r="J38" i="56"/>
  <c r="I38" i="56"/>
  <c r="J37" i="56"/>
  <c r="I37" i="56"/>
  <c r="J36" i="56"/>
  <c r="I36" i="56"/>
  <c r="J35" i="56"/>
  <c r="I35" i="56"/>
  <c r="J34" i="56"/>
  <c r="I34" i="56"/>
  <c r="J33" i="56"/>
  <c r="I33" i="56"/>
  <c r="J32" i="56"/>
  <c r="I32" i="56"/>
  <c r="J31" i="56"/>
  <c r="I31" i="56"/>
  <c r="J30" i="56"/>
  <c r="I30" i="56"/>
  <c r="J29" i="56"/>
  <c r="I29" i="56"/>
  <c r="J28" i="56"/>
  <c r="I28" i="56"/>
  <c r="J27" i="56"/>
  <c r="I27" i="56"/>
  <c r="J26" i="56"/>
  <c r="I26" i="56"/>
  <c r="J25" i="56"/>
  <c r="I25" i="56"/>
  <c r="J24" i="56"/>
  <c r="I24" i="56"/>
  <c r="J23" i="56"/>
  <c r="I23" i="56"/>
  <c r="J22" i="56"/>
  <c r="I22" i="56"/>
  <c r="J21" i="56"/>
  <c r="I21" i="56"/>
  <c r="J20" i="56"/>
  <c r="I20" i="56"/>
  <c r="J19" i="56"/>
  <c r="I19" i="56"/>
  <c r="J18" i="56"/>
  <c r="I18" i="56"/>
  <c r="J17" i="56"/>
  <c r="I17" i="56"/>
  <c r="J16" i="56"/>
  <c r="I16" i="56"/>
  <c r="J15" i="56"/>
  <c r="I15" i="56"/>
  <c r="J14" i="56"/>
  <c r="I14" i="56"/>
  <c r="J13" i="56"/>
  <c r="I13" i="56"/>
  <c r="J12" i="56"/>
  <c r="I12" i="56"/>
  <c r="J11" i="56"/>
  <c r="I11" i="56"/>
  <c r="J10" i="56"/>
  <c r="I10" i="56"/>
  <c r="J9" i="56"/>
  <c r="I9" i="56"/>
  <c r="A4" i="56"/>
  <c r="D6" i="53"/>
  <c r="C6" i="53"/>
  <c r="B6" i="53"/>
  <c r="I7" i="51"/>
  <c r="G7" i="51"/>
  <c r="F7" i="51"/>
  <c r="E7" i="51"/>
  <c r="D7" i="51"/>
  <c r="C7" i="51"/>
  <c r="B7" i="51"/>
  <c r="B1" i="51"/>
  <c r="F127" i="49"/>
  <c r="E127" i="49"/>
  <c r="D127" i="49"/>
  <c r="C127" i="49"/>
  <c r="B127" i="49"/>
  <c r="F123" i="49"/>
  <c r="E123" i="49"/>
  <c r="D123" i="49"/>
  <c r="C123" i="49"/>
  <c r="B123" i="49"/>
  <c r="F108" i="49"/>
  <c r="E108" i="49"/>
  <c r="D108" i="49"/>
  <c r="C108" i="49"/>
  <c r="B108" i="49"/>
  <c r="F106" i="49"/>
  <c r="E106" i="49"/>
  <c r="D106" i="49"/>
  <c r="C106" i="49"/>
  <c r="B106" i="49"/>
  <c r="F100" i="49"/>
  <c r="E100" i="49"/>
  <c r="D100" i="49"/>
  <c r="C100" i="49"/>
  <c r="C99" i="49" s="1"/>
  <c r="B100" i="49"/>
  <c r="G99" i="49"/>
  <c r="E99" i="49"/>
  <c r="D99" i="49"/>
  <c r="F97" i="49"/>
  <c r="E97" i="49"/>
  <c r="D97" i="49"/>
  <c r="C97" i="49"/>
  <c r="B97" i="49"/>
  <c r="F93" i="49"/>
  <c r="E93" i="49"/>
  <c r="D93" i="49"/>
  <c r="C93" i="49"/>
  <c r="B93" i="49"/>
  <c r="F80" i="49"/>
  <c r="F79" i="49" s="1"/>
  <c r="E80" i="49"/>
  <c r="D80" i="49"/>
  <c r="C80" i="49"/>
  <c r="C79" i="49" s="1"/>
  <c r="C78" i="49" s="1"/>
  <c r="B80" i="49"/>
  <c r="B79" i="49" s="1"/>
  <c r="G79" i="49"/>
  <c r="E79" i="49"/>
  <c r="E78" i="49" s="1"/>
  <c r="D79" i="49"/>
  <c r="G78" i="49"/>
  <c r="D78" i="49"/>
  <c r="F76" i="49"/>
  <c r="E76" i="49"/>
  <c r="D76" i="49"/>
  <c r="C76" i="49"/>
  <c r="B76" i="49"/>
  <c r="F64" i="49"/>
  <c r="E64" i="49"/>
  <c r="D64" i="49"/>
  <c r="C64" i="49"/>
  <c r="B64" i="49"/>
  <c r="F62" i="49"/>
  <c r="E62" i="49"/>
  <c r="D62" i="49"/>
  <c r="C62" i="49"/>
  <c r="B62" i="49"/>
  <c r="F56" i="49"/>
  <c r="F48" i="49" s="1"/>
  <c r="E56" i="49"/>
  <c r="D56" i="49"/>
  <c r="C56" i="49"/>
  <c r="B56" i="49"/>
  <c r="F49" i="49"/>
  <c r="E49" i="49"/>
  <c r="E48" i="49" s="1"/>
  <c r="D49" i="49"/>
  <c r="C49" i="49"/>
  <c r="B49" i="49"/>
  <c r="G48" i="49"/>
  <c r="C48" i="49"/>
  <c r="B48" i="49"/>
  <c r="F46" i="49"/>
  <c r="E46" i="49"/>
  <c r="D46" i="49"/>
  <c r="C46" i="49"/>
  <c r="C8" i="49" s="1"/>
  <c r="C7" i="49" s="1"/>
  <c r="B46" i="49"/>
  <c r="F9" i="49"/>
  <c r="E9" i="49"/>
  <c r="E8" i="49" s="1"/>
  <c r="D9" i="49"/>
  <c r="C9" i="49"/>
  <c r="B9" i="49"/>
  <c r="G8" i="49"/>
  <c r="G7" i="49" s="1"/>
  <c r="F8" i="49"/>
  <c r="B8" i="49"/>
  <c r="B7" i="49" s="1"/>
  <c r="G4" i="49"/>
  <c r="F127" i="48"/>
  <c r="E127" i="48"/>
  <c r="D127" i="48"/>
  <c r="C127" i="48"/>
  <c r="B127" i="48"/>
  <c r="F123" i="48"/>
  <c r="E123" i="48"/>
  <c r="E99" i="48" s="1"/>
  <c r="E78" i="48" s="1"/>
  <c r="D123" i="48"/>
  <c r="C123" i="48"/>
  <c r="B123" i="48"/>
  <c r="F108" i="48"/>
  <c r="E108" i="48"/>
  <c r="D108" i="48"/>
  <c r="C108" i="48"/>
  <c r="B108" i="48"/>
  <c r="F106" i="48"/>
  <c r="E106" i="48"/>
  <c r="D106" i="48"/>
  <c r="C106" i="48"/>
  <c r="B106" i="48"/>
  <c r="B99" i="48" s="1"/>
  <c r="F100" i="48"/>
  <c r="E100" i="48"/>
  <c r="D100" i="48"/>
  <c r="D99" i="48" s="1"/>
  <c r="C100" i="48"/>
  <c r="B100" i="48"/>
  <c r="G99" i="48"/>
  <c r="F99" i="48"/>
  <c r="F97" i="48"/>
  <c r="E97" i="48"/>
  <c r="D97" i="48"/>
  <c r="C97" i="48"/>
  <c r="B97" i="48"/>
  <c r="F93" i="48"/>
  <c r="E93" i="48"/>
  <c r="D93" i="48"/>
  <c r="C93" i="48"/>
  <c r="B93" i="48"/>
  <c r="B79" i="48" s="1"/>
  <c r="F80" i="48"/>
  <c r="E80" i="48"/>
  <c r="D80" i="48"/>
  <c r="D79" i="48" s="1"/>
  <c r="C80" i="48"/>
  <c r="C79" i="48" s="1"/>
  <c r="B80" i="48"/>
  <c r="G79" i="48"/>
  <c r="F79" i="48"/>
  <c r="F78" i="48" s="1"/>
  <c r="E79" i="48"/>
  <c r="G78" i="48"/>
  <c r="F76" i="48"/>
  <c r="E76" i="48"/>
  <c r="D76" i="48"/>
  <c r="C76" i="48"/>
  <c r="B76" i="48"/>
  <c r="F64" i="48"/>
  <c r="E64" i="48"/>
  <c r="D64" i="48"/>
  <c r="C64" i="48"/>
  <c r="B64" i="48"/>
  <c r="F62" i="48"/>
  <c r="E62" i="48"/>
  <c r="D62" i="48"/>
  <c r="C62" i="48"/>
  <c r="B62" i="48"/>
  <c r="F56" i="48"/>
  <c r="E56" i="48"/>
  <c r="D56" i="48"/>
  <c r="D48" i="48" s="1"/>
  <c r="C56" i="48"/>
  <c r="B56" i="48"/>
  <c r="F49" i="48"/>
  <c r="F48" i="48" s="1"/>
  <c r="F7" i="48" s="1"/>
  <c r="F6" i="48" s="1"/>
  <c r="E49" i="48"/>
  <c r="D49" i="48"/>
  <c r="C49" i="48"/>
  <c r="B49" i="48"/>
  <c r="B48" i="48" s="1"/>
  <c r="B7" i="48" s="1"/>
  <c r="G48" i="48"/>
  <c r="C48" i="48"/>
  <c r="F46" i="48"/>
  <c r="E46" i="48"/>
  <c r="D46" i="48"/>
  <c r="C46" i="48"/>
  <c r="C8" i="48" s="1"/>
  <c r="C7" i="48" s="1"/>
  <c r="B46" i="48"/>
  <c r="F9" i="48"/>
  <c r="E9" i="48"/>
  <c r="E8" i="48" s="1"/>
  <c r="D9" i="48"/>
  <c r="D8" i="48" s="1"/>
  <c r="C9" i="48"/>
  <c r="B9" i="48"/>
  <c r="G8" i="48"/>
  <c r="G7" i="48" s="1"/>
  <c r="F8" i="48"/>
  <c r="B8" i="48"/>
  <c r="G4" i="48"/>
  <c r="G18" i="47"/>
  <c r="F18" i="47"/>
  <c r="E18" i="47"/>
  <c r="D18" i="47"/>
  <c r="C18" i="47"/>
  <c r="B18" i="47"/>
  <c r="G12" i="47"/>
  <c r="F12" i="47"/>
  <c r="E12" i="47"/>
  <c r="D12" i="47"/>
  <c r="C12" i="47"/>
  <c r="B12" i="47"/>
  <c r="G6" i="47"/>
  <c r="F6" i="47"/>
  <c r="E6" i="47"/>
  <c r="D6" i="47"/>
  <c r="C6" i="47"/>
  <c r="B6" i="47"/>
  <c r="G4" i="47"/>
  <c r="G20" i="46"/>
  <c r="F20" i="46"/>
  <c r="E20" i="46"/>
  <c r="D20" i="46"/>
  <c r="D18" i="46" s="1"/>
  <c r="C20" i="46"/>
  <c r="B20" i="46"/>
  <c r="A20" i="46"/>
  <c r="G19" i="46"/>
  <c r="G18" i="46" s="1"/>
  <c r="F19" i="46"/>
  <c r="E19" i="46"/>
  <c r="D19" i="46"/>
  <c r="C19" i="46"/>
  <c r="C18" i="46" s="1"/>
  <c r="B19" i="46"/>
  <c r="A19" i="46"/>
  <c r="F18" i="46"/>
  <c r="B18" i="46"/>
  <c r="G17" i="46"/>
  <c r="F17" i="46"/>
  <c r="E17" i="46"/>
  <c r="D17" i="46"/>
  <c r="C17" i="46"/>
  <c r="B17" i="46"/>
  <c r="G14" i="46"/>
  <c r="F14" i="46"/>
  <c r="E14" i="46"/>
  <c r="D14" i="46"/>
  <c r="D12" i="46" s="1"/>
  <c r="C14" i="46"/>
  <c r="B14" i="46"/>
  <c r="A14" i="46"/>
  <c r="G13" i="46"/>
  <c r="G12" i="46" s="1"/>
  <c r="F13" i="46"/>
  <c r="E13" i="46"/>
  <c r="D13" i="46"/>
  <c r="C13" i="46"/>
  <c r="C12" i="46" s="1"/>
  <c r="B13" i="46"/>
  <c r="A13" i="46"/>
  <c r="F12" i="46"/>
  <c r="E12" i="46"/>
  <c r="B12" i="46"/>
  <c r="G11" i="46"/>
  <c r="F11" i="46"/>
  <c r="E11" i="46"/>
  <c r="D11" i="46"/>
  <c r="C11" i="46"/>
  <c r="B11" i="46"/>
  <c r="G8" i="46"/>
  <c r="F8" i="46"/>
  <c r="E8" i="46"/>
  <c r="D8" i="46"/>
  <c r="C8" i="46"/>
  <c r="B8" i="46"/>
  <c r="A8" i="46"/>
  <c r="G7" i="46"/>
  <c r="F7" i="46"/>
  <c r="E7" i="46"/>
  <c r="D7" i="46"/>
  <c r="D6" i="46" s="1"/>
  <c r="C7" i="46"/>
  <c r="C6" i="46" s="1"/>
  <c r="B7" i="46"/>
  <c r="A7" i="46"/>
  <c r="G6" i="46"/>
  <c r="F6" i="46"/>
  <c r="B6" i="46"/>
  <c r="G5" i="46"/>
  <c r="F5" i="46"/>
  <c r="E5" i="46"/>
  <c r="D5" i="46"/>
  <c r="C5" i="46"/>
  <c r="B5" i="46"/>
  <c r="G20" i="43"/>
  <c r="F20" i="43"/>
  <c r="F18" i="43" s="1"/>
  <c r="E20" i="43"/>
  <c r="D20" i="43"/>
  <c r="C20" i="43"/>
  <c r="B20" i="43"/>
  <c r="A20" i="43"/>
  <c r="G19" i="43"/>
  <c r="F19" i="43"/>
  <c r="E19" i="43"/>
  <c r="E18" i="43" s="1"/>
  <c r="D19" i="43"/>
  <c r="C19" i="43"/>
  <c r="B19" i="43"/>
  <c r="A19" i="43"/>
  <c r="D18" i="43"/>
  <c r="B18" i="43"/>
  <c r="G17" i="43"/>
  <c r="F17" i="43"/>
  <c r="E17" i="43"/>
  <c r="D17" i="43"/>
  <c r="C17" i="43"/>
  <c r="B17" i="43"/>
  <c r="G14" i="43"/>
  <c r="F14" i="43"/>
  <c r="F12" i="43" s="1"/>
  <c r="E14" i="43"/>
  <c r="D14" i="43"/>
  <c r="C14" i="43"/>
  <c r="B14" i="43"/>
  <c r="B12" i="43" s="1"/>
  <c r="A14" i="43"/>
  <c r="G13" i="43"/>
  <c r="F13" i="43"/>
  <c r="E13" i="43"/>
  <c r="E12" i="43" s="1"/>
  <c r="D13" i="43"/>
  <c r="D12" i="43" s="1"/>
  <c r="C13" i="43"/>
  <c r="B13" i="43"/>
  <c r="A13" i="43"/>
  <c r="G12" i="43"/>
  <c r="C12" i="43"/>
  <c r="G11" i="43"/>
  <c r="F11" i="43"/>
  <c r="E11" i="43"/>
  <c r="D11" i="43"/>
  <c r="C11" i="43"/>
  <c r="B11" i="43"/>
  <c r="G8" i="43"/>
  <c r="F8" i="43"/>
  <c r="E8" i="43"/>
  <c r="D8" i="43"/>
  <c r="C8" i="43"/>
  <c r="B8" i="43"/>
  <c r="A8" i="43"/>
  <c r="G7" i="43"/>
  <c r="F7" i="43"/>
  <c r="F6" i="43" s="1"/>
  <c r="E7" i="43"/>
  <c r="E6" i="43" s="1"/>
  <c r="D7" i="43"/>
  <c r="C7" i="43"/>
  <c r="B7" i="43"/>
  <c r="B6" i="43" s="1"/>
  <c r="A7" i="43"/>
  <c r="D6" i="43"/>
  <c r="G5" i="43"/>
  <c r="F5" i="43"/>
  <c r="E5" i="43"/>
  <c r="D5" i="43"/>
  <c r="C5" i="43"/>
  <c r="B5" i="43"/>
  <c r="G18" i="40"/>
  <c r="F18" i="40"/>
  <c r="E18" i="40"/>
  <c r="D18" i="40"/>
  <c r="C18" i="40"/>
  <c r="B18" i="40"/>
  <c r="G12" i="40"/>
  <c r="F12" i="40"/>
  <c r="E12" i="40"/>
  <c r="D12" i="40"/>
  <c r="C12" i="40"/>
  <c r="B12" i="40"/>
  <c r="G6" i="40"/>
  <c r="F6" i="40"/>
  <c r="E6" i="40"/>
  <c r="D6" i="40"/>
  <c r="C6" i="40"/>
  <c r="B6" i="40"/>
  <c r="A4" i="40"/>
  <c r="C17" i="36"/>
  <c r="B17" i="36"/>
  <c r="C9" i="36"/>
  <c r="B9" i="36"/>
  <c r="C8" i="36"/>
  <c r="B8" i="36"/>
  <c r="A3" i="36"/>
  <c r="A2" i="36"/>
  <c r="A1" i="36"/>
  <c r="D7" i="35"/>
  <c r="C7" i="35"/>
  <c r="B7" i="35"/>
  <c r="D5" i="35"/>
  <c r="A2" i="35"/>
  <c r="C103" i="31"/>
  <c r="B103" i="31"/>
  <c r="C94" i="31"/>
  <c r="B94" i="31"/>
  <c r="C92" i="31"/>
  <c r="B92" i="31"/>
  <c r="C86" i="31"/>
  <c r="C85" i="31" s="1"/>
  <c r="B86" i="31"/>
  <c r="D85" i="31"/>
  <c r="B85" i="31"/>
  <c r="C83" i="31"/>
  <c r="B83" i="31"/>
  <c r="C77" i="31"/>
  <c r="B77" i="31"/>
  <c r="C75" i="31"/>
  <c r="B75" i="31"/>
  <c r="C69" i="31"/>
  <c r="B69" i="31"/>
  <c r="C62" i="31"/>
  <c r="B62" i="31"/>
  <c r="D61" i="31"/>
  <c r="D60" i="31" s="1"/>
  <c r="C61" i="31"/>
  <c r="C58" i="31"/>
  <c r="B58" i="31"/>
  <c r="C54" i="31"/>
  <c r="B54" i="31"/>
  <c r="C48" i="31"/>
  <c r="B48" i="31"/>
  <c r="D47" i="31"/>
  <c r="C47" i="31"/>
  <c r="C45" i="31"/>
  <c r="C9" i="31" s="1"/>
  <c r="C8" i="31" s="1"/>
  <c r="B45" i="31"/>
  <c r="B9" i="31" s="1"/>
  <c r="C10" i="31"/>
  <c r="B10" i="31"/>
  <c r="D9" i="31"/>
  <c r="D8" i="31" s="1"/>
  <c r="D5" i="31"/>
  <c r="A2" i="31"/>
  <c r="C103" i="30"/>
  <c r="B103" i="30"/>
  <c r="C94" i="30"/>
  <c r="B94" i="30"/>
  <c r="C92" i="30"/>
  <c r="B92" i="30"/>
  <c r="C86" i="30"/>
  <c r="B86" i="30"/>
  <c r="B85" i="30" s="1"/>
  <c r="D85" i="30"/>
  <c r="D71" i="30" s="1"/>
  <c r="C83" i="30"/>
  <c r="B83" i="30"/>
  <c r="C79" i="30"/>
  <c r="B79" i="30"/>
  <c r="C73" i="30"/>
  <c r="B73" i="30"/>
  <c r="B72" i="30" s="1"/>
  <c r="B71" i="30" s="1"/>
  <c r="D72" i="30"/>
  <c r="C72" i="30"/>
  <c r="C69" i="30"/>
  <c r="B69" i="30"/>
  <c r="C63" i="30"/>
  <c r="B63" i="30"/>
  <c r="C61" i="30"/>
  <c r="B61" i="30"/>
  <c r="C55" i="30"/>
  <c r="B55" i="30"/>
  <c r="B47" i="30" s="1"/>
  <c r="C48" i="30"/>
  <c r="B48" i="30"/>
  <c r="D47" i="30"/>
  <c r="C47" i="30"/>
  <c r="C45" i="30"/>
  <c r="B45" i="30"/>
  <c r="C10" i="30"/>
  <c r="C9" i="30" s="1"/>
  <c r="C8" i="30" s="1"/>
  <c r="B10" i="30"/>
  <c r="D9" i="30"/>
  <c r="B9" i="30"/>
  <c r="D8" i="30"/>
  <c r="D5" i="30"/>
  <c r="A2" i="30"/>
  <c r="C23" i="29"/>
  <c r="B23" i="29"/>
  <c r="C19" i="29"/>
  <c r="C18" i="29" s="1"/>
  <c r="B19" i="29"/>
  <c r="D18" i="29"/>
  <c r="B18" i="29"/>
  <c r="C12" i="29"/>
  <c r="B12" i="29"/>
  <c r="C9" i="29"/>
  <c r="C8" i="29" s="1"/>
  <c r="C7" i="29" s="1"/>
  <c r="B9" i="29"/>
  <c r="B8" i="29" s="1"/>
  <c r="B7" i="29" s="1"/>
  <c r="D8" i="29"/>
  <c r="D5" i="29"/>
  <c r="A2" i="29"/>
  <c r="M34" i="28"/>
  <c r="L34" i="28"/>
  <c r="K34" i="28"/>
  <c r="J34" i="28"/>
  <c r="I34" i="28"/>
  <c r="H34" i="28"/>
  <c r="G34" i="28"/>
  <c r="F34" i="28"/>
  <c r="E34" i="28"/>
  <c r="D34" i="28"/>
  <c r="C34" i="28"/>
  <c r="B34" i="28"/>
  <c r="M27" i="28"/>
  <c r="L27" i="28"/>
  <c r="K27" i="28"/>
  <c r="J27" i="28"/>
  <c r="I27" i="28"/>
  <c r="H27" i="28"/>
  <c r="G27" i="28"/>
  <c r="F27" i="28"/>
  <c r="E27" i="28"/>
  <c r="D27" i="28"/>
  <c r="C27" i="28"/>
  <c r="B27" i="28"/>
  <c r="M26" i="28"/>
  <c r="L26" i="28"/>
  <c r="K26" i="28"/>
  <c r="J26" i="28"/>
  <c r="I26" i="28"/>
  <c r="H26" i="28"/>
  <c r="G26" i="28"/>
  <c r="F26" i="28"/>
  <c r="E26" i="28"/>
  <c r="D26" i="28"/>
  <c r="C26" i="28"/>
  <c r="B26" i="28"/>
  <c r="N23" i="28"/>
  <c r="N7" i="28" s="1"/>
  <c r="M7" i="28"/>
  <c r="L7" i="28"/>
  <c r="K7" i="28"/>
  <c r="G7" i="28"/>
  <c r="F7" i="28"/>
  <c r="E7" i="28"/>
  <c r="N4" i="28"/>
  <c r="N7" i="27"/>
  <c r="M7" i="27"/>
  <c r="L7" i="27"/>
  <c r="K7" i="27"/>
  <c r="G7" i="27"/>
  <c r="F7" i="27"/>
  <c r="E7" i="27"/>
  <c r="N4" i="27"/>
  <c r="G32" i="26"/>
  <c r="F32" i="26"/>
  <c r="F24" i="26" s="1"/>
  <c r="E32" i="26"/>
  <c r="D32" i="26"/>
  <c r="C32" i="26"/>
  <c r="B32" i="26"/>
  <c r="B24" i="26" s="1"/>
  <c r="G25" i="26"/>
  <c r="G24" i="26" s="1"/>
  <c r="F25" i="26"/>
  <c r="E25" i="26"/>
  <c r="D25" i="26"/>
  <c r="D24" i="26" s="1"/>
  <c r="C25" i="26"/>
  <c r="C24" i="26" s="1"/>
  <c r="B25" i="26"/>
  <c r="E24" i="26"/>
  <c r="H21" i="26"/>
  <c r="H8" i="26"/>
  <c r="G8" i="26"/>
  <c r="F8" i="26"/>
  <c r="E8" i="26"/>
  <c r="D8" i="26"/>
  <c r="C8" i="26"/>
  <c r="B8" i="26"/>
  <c r="H5" i="26"/>
  <c r="C31" i="25"/>
  <c r="B31" i="25"/>
  <c r="C24" i="25"/>
  <c r="B24" i="25"/>
  <c r="B23" i="25" s="1"/>
  <c r="C23" i="25"/>
  <c r="D21" i="25"/>
  <c r="B21" i="25"/>
  <c r="D7" i="25"/>
  <c r="C7" i="25"/>
  <c r="B7" i="25"/>
  <c r="D5" i="25"/>
  <c r="A2" i="25"/>
  <c r="D7" i="24"/>
  <c r="C7" i="24"/>
  <c r="B7" i="24"/>
  <c r="D5" i="24"/>
  <c r="A2" i="24"/>
  <c r="G26" i="21"/>
  <c r="F26" i="21"/>
  <c r="E26" i="21"/>
  <c r="D26" i="21"/>
  <c r="C26" i="21"/>
  <c r="B26" i="21"/>
  <c r="B20" i="21" s="1"/>
  <c r="G21" i="21"/>
  <c r="G20" i="21" s="1"/>
  <c r="F21" i="21"/>
  <c r="E21" i="21"/>
  <c r="D21" i="21"/>
  <c r="D20" i="21" s="1"/>
  <c r="C21" i="21"/>
  <c r="B21" i="21"/>
  <c r="F20" i="21"/>
  <c r="E20" i="21"/>
  <c r="C20" i="21"/>
  <c r="H17" i="21"/>
  <c r="H13" i="21"/>
  <c r="H12" i="21"/>
  <c r="H7" i="21" s="1"/>
  <c r="G7" i="21"/>
  <c r="F7" i="21"/>
  <c r="E7" i="21"/>
  <c r="D7" i="21"/>
  <c r="C7" i="21"/>
  <c r="B7" i="21"/>
  <c r="H4" i="21"/>
  <c r="C28" i="20"/>
  <c r="B28" i="20"/>
  <c r="C23" i="20"/>
  <c r="B23" i="20"/>
  <c r="B22" i="20" s="1"/>
  <c r="C22" i="20"/>
  <c r="B20" i="20"/>
  <c r="D7" i="20"/>
  <c r="C7" i="20"/>
  <c r="B7" i="20"/>
  <c r="D5" i="20"/>
  <c r="A2" i="20"/>
  <c r="D7" i="19"/>
  <c r="C7" i="19"/>
  <c r="B7" i="19"/>
  <c r="D5" i="19"/>
  <c r="A2" i="19"/>
  <c r="C18" i="18"/>
  <c r="B18" i="18"/>
  <c r="C15" i="18"/>
  <c r="C14" i="18" s="1"/>
  <c r="B15" i="18"/>
  <c r="B14" i="18" s="1"/>
  <c r="D12" i="18"/>
  <c r="D9" i="18"/>
  <c r="C9" i="18"/>
  <c r="B9" i="18"/>
  <c r="A9" i="18"/>
  <c r="D8" i="18"/>
  <c r="C8" i="18"/>
  <c r="B8" i="18"/>
  <c r="A8" i="18"/>
  <c r="D7" i="18"/>
  <c r="C7" i="18"/>
  <c r="B7" i="18"/>
  <c r="D5" i="18"/>
  <c r="A2" i="18"/>
  <c r="D6" i="17"/>
  <c r="C6" i="17"/>
  <c r="B6" i="17"/>
  <c r="D4" i="17"/>
  <c r="A2" i="17"/>
  <c r="G18" i="13"/>
  <c r="F18" i="13"/>
  <c r="E18" i="13"/>
  <c r="D18" i="13"/>
  <c r="C18" i="13"/>
  <c r="B18" i="13"/>
  <c r="G12" i="13"/>
  <c r="F12" i="13"/>
  <c r="E12" i="13"/>
  <c r="D12" i="13"/>
  <c r="C12" i="13"/>
  <c r="B12" i="13"/>
  <c r="G10" i="13"/>
  <c r="A10" i="13" s="1"/>
  <c r="G6" i="13"/>
  <c r="F6" i="13"/>
  <c r="E6" i="13"/>
  <c r="D6" i="13"/>
  <c r="C6" i="13"/>
  <c r="B6" i="13"/>
  <c r="G4" i="13"/>
  <c r="A4" i="13" s="1"/>
  <c r="G20" i="12"/>
  <c r="F20" i="12"/>
  <c r="E20" i="12"/>
  <c r="D20" i="12"/>
  <c r="C20" i="12"/>
  <c r="B20" i="12"/>
  <c r="A20" i="12"/>
  <c r="G19" i="12"/>
  <c r="F19" i="12"/>
  <c r="E19" i="12"/>
  <c r="D19" i="12"/>
  <c r="C19" i="12"/>
  <c r="B19" i="12"/>
  <c r="A19" i="12"/>
  <c r="A18" i="12"/>
  <c r="G17" i="12"/>
  <c r="F17" i="12"/>
  <c r="E17" i="12"/>
  <c r="D17" i="12"/>
  <c r="C17" i="12"/>
  <c r="B17" i="12"/>
  <c r="G14" i="12"/>
  <c r="F14" i="12"/>
  <c r="E14" i="12"/>
  <c r="D14" i="12"/>
  <c r="C14" i="12"/>
  <c r="B14" i="12"/>
  <c r="A14" i="12"/>
  <c r="G13" i="12"/>
  <c r="F13" i="12"/>
  <c r="E13" i="12"/>
  <c r="D13" i="12"/>
  <c r="D12" i="12" s="1"/>
  <c r="C13" i="12"/>
  <c r="B13" i="12"/>
  <c r="A13" i="12"/>
  <c r="G12" i="12"/>
  <c r="A12" i="12"/>
  <c r="G11" i="12"/>
  <c r="F11" i="12"/>
  <c r="E11" i="12"/>
  <c r="D11" i="12"/>
  <c r="C11" i="12"/>
  <c r="B11" i="12"/>
  <c r="G8" i="12"/>
  <c r="F8" i="12"/>
  <c r="E8" i="12"/>
  <c r="D8" i="12"/>
  <c r="C8" i="12"/>
  <c r="B8" i="12"/>
  <c r="A8" i="12"/>
  <c r="G7" i="12"/>
  <c r="F7" i="12"/>
  <c r="E7" i="12"/>
  <c r="D7" i="12"/>
  <c r="C7" i="12"/>
  <c r="B7" i="12"/>
  <c r="B6" i="12" s="1"/>
  <c r="A7" i="12"/>
  <c r="A6" i="12"/>
  <c r="G5" i="12"/>
  <c r="F5" i="12"/>
  <c r="E5" i="12"/>
  <c r="D5" i="12"/>
  <c r="C5" i="12"/>
  <c r="B5" i="12"/>
  <c r="G18" i="11"/>
  <c r="F18" i="11"/>
  <c r="E18" i="11"/>
  <c r="D18" i="11"/>
  <c r="C18" i="11"/>
  <c r="B18" i="11"/>
  <c r="G12" i="11"/>
  <c r="F12" i="11"/>
  <c r="E12" i="11"/>
  <c r="D12" i="11"/>
  <c r="C12" i="11"/>
  <c r="B12" i="11"/>
  <c r="G10" i="11"/>
  <c r="A10" i="11" s="1"/>
  <c r="G6" i="11"/>
  <c r="F6" i="11"/>
  <c r="E6" i="11"/>
  <c r="D6" i="11"/>
  <c r="C6" i="11"/>
  <c r="B6" i="11"/>
  <c r="G4" i="11"/>
  <c r="A4" i="11" s="1"/>
  <c r="F102" i="8"/>
  <c r="E102" i="8"/>
  <c r="D102" i="8"/>
  <c r="C102" i="8"/>
  <c r="B102" i="8"/>
  <c r="F93" i="8"/>
  <c r="E93" i="8"/>
  <c r="D93" i="8"/>
  <c r="C93" i="8"/>
  <c r="B93" i="8"/>
  <c r="F91" i="8"/>
  <c r="E91" i="8"/>
  <c r="D91" i="8"/>
  <c r="C91" i="8"/>
  <c r="B91" i="8"/>
  <c r="F85" i="8"/>
  <c r="E85" i="8"/>
  <c r="E84" i="8" s="1"/>
  <c r="D85" i="8"/>
  <c r="C85" i="8"/>
  <c r="B85" i="8"/>
  <c r="G84" i="8"/>
  <c r="F82" i="8"/>
  <c r="E82" i="8"/>
  <c r="D82" i="8"/>
  <c r="C82" i="8"/>
  <c r="B82" i="8"/>
  <c r="F78" i="8"/>
  <c r="E78" i="8"/>
  <c r="D78" i="8"/>
  <c r="C78" i="8"/>
  <c r="B78" i="8"/>
  <c r="F72" i="8"/>
  <c r="E72" i="8"/>
  <c r="E71" i="8" s="1"/>
  <c r="D72" i="8"/>
  <c r="C72" i="8"/>
  <c r="B72" i="8"/>
  <c r="G71" i="8"/>
  <c r="F68" i="8"/>
  <c r="E68" i="8"/>
  <c r="D68" i="8"/>
  <c r="C68" i="8"/>
  <c r="B68" i="8"/>
  <c r="F62" i="8"/>
  <c r="E62" i="8"/>
  <c r="D62" i="8"/>
  <c r="C62" i="8"/>
  <c r="B62" i="8"/>
  <c r="F60" i="8"/>
  <c r="E60" i="8"/>
  <c r="D60" i="8"/>
  <c r="C60" i="8"/>
  <c r="B60" i="8"/>
  <c r="F54" i="8"/>
  <c r="E54" i="8"/>
  <c r="D54" i="8"/>
  <c r="C54" i="8"/>
  <c r="B54" i="8"/>
  <c r="F47" i="8"/>
  <c r="E47" i="8"/>
  <c r="D47" i="8"/>
  <c r="D46" i="8" s="1"/>
  <c r="C47" i="8"/>
  <c r="B47" i="8"/>
  <c r="G46" i="8"/>
  <c r="F44" i="8"/>
  <c r="E44" i="8"/>
  <c r="D44" i="8"/>
  <c r="C44" i="8"/>
  <c r="B44" i="8"/>
  <c r="F9" i="8"/>
  <c r="E9" i="8"/>
  <c r="E8" i="8" s="1"/>
  <c r="D9" i="8"/>
  <c r="C9" i="8"/>
  <c r="B9" i="8"/>
  <c r="G8" i="8"/>
  <c r="G7" i="8" s="1"/>
  <c r="G4" i="8"/>
  <c r="F102" i="7"/>
  <c r="E102" i="7"/>
  <c r="D102" i="7"/>
  <c r="C102" i="7"/>
  <c r="B102" i="7"/>
  <c r="F93" i="7"/>
  <c r="E93" i="7"/>
  <c r="D93" i="7"/>
  <c r="C93" i="7"/>
  <c r="B93" i="7"/>
  <c r="F91" i="7"/>
  <c r="E91" i="7"/>
  <c r="D91" i="7"/>
  <c r="C91" i="7"/>
  <c r="B91" i="7"/>
  <c r="F85" i="7"/>
  <c r="E85" i="7"/>
  <c r="D85" i="7"/>
  <c r="D84" i="7" s="1"/>
  <c r="C85" i="7"/>
  <c r="B85" i="7"/>
  <c r="G84" i="7"/>
  <c r="F82" i="7"/>
  <c r="E82" i="7"/>
  <c r="D82" i="7"/>
  <c r="C82" i="7"/>
  <c r="B82" i="7"/>
  <c r="F78" i="7"/>
  <c r="E78" i="7"/>
  <c r="D78" i="7"/>
  <c r="C78" i="7"/>
  <c r="B78" i="7"/>
  <c r="F72" i="7"/>
  <c r="E72" i="7"/>
  <c r="D72" i="7"/>
  <c r="C72" i="7"/>
  <c r="B72" i="7"/>
  <c r="G71" i="7"/>
  <c r="F68" i="7"/>
  <c r="E68" i="7"/>
  <c r="D68" i="7"/>
  <c r="C68" i="7"/>
  <c r="B68" i="7"/>
  <c r="F62" i="7"/>
  <c r="E62" i="7"/>
  <c r="D62" i="7"/>
  <c r="C62" i="7"/>
  <c r="B62" i="7"/>
  <c r="F60" i="7"/>
  <c r="E60" i="7"/>
  <c r="D60" i="7"/>
  <c r="C60" i="7"/>
  <c r="B60" i="7"/>
  <c r="F54" i="7"/>
  <c r="E54" i="7"/>
  <c r="D54" i="7"/>
  <c r="C54" i="7"/>
  <c r="B54" i="7"/>
  <c r="F47" i="7"/>
  <c r="E47" i="7"/>
  <c r="D47" i="7"/>
  <c r="C47" i="7"/>
  <c r="C46" i="7" s="1"/>
  <c r="B47" i="7"/>
  <c r="G46" i="7"/>
  <c r="F44" i="7"/>
  <c r="E44" i="7"/>
  <c r="D44" i="7"/>
  <c r="C44" i="7"/>
  <c r="B44" i="7"/>
  <c r="F9" i="7"/>
  <c r="E9" i="7"/>
  <c r="D9" i="7"/>
  <c r="D8" i="7" s="1"/>
  <c r="C9" i="7"/>
  <c r="B9" i="7"/>
  <c r="G8" i="7"/>
  <c r="G4" i="7"/>
  <c r="F102" i="6"/>
  <c r="E102" i="6"/>
  <c r="D102" i="6"/>
  <c r="C102" i="6"/>
  <c r="B102" i="6"/>
  <c r="F93" i="6"/>
  <c r="E93" i="6"/>
  <c r="D93" i="6"/>
  <c r="C93" i="6"/>
  <c r="B93" i="6"/>
  <c r="F91" i="6"/>
  <c r="E91" i="6"/>
  <c r="D91" i="6"/>
  <c r="C91" i="6"/>
  <c r="B91" i="6"/>
  <c r="F85" i="6"/>
  <c r="E85" i="6"/>
  <c r="D85" i="6"/>
  <c r="C85" i="6"/>
  <c r="C84" i="6" s="1"/>
  <c r="B85" i="6"/>
  <c r="G84" i="6"/>
  <c r="F82" i="6"/>
  <c r="E82" i="6"/>
  <c r="D82" i="6"/>
  <c r="C82" i="6"/>
  <c r="B82" i="6"/>
  <c r="F76" i="6"/>
  <c r="E76" i="6"/>
  <c r="D76" i="6"/>
  <c r="C76" i="6"/>
  <c r="B76" i="6"/>
  <c r="F74" i="6"/>
  <c r="E74" i="6"/>
  <c r="D74" i="6"/>
  <c r="C74" i="6"/>
  <c r="B74" i="6"/>
  <c r="F68" i="6"/>
  <c r="E68" i="6"/>
  <c r="D68" i="6"/>
  <c r="C68" i="6"/>
  <c r="B68" i="6"/>
  <c r="F61" i="6"/>
  <c r="E61" i="6"/>
  <c r="D61" i="6"/>
  <c r="C61" i="6"/>
  <c r="B61" i="6"/>
  <c r="G60" i="6"/>
  <c r="G59" i="6" s="1"/>
  <c r="F57" i="6"/>
  <c r="E57" i="6"/>
  <c r="D57" i="6"/>
  <c r="C57" i="6"/>
  <c r="B57" i="6"/>
  <c r="F53" i="6"/>
  <c r="E53" i="6"/>
  <c r="D53" i="6"/>
  <c r="C53" i="6"/>
  <c r="B53" i="6"/>
  <c r="F47" i="6"/>
  <c r="E47" i="6"/>
  <c r="D47" i="6"/>
  <c r="C47" i="6"/>
  <c r="B47" i="6"/>
  <c r="B46" i="6" s="1"/>
  <c r="G46" i="6"/>
  <c r="F44" i="6"/>
  <c r="E44" i="6"/>
  <c r="D44" i="6"/>
  <c r="C44" i="6"/>
  <c r="B44" i="6"/>
  <c r="F9" i="6"/>
  <c r="E9" i="6"/>
  <c r="D9" i="6"/>
  <c r="D8" i="6" s="1"/>
  <c r="C9" i="6"/>
  <c r="B9" i="6"/>
  <c r="G8" i="6"/>
  <c r="G7" i="6" s="1"/>
  <c r="G4" i="6"/>
  <c r="F102" i="5"/>
  <c r="E102" i="5"/>
  <c r="D102" i="5"/>
  <c r="C102" i="5"/>
  <c r="B102" i="5"/>
  <c r="F93" i="5"/>
  <c r="E93" i="5"/>
  <c r="D93" i="5"/>
  <c r="C93" i="5"/>
  <c r="B93" i="5"/>
  <c r="F91" i="5"/>
  <c r="E91" i="5"/>
  <c r="D91" i="5"/>
  <c r="C91" i="5"/>
  <c r="B91" i="5"/>
  <c r="F85" i="5"/>
  <c r="E85" i="5"/>
  <c r="E84" i="5" s="1"/>
  <c r="D85" i="5"/>
  <c r="D84" i="5" s="1"/>
  <c r="C85" i="5"/>
  <c r="C84" i="5" s="1"/>
  <c r="B85" i="5"/>
  <c r="G84" i="5"/>
  <c r="F84" i="5"/>
  <c r="B84" i="5"/>
  <c r="F82" i="5"/>
  <c r="E82" i="5"/>
  <c r="D82" i="5"/>
  <c r="C82" i="5"/>
  <c r="B82" i="5"/>
  <c r="F76" i="5"/>
  <c r="E76" i="5"/>
  <c r="D76" i="5"/>
  <c r="C76" i="5"/>
  <c r="B76" i="5"/>
  <c r="F74" i="5"/>
  <c r="E74" i="5"/>
  <c r="D74" i="5"/>
  <c r="C74" i="5"/>
  <c r="B74" i="5"/>
  <c r="F68" i="5"/>
  <c r="E68" i="5"/>
  <c r="D68" i="5"/>
  <c r="C68" i="5"/>
  <c r="B68" i="5"/>
  <c r="F61" i="5"/>
  <c r="E61" i="5"/>
  <c r="D61" i="5"/>
  <c r="C61" i="5"/>
  <c r="B61" i="5"/>
  <c r="G60" i="5"/>
  <c r="G59" i="5" s="1"/>
  <c r="F57" i="5"/>
  <c r="E57" i="5"/>
  <c r="D57" i="5"/>
  <c r="C57" i="5"/>
  <c r="B57" i="5"/>
  <c r="F53" i="5"/>
  <c r="E53" i="5"/>
  <c r="D53" i="5"/>
  <c r="C53" i="5"/>
  <c r="B53" i="5"/>
  <c r="F47" i="5"/>
  <c r="E47" i="5"/>
  <c r="D47" i="5"/>
  <c r="C47" i="5"/>
  <c r="C46" i="5" s="1"/>
  <c r="B47" i="5"/>
  <c r="G46" i="5"/>
  <c r="F46" i="5"/>
  <c r="F44" i="5"/>
  <c r="E44" i="5"/>
  <c r="D44" i="5"/>
  <c r="C44" i="5"/>
  <c r="B44" i="5"/>
  <c r="F9" i="5"/>
  <c r="E9" i="5"/>
  <c r="E8" i="5" s="1"/>
  <c r="D9" i="5"/>
  <c r="D8" i="5" s="1"/>
  <c r="C9" i="5"/>
  <c r="B9" i="5"/>
  <c r="B8" i="5" s="1"/>
  <c r="G8" i="5"/>
  <c r="G7" i="5" s="1"/>
  <c r="F8" i="5"/>
  <c r="F7" i="5" s="1"/>
  <c r="C8" i="5"/>
  <c r="G4" i="5"/>
  <c r="D46" i="7" l="1"/>
  <c r="B71" i="7"/>
  <c r="C8" i="7"/>
  <c r="C7" i="7" s="1"/>
  <c r="C84" i="7"/>
  <c r="E46" i="7"/>
  <c r="C71" i="7"/>
  <c r="F46" i="7"/>
  <c r="D71" i="7"/>
  <c r="D70" i="7" s="1"/>
  <c r="B8" i="7"/>
  <c r="F8" i="7"/>
  <c r="B84" i="7"/>
  <c r="F84" i="7"/>
  <c r="B46" i="7"/>
  <c r="E71" i="7"/>
  <c r="D7" i="7"/>
  <c r="D6" i="7" s="1"/>
  <c r="B70" i="7"/>
  <c r="F71" i="7"/>
  <c r="G70" i="7"/>
  <c r="E84" i="7"/>
  <c r="E70" i="7" s="1"/>
  <c r="G7" i="7"/>
  <c r="E8" i="7"/>
  <c r="E7" i="7" s="1"/>
  <c r="G70" i="8"/>
  <c r="C8" i="8"/>
  <c r="F46" i="8"/>
  <c r="B46" i="8"/>
  <c r="B71" i="8"/>
  <c r="F71" i="8"/>
  <c r="C46" i="8"/>
  <c r="C7" i="8" s="1"/>
  <c r="E70" i="8"/>
  <c r="D8" i="8"/>
  <c r="D7" i="8" s="1"/>
  <c r="E46" i="8"/>
  <c r="E7" i="8" s="1"/>
  <c r="E6" i="8" s="1"/>
  <c r="B84" i="8"/>
  <c r="B70" i="8" s="1"/>
  <c r="F84" i="8"/>
  <c r="F70" i="8" s="1"/>
  <c r="C71" i="8"/>
  <c r="C84" i="8"/>
  <c r="B8" i="8"/>
  <c r="B7" i="8" s="1"/>
  <c r="F8" i="8"/>
  <c r="F7" i="8" s="1"/>
  <c r="D71" i="8"/>
  <c r="D84" i="8"/>
  <c r="G6" i="12"/>
  <c r="C18" i="12"/>
  <c r="D6" i="12"/>
  <c r="B12" i="12"/>
  <c r="C12" i="12"/>
  <c r="E12" i="12"/>
  <c r="D18" i="12"/>
  <c r="C6" i="12"/>
  <c r="E18" i="12"/>
  <c r="B18" i="12"/>
  <c r="F18" i="12"/>
  <c r="G18" i="12"/>
  <c r="F12" i="12"/>
  <c r="E6" i="12"/>
  <c r="F6" i="12"/>
  <c r="B84" i="6"/>
  <c r="C8" i="6"/>
  <c r="F8" i="6"/>
  <c r="E60" i="6"/>
  <c r="D46" i="6"/>
  <c r="D7" i="6" s="1"/>
  <c r="B60" i="6"/>
  <c r="E84" i="6"/>
  <c r="B8" i="6"/>
  <c r="B7" i="6" s="1"/>
  <c r="E46" i="6"/>
  <c r="F46" i="6"/>
  <c r="F60" i="6"/>
  <c r="E8" i="6"/>
  <c r="F84" i="6"/>
  <c r="D60" i="6"/>
  <c r="C60" i="6"/>
  <c r="C59" i="6" s="1"/>
  <c r="F59" i="6"/>
  <c r="E59" i="6"/>
  <c r="C46" i="6"/>
  <c r="C7" i="6" s="1"/>
  <c r="D84" i="6"/>
  <c r="F7" i="6"/>
  <c r="B46" i="5"/>
  <c r="D46" i="5"/>
  <c r="B60" i="5"/>
  <c r="B59" i="5" s="1"/>
  <c r="B6" i="5" s="1"/>
  <c r="B7" i="5"/>
  <c r="E46" i="5"/>
  <c r="F60" i="5"/>
  <c r="F59" i="5" s="1"/>
  <c r="D60" i="5"/>
  <c r="D59" i="5" s="1"/>
  <c r="C60" i="5"/>
  <c r="C59" i="5" s="1"/>
  <c r="C7" i="5"/>
  <c r="E7" i="5"/>
  <c r="E60" i="5"/>
  <c r="E59" i="5" s="1"/>
  <c r="D7" i="5"/>
  <c r="F6" i="5"/>
  <c r="C60" i="31"/>
  <c r="C7" i="31" s="1"/>
  <c r="C6" i="49"/>
  <c r="C7" i="30"/>
  <c r="D7" i="48"/>
  <c r="B78" i="48"/>
  <c r="B6" i="48" s="1"/>
  <c r="E7" i="49"/>
  <c r="E6" i="49" s="1"/>
  <c r="B78" i="49"/>
  <c r="B6" i="49" s="1"/>
  <c r="D78" i="48"/>
  <c r="B8" i="30"/>
  <c r="B7" i="30" s="1"/>
  <c r="C6" i="43"/>
  <c r="G6" i="43"/>
  <c r="E6" i="46"/>
  <c r="D4" i="53"/>
  <c r="I4" i="51"/>
  <c r="D6" i="36"/>
  <c r="D20" i="20"/>
  <c r="C85" i="30"/>
  <c r="B61" i="31"/>
  <c r="B60" i="31" s="1"/>
  <c r="C18" i="43"/>
  <c r="G18" i="43"/>
  <c r="E18" i="46"/>
  <c r="D48" i="49"/>
  <c r="B99" i="49"/>
  <c r="F99" i="49"/>
  <c r="F78" i="49" s="1"/>
  <c r="C71" i="30"/>
  <c r="B47" i="31"/>
  <c r="B8" i="31" s="1"/>
  <c r="E48" i="48"/>
  <c r="E7" i="48" s="1"/>
  <c r="E6" i="48" s="1"/>
  <c r="C99" i="48"/>
  <c r="C78" i="48" s="1"/>
  <c r="C6" i="48" s="1"/>
  <c r="F7" i="49"/>
  <c r="D8" i="49"/>
  <c r="D7" i="49" s="1"/>
  <c r="D6" i="49" s="1"/>
  <c r="E8" i="56"/>
  <c r="G10" i="47"/>
  <c r="G10" i="40"/>
  <c r="A10" i="40" s="1"/>
  <c r="C70" i="7" l="1"/>
  <c r="C6" i="7" s="1"/>
  <c r="F70" i="7"/>
  <c r="F7" i="7"/>
  <c r="F6" i="7" s="1"/>
  <c r="B7" i="7"/>
  <c r="B6" i="7" s="1"/>
  <c r="E6" i="7"/>
  <c r="C70" i="8"/>
  <c r="C6" i="8" s="1"/>
  <c r="B6" i="8"/>
  <c r="D70" i="8"/>
  <c r="D6" i="8" s="1"/>
  <c r="F6" i="8"/>
  <c r="D59" i="6"/>
  <c r="D6" i="6" s="1"/>
  <c r="E7" i="6"/>
  <c r="E6" i="6" s="1"/>
  <c r="C6" i="6"/>
  <c r="B59" i="6"/>
  <c r="B6" i="6" s="1"/>
  <c r="F6" i="6"/>
  <c r="D6" i="5"/>
  <c r="E6" i="5"/>
  <c r="C6" i="5"/>
  <c r="B7" i="31"/>
  <c r="F6" i="49"/>
  <c r="D6" i="48"/>
</calcChain>
</file>

<file path=xl/sharedStrings.xml><?xml version="1.0" encoding="utf-8"?>
<sst xmlns="http://schemas.openxmlformats.org/spreadsheetml/2006/main" count="1306" uniqueCount="218">
  <si>
    <t xml:space="preserve">            ОВДП (27-річні)</t>
  </si>
  <si>
    <t xml:space="preserve">            ОВДП (29-річні)</t>
  </si>
  <si>
    <t xml:space="preserve">            ОВДП (22-річні)</t>
  </si>
  <si>
    <t xml:space="preserve">            ОВДП (24-річні)</t>
  </si>
  <si>
    <t>ОВДП (3 - річні)</t>
  </si>
  <si>
    <t xml:space="preserve">            ОВДП (8 - річні)</t>
  </si>
  <si>
    <t>ОВДП (9 - місячні)</t>
  </si>
  <si>
    <t xml:space="preserve">            ОВДП (30-річні)</t>
  </si>
  <si>
    <t>грн.</t>
  </si>
  <si>
    <t>2. Заборгованість за позиками, одержаними від органів управління іноземних держав</t>
  </si>
  <si>
    <t>5. Заборгованість, не віднесена до інших категорій</t>
  </si>
  <si>
    <t>3</t>
  </si>
  <si>
    <t>2. Заборгованість перед банківськими та іншими фінансовими установами</t>
  </si>
  <si>
    <t>Росія</t>
  </si>
  <si>
    <t>ВАТ "Державний експортно-імпортний банк України"</t>
  </si>
  <si>
    <t>Європейське співтоватиство з атомної енергії</t>
  </si>
  <si>
    <t>Внутрішній борг за випущеними цінними паперами</t>
  </si>
  <si>
    <t xml:space="preserve">            ОВДП (12 - місячні)</t>
  </si>
  <si>
    <t>Deutsche Bank AG London</t>
  </si>
  <si>
    <t>ОВДП (16 - річні)</t>
  </si>
  <si>
    <t>Citibank, N.A., Deutsche Bank AG</t>
  </si>
  <si>
    <t>Облігації ДП "ФІНІНПРО" (5 - річні)</t>
  </si>
  <si>
    <t>Структура державного та гарантованого державою боргу
в розрізі термінів погашення</t>
  </si>
  <si>
    <t>%%</t>
  </si>
  <si>
    <t xml:space="preserve">            ОВДП (9 - місячні)</t>
  </si>
  <si>
    <t>Державний та гарантований державою борг України за станом на ReportDate 
(за типом боргу)</t>
  </si>
  <si>
    <t xml:space="preserve">            ОВДП (18 - річні)</t>
  </si>
  <si>
    <t>Облігації ХДАВП (6 - річні)</t>
  </si>
  <si>
    <t>3. Заборгованість за позиками, одержаними від іноземних комерційних банків, інших іноземних фінансових установ</t>
  </si>
  <si>
    <t>Фонд чистих технологій (МБРР)</t>
  </si>
  <si>
    <t xml:space="preserve">   Гарантований борг</t>
  </si>
  <si>
    <t xml:space="preserve">            ОВДП (10 - річні)</t>
  </si>
  <si>
    <t>ОЗДП 2005 року</t>
  </si>
  <si>
    <t>Державний та гарантований державою борг України</t>
  </si>
  <si>
    <t>ОВДП (6 - річні)</t>
  </si>
  <si>
    <t xml:space="preserve">            ОВДП (20 - річні)</t>
  </si>
  <si>
    <t>Європейське Співтовариство</t>
  </si>
  <si>
    <t>ПАТ АБ "Укргазбанк"</t>
  </si>
  <si>
    <t>ОЗДП 2006 року</t>
  </si>
  <si>
    <t>Сбербанк Росії</t>
  </si>
  <si>
    <t xml:space="preserve">      Гарантований внутрішній борг</t>
  </si>
  <si>
    <t>ОЗДП 2007 року</t>
  </si>
  <si>
    <t>Долар США</t>
  </si>
  <si>
    <t>Німеччина</t>
  </si>
  <si>
    <t>Aquasafety Invest plc</t>
  </si>
  <si>
    <t>ОВДП (6 - місячні)</t>
  </si>
  <si>
    <t>ОВДП (19 - річні)</t>
  </si>
  <si>
    <t>Індекс споживчих цін (СРІ)</t>
  </si>
  <si>
    <t xml:space="preserve">            Казначейські зобов'язання</t>
  </si>
  <si>
    <t>Облігації Укравтодору (3 - річні)</t>
  </si>
  <si>
    <t xml:space="preserve">            ОВДП (4 - річні)</t>
  </si>
  <si>
    <t>курс до UAH</t>
  </si>
  <si>
    <t>ОВДП (11 - річні)</t>
  </si>
  <si>
    <t>Сессия</t>
  </si>
  <si>
    <t>ОВДП (25-річні)</t>
  </si>
  <si>
    <t>ОВДП (27-річні)</t>
  </si>
  <si>
    <t>Облігації ДІУ (10 - річні)</t>
  </si>
  <si>
    <t>(за ознакою умовності)</t>
  </si>
  <si>
    <t>млрд. дол.США</t>
  </si>
  <si>
    <t>ОВДП (22-річні)</t>
  </si>
  <si>
    <t>Валютна структура боргу на кінець попереднього року та на звітну дату (розширений)</t>
  </si>
  <si>
    <t>Внутрішній борг</t>
  </si>
  <si>
    <t>Облігації ДІУ (5 - річні)</t>
  </si>
  <si>
    <t>Казначейські зобов'язання</t>
  </si>
  <si>
    <t>Ставка МВФ</t>
  </si>
  <si>
    <t>Зовнішній борг за випущеними цінними паперами</t>
  </si>
  <si>
    <t xml:space="preserve">            ОВДП (13 - річні)</t>
  </si>
  <si>
    <t>ОВДП (9 - річні)</t>
  </si>
  <si>
    <t>Векселі Укравтодору</t>
  </si>
  <si>
    <t>CENTRAL STORAGE SAFETY PROJECT TRUST</t>
  </si>
  <si>
    <t>Структура боргу за типом ставки на кінець попереднього року та звітну дату</t>
  </si>
  <si>
    <t>(в розрізі середнього терміну обігу та середньої ставки)</t>
  </si>
  <si>
    <t>СПЗ</t>
  </si>
  <si>
    <t xml:space="preserve">            ОВДП (6 - річні)</t>
  </si>
  <si>
    <t>оріг.</t>
  </si>
  <si>
    <t>Citibank, N.A. London</t>
  </si>
  <si>
    <t>Міжнародний банк реконструкції та розвитку</t>
  </si>
  <si>
    <t>%</t>
  </si>
  <si>
    <t>Зовнішній борг за позиками, одержаними від міжнародних фінансових організацій</t>
  </si>
  <si>
    <t>(за видами відсоткових ставок)</t>
  </si>
  <si>
    <t>Державний банк розвитку КНР</t>
  </si>
  <si>
    <t>ОВДП (12 - місячні)</t>
  </si>
  <si>
    <t>Внутрішня заборгованість, не віднесена до інших категорій</t>
  </si>
  <si>
    <t>Експортно-імпортний банк Китаю</t>
  </si>
  <si>
    <t>Державний борг</t>
  </si>
  <si>
    <t>Chase Manhattan Bank Luxembourg S.A.</t>
  </si>
  <si>
    <t>ОВДП (14 - річні)</t>
  </si>
  <si>
    <t>Європейський Інвестиційний Банк</t>
  </si>
  <si>
    <t xml:space="preserve">            ОВДП (28-річні)</t>
  </si>
  <si>
    <t xml:space="preserve">      Гарантований зовнішній борг</t>
  </si>
  <si>
    <t xml:space="preserve">            ОВДП (25-річні)</t>
  </si>
  <si>
    <t>Зовнішній борг</t>
  </si>
  <si>
    <t xml:space="preserve">            ОВДП (16 - річні)</t>
  </si>
  <si>
    <t>млрд. грн.</t>
  </si>
  <si>
    <t>Борг, по якому сплата відсотків здійснюється за плаваючими процентними ставками</t>
  </si>
  <si>
    <t>Облігації ДП КАЗ "Авіант" (5 - річні)</t>
  </si>
  <si>
    <t>2023-31.12.2060</t>
  </si>
  <si>
    <t xml:space="preserve">            ОВДП (1 - місячні)</t>
  </si>
  <si>
    <t>ОВДП (4 - річні)</t>
  </si>
  <si>
    <t xml:space="preserve">            ОВДП (9 - річні)</t>
  </si>
  <si>
    <t>Борг, по якому сплата відсотків здійснюється за фіксованими процентними ставками</t>
  </si>
  <si>
    <t>(в розрізі валют погашеня)</t>
  </si>
  <si>
    <t>Зовнішній борг за позиками, одержаними від органів управління іноземних держав</t>
  </si>
  <si>
    <t>SHORT</t>
  </si>
  <si>
    <t>Канадський долар</t>
  </si>
  <si>
    <t xml:space="preserve">    Державний борг</t>
  </si>
  <si>
    <t xml:space="preserve">      Державний зовнішній борг</t>
  </si>
  <si>
    <t>Міжнародний Валютний Фонд</t>
  </si>
  <si>
    <t>ОВДП (17 - річні)</t>
  </si>
  <si>
    <t>Державний та гарантований державою борг України за станом на ReportDate 
(за ознакою умовності)</t>
  </si>
  <si>
    <t>Фіксована</t>
  </si>
  <si>
    <t>Національний банк України</t>
  </si>
  <si>
    <t>Європейський банк реконструкції та розвитку</t>
  </si>
  <si>
    <t>США</t>
  </si>
  <si>
    <t>Credit Suisse First Boston International</t>
  </si>
  <si>
    <t xml:space="preserve">            ОВДП (2 - річні)</t>
  </si>
  <si>
    <t>В тому числі:</t>
  </si>
  <si>
    <t>Канада</t>
  </si>
  <si>
    <t>Японія</t>
  </si>
  <si>
    <t>ВАТ "Державний ощадний банк України"</t>
  </si>
  <si>
    <t xml:space="preserve">            ОВДП (11 - річні)</t>
  </si>
  <si>
    <t>ОВДП (7 - річні)</t>
  </si>
  <si>
    <t>ОВДП (20 - річні)</t>
  </si>
  <si>
    <t>2018.05.31-2018.12.31</t>
  </si>
  <si>
    <t>курс до USD</t>
  </si>
  <si>
    <t>Середній термін обігу, років</t>
  </si>
  <si>
    <t>ОЗДП 2010 року</t>
  </si>
  <si>
    <t xml:space="preserve">         в т.ч. ОЗДП</t>
  </si>
  <si>
    <t>Гарантований державою борг</t>
  </si>
  <si>
    <t>ОЗДП 2011 року</t>
  </si>
  <si>
    <t>ОВДП (28-річні)</t>
  </si>
  <si>
    <t>ОВДП (23-річні)</t>
  </si>
  <si>
    <t>ОЗДП 2012 року</t>
  </si>
  <si>
    <t xml:space="preserve">            ОВДП (5 - річні)</t>
  </si>
  <si>
    <t>Единицы измерения</t>
  </si>
  <si>
    <t xml:space="preserve">            ОВДП (6 - місячні)</t>
  </si>
  <si>
    <t>ОЗДП 2013 року</t>
  </si>
  <si>
    <t>ОВДП (12 - річні)</t>
  </si>
  <si>
    <t>ОЗДП 2014 року</t>
  </si>
  <si>
    <t>UniCredit Bank Austria AG</t>
  </si>
  <si>
    <t>Облігації НАК "Нафтогаз" (5 - річні)</t>
  </si>
  <si>
    <t xml:space="preserve">            ОВДП (14 - річні)</t>
  </si>
  <si>
    <t>ОЗДП 2015 року</t>
  </si>
  <si>
    <t xml:space="preserve">         в т.ч. ОВДП</t>
  </si>
  <si>
    <t>LIBOR</t>
  </si>
  <si>
    <t>Японська єна</t>
  </si>
  <si>
    <t>1. Заборгованість за випущеними цінними паперами на внутрішньому ринку</t>
  </si>
  <si>
    <t>1</t>
  </si>
  <si>
    <t>ОВДП (2 - річні)</t>
  </si>
  <si>
    <t>3. Заборгованість, не віднесена до інших категорій</t>
  </si>
  <si>
    <t xml:space="preserve">            ОВДП (7 - річні)</t>
  </si>
  <si>
    <t>Валютна структура державного боргу на кінець попереднього року та звітну дату</t>
  </si>
  <si>
    <t>ОВДП (3 - місячні)</t>
  </si>
  <si>
    <t>Credit Suisse International</t>
  </si>
  <si>
    <t xml:space="preserve">            ОВДП (26-річні)</t>
  </si>
  <si>
    <t xml:space="preserve">            ОВДП (21-річні)</t>
  </si>
  <si>
    <t xml:space="preserve">            ОВДП (23-річні)</t>
  </si>
  <si>
    <t>Внутрішній борг перед банківськими та іншими фінансовими установами</t>
  </si>
  <si>
    <t>Облігації Укравтодору (12 - місячні)</t>
  </si>
  <si>
    <t>ОВДП (18 - місячні)</t>
  </si>
  <si>
    <t>Структура боргу за ознакою умовності
на кінець попереднього року та на звітну дату</t>
  </si>
  <si>
    <t>ОВДП (15 - річні)</t>
  </si>
  <si>
    <t>2019-2023</t>
  </si>
  <si>
    <t>1. Заборгованість за позиками, одержаними від міжнародних фінансових організацій</t>
  </si>
  <si>
    <t>4. Заборгованість за випущеними цінними паперами на зовнішньому ринку</t>
  </si>
  <si>
    <t>ЄВРО</t>
  </si>
  <si>
    <t>Облігації НАК "Нафтогаз України" (3 - річні)</t>
  </si>
  <si>
    <t xml:space="preserve">            ОВДП (3 - місячні)</t>
  </si>
  <si>
    <t xml:space="preserve">            ОВДП (17 - річні)</t>
  </si>
  <si>
    <t>Середня ставка,
 %</t>
  </si>
  <si>
    <t>Зміна структури</t>
  </si>
  <si>
    <t>Облігації ХДАВП (5 - річні)</t>
  </si>
  <si>
    <t>Зовнішній борг за позиками, одержаними від іноземних комерційних банків, інших іноземних фінансових установ</t>
  </si>
  <si>
    <t>ОВДП (5 - річні)</t>
  </si>
  <si>
    <t xml:space="preserve">            ОВДП (18 - місячні)</t>
  </si>
  <si>
    <t>Державні цінні папери</t>
  </si>
  <si>
    <t>ВАТ "Газпромбанк"</t>
  </si>
  <si>
    <t xml:space="preserve">            ОВДП (19 - річні)</t>
  </si>
  <si>
    <t>ОВДП (18 - річні)</t>
  </si>
  <si>
    <t>Облігації ДП "ФІНІНПРО" (7 - річні)</t>
  </si>
  <si>
    <t>Українська гривня</t>
  </si>
  <si>
    <t>IS_OVDP</t>
  </si>
  <si>
    <t xml:space="preserve">            ОВДП (3 - річні)</t>
  </si>
  <si>
    <t>Експортно-імпортний банк Кореї</t>
  </si>
  <si>
    <t>ОВДП (10 - річні)</t>
  </si>
  <si>
    <t>FORMAT</t>
  </si>
  <si>
    <t>2</t>
  </si>
  <si>
    <t>IS_CHART_DATA</t>
  </si>
  <si>
    <t>Валютна структура боргу на кінець попереднього року та на звітну дату</t>
  </si>
  <si>
    <t>Середній термін до погашення, років</t>
  </si>
  <si>
    <t>Дата отчета</t>
  </si>
  <si>
    <t xml:space="preserve">            ОВДП (12 - річні)</t>
  </si>
  <si>
    <t>4427256f-53f3-466f-9e28-de500f7f74c4</t>
  </si>
  <si>
    <t>ОВДП (8 - річні)</t>
  </si>
  <si>
    <t>ОВДП (29-річні)</t>
  </si>
  <si>
    <t>ОВДП (24-річні)</t>
  </si>
  <si>
    <t>ОВДП (26-річні)</t>
  </si>
  <si>
    <t>ОВДП (21-річні)</t>
  </si>
  <si>
    <t>Державний та гарантований державою борг України за останні 5 років</t>
  </si>
  <si>
    <t>VTB Capital PLC</t>
  </si>
  <si>
    <t>ОВДП (30-річні)</t>
  </si>
  <si>
    <t>Загальна сума державного та гарантованого державою боргу</t>
  </si>
  <si>
    <t>дол.США</t>
  </si>
  <si>
    <t xml:space="preserve">      Державний внутрішній борг</t>
  </si>
  <si>
    <t>Інші кредитори</t>
  </si>
  <si>
    <t>(за типом кредитора)</t>
  </si>
  <si>
    <t>Облігації Укравтодору (5 - річні)</t>
  </si>
  <si>
    <t>ОВДП (13 - річні)</t>
  </si>
  <si>
    <t>тис.одиниць</t>
  </si>
  <si>
    <t>ОЗДП 2016 року</t>
  </si>
  <si>
    <t>Облігації ДІУ (7 - річні)</t>
  </si>
  <si>
    <t xml:space="preserve"> </t>
  </si>
  <si>
    <t>ОВДП (1 - місячні)</t>
  </si>
  <si>
    <t xml:space="preserve">            ОВДП (15 - річні)</t>
  </si>
  <si>
    <t>Зовнішній борг, не віднесений до інших категорій</t>
  </si>
  <si>
    <t>ОЗДП 2017 року</t>
  </si>
  <si>
    <t>Державний та гарантований державою борг України за поточний рік</t>
  </si>
  <si>
    <t>STOP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</si>
</sst>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;\-#,##0.00;"/>
    <numFmt numFmtId="165" formatCode="0.0000"/>
    <numFmt numFmtId="166" formatCode="dd\.mm\.yyyy;@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b/>
      <sz val="10"/>
      <name val="Arial Cyr"/>
      <charset val="204"/>
    </font>
    <font>
      <i/>
      <sz val="10"/>
      <name val="Arial Cyr"/>
      <charset val="204"/>
    </font>
    <font>
      <sz val="10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sz val="12"/>
      <color indexed="9"/>
      <name val="Calibri"/>
      <family val="2"/>
      <charset val="204"/>
      <scheme val="minor"/>
    </font>
    <font>
      <sz val="10.5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color indexed="8"/>
      <name val="Calibri"/>
      <family val="2"/>
      <charset val="204"/>
      <scheme val="minor"/>
    </font>
    <font>
      <i/>
      <sz val="10"/>
      <color theme="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1"/>
      <color indexed="9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i/>
      <sz val="10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10"/>
      <color indexed="9"/>
      <name val="Calibri"/>
      <family val="2"/>
      <charset val="204"/>
      <scheme val="minor"/>
    </font>
    <font>
      <sz val="8"/>
      <name val="Arial Cyr"/>
      <charset val="204"/>
    </font>
    <font>
      <sz val="10"/>
      <color theme="0"/>
      <name val="Calibri"/>
      <family val="2"/>
      <charset val="204"/>
      <scheme val="minor"/>
    </font>
    <font>
      <sz val="10.5"/>
      <color indexed="8"/>
      <name val="Calibri"/>
      <family val="2"/>
      <charset val="204"/>
      <scheme val="minor"/>
    </font>
    <font>
      <i/>
      <sz val="11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sz val="10"/>
      <color indexed="9"/>
      <name val="Calibri"/>
      <family val="2"/>
      <charset val="204"/>
      <scheme val="minor"/>
    </font>
    <font>
      <i/>
      <sz val="10"/>
      <color indexed="9"/>
      <name val="Calibri"/>
      <family val="2"/>
      <charset val="204"/>
      <scheme val="minor"/>
    </font>
    <font>
      <sz val="10"/>
      <name val="Arial Cyr"/>
      <charset val="204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29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9" fontId="29" fillId="0" borderId="0" applyFont="0" applyFill="0" applyBorder="0" applyAlignment="0" applyProtection="0"/>
  </cellStyleXfs>
  <cellXfs count="269">
    <xf numFmtId="0" fontId="0" fillId="0" borderId="0" xfId="0"/>
    <xf numFmtId="0" fontId="9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7" fillId="0" borderId="0" xfId="0" applyFont="1" applyAlignment="1"/>
    <xf numFmtId="0" fontId="9" fillId="0" borderId="0" xfId="0" applyFont="1" applyAlignment="1">
      <alignment horizontal="center" wrapText="1"/>
    </xf>
    <xf numFmtId="0" fontId="9" fillId="0" borderId="0" xfId="0" applyFont="1" applyAlignment="1">
      <alignment horizontal="center" vertical="center"/>
    </xf>
    <xf numFmtId="0" fontId="5" fillId="0" borderId="0" xfId="0" applyNumberFormat="1" applyFont="1" applyAlignment="1"/>
    <xf numFmtId="10" fontId="5" fillId="8" borderId="1" xfId="5" applyNumberFormat="1" applyFont="1" applyFill="1" applyBorder="1" applyAlignment="1">
      <alignment horizontal="right" vertical="center"/>
    </xf>
    <xf numFmtId="10" fontId="6" fillId="8" borderId="1" xfId="0" applyNumberFormat="1" applyFont="1" applyFill="1" applyBorder="1" applyAlignment="1"/>
    <xf numFmtId="10" fontId="2" fillId="6" borderId="1" xfId="11" applyNumberFormat="1" applyBorder="1" applyAlignment="1">
      <alignment horizontal="right" vertical="center"/>
    </xf>
    <xf numFmtId="49" fontId="7" fillId="9" borderId="1" xfId="12" applyNumberFormat="1" applyFont="1" applyFill="1" applyBorder="1" applyAlignment="1">
      <alignment horizontal="left" vertical="center"/>
    </xf>
    <xf numFmtId="164" fontId="2" fillId="6" borderId="1" xfId="11" applyNumberFormat="1" applyBorder="1" applyAlignment="1">
      <alignment horizontal="right" vertical="center"/>
    </xf>
    <xf numFmtId="166" fontId="8" fillId="0" borderId="1" xfId="0" applyNumberFormat="1" applyFont="1" applyBorder="1"/>
    <xf numFmtId="49" fontId="2" fillId="9" borderId="1" xfId="12" applyNumberFormat="1" applyFont="1" applyFill="1" applyBorder="1" applyAlignment="1">
      <alignment horizontal="left" vertical="center"/>
    </xf>
    <xf numFmtId="49" fontId="6" fillId="8" borderId="1" xfId="0" applyNumberFormat="1" applyFont="1" applyFill="1" applyBorder="1" applyAlignment="1">
      <alignment horizontal="left" vertical="center"/>
    </xf>
    <xf numFmtId="0" fontId="8" fillId="0" borderId="0" xfId="1" applyNumberFormat="1" applyFont="1" applyAlignment="1"/>
    <xf numFmtId="4" fontId="5" fillId="0" borderId="1" xfId="0" applyNumberFormat="1" applyFont="1" applyBorder="1"/>
    <xf numFmtId="0" fontId="5" fillId="8" borderId="1" xfId="0" applyFont="1" applyFill="1" applyBorder="1" applyAlignment="1">
      <alignment horizontal="left" indent="3"/>
    </xf>
    <xf numFmtId="0" fontId="10" fillId="10" borderId="1" xfId="0" applyFont="1" applyFill="1" applyBorder="1" applyAlignment="1"/>
    <xf numFmtId="164" fontId="11" fillId="11" borderId="1" xfId="7" applyNumberFormat="1" applyFont="1" applyFill="1" applyBorder="1" applyAlignment="1">
      <alignment horizontal="right" vertical="center"/>
    </xf>
    <xf numFmtId="10" fontId="5" fillId="0" borderId="1" xfId="0" applyNumberFormat="1" applyFont="1" applyBorder="1"/>
    <xf numFmtId="49" fontId="8" fillId="8" borderId="1" xfId="4" applyNumberFormat="1" applyFont="1" applyFill="1" applyBorder="1" applyAlignment="1">
      <alignment horizontal="left" vertical="center"/>
    </xf>
    <xf numFmtId="10" fontId="12" fillId="12" borderId="1" xfId="13" applyNumberFormat="1" applyFont="1" applyFill="1" applyBorder="1" applyAlignment="1">
      <alignment horizontal="right" vertical="center"/>
    </xf>
    <xf numFmtId="10" fontId="2" fillId="6" borderId="1" xfId="13" applyNumberFormat="1" applyFont="1" applyFill="1" applyBorder="1" applyAlignment="1">
      <alignment horizontal="right" vertical="center"/>
    </xf>
    <xf numFmtId="0" fontId="14" fillId="0" borderId="0" xfId="0" applyFont="1" applyAlignment="1">
      <alignment horizontal="right"/>
    </xf>
    <xf numFmtId="4" fontId="15" fillId="11" borderId="1" xfId="8" applyNumberFormat="1" applyFont="1" applyFill="1" applyBorder="1" applyAlignment="1">
      <alignment horizontal="right"/>
    </xf>
    <xf numFmtId="0" fontId="16" fillId="13" borderId="1" xfId="0" applyFont="1" applyFill="1" applyBorder="1" applyAlignment="1">
      <alignment horizontal="left" indent="1"/>
    </xf>
    <xf numFmtId="0" fontId="14" fillId="0" borderId="0" xfId="2" applyNumberFormat="1" applyFont="1"/>
    <xf numFmtId="10" fontId="15" fillId="11" borderId="1" xfId="8" applyNumberFormat="1" applyFont="1" applyFill="1" applyBorder="1" applyAlignment="1">
      <alignment horizontal="right"/>
    </xf>
    <xf numFmtId="4" fontId="15" fillId="11" borderId="1" xfId="0" applyNumberFormat="1" applyFont="1" applyFill="1" applyBorder="1" applyAlignment="1"/>
    <xf numFmtId="164" fontId="15" fillId="11" borderId="1" xfId="8" applyNumberFormat="1" applyFont="1" applyFill="1" applyBorder="1" applyAlignment="1">
      <alignment horizontal="right"/>
    </xf>
    <xf numFmtId="166" fontId="0" fillId="0" borderId="0" xfId="0" applyNumberFormat="1"/>
    <xf numFmtId="0" fontId="6" fillId="8" borderId="1" xfId="0" applyFont="1" applyFill="1" applyBorder="1" applyAlignment="1">
      <alignment horizontal="left" indent="1"/>
    </xf>
    <xf numFmtId="10" fontId="15" fillId="11" borderId="1" xfId="0" applyNumberFormat="1" applyFont="1" applyFill="1" applyBorder="1" applyAlignment="1"/>
    <xf numFmtId="0" fontId="17" fillId="0" borderId="0" xfId="0" applyFont="1"/>
    <xf numFmtId="49" fontId="12" fillId="12" borderId="1" xfId="3" applyNumberFormat="1" applyFont="1" applyFill="1" applyBorder="1" applyAlignment="1">
      <alignment horizontal="left" vertical="center" indent="1"/>
    </xf>
    <xf numFmtId="10" fontId="12" fillId="8" borderId="1" xfId="13" applyNumberFormat="1" applyFont="1" applyFill="1" applyBorder="1" applyAlignment="1">
      <alignment horizontal="right" vertical="center"/>
    </xf>
    <xf numFmtId="4" fontId="2" fillId="14" borderId="1" xfId="12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right" vertical="center"/>
    </xf>
    <xf numFmtId="10" fontId="2" fillId="14" borderId="1" xfId="12" applyNumberFormat="1" applyFont="1" applyFill="1" applyBorder="1" applyAlignment="1">
      <alignment horizontal="right"/>
    </xf>
    <xf numFmtId="164" fontId="2" fillId="14" borderId="1" xfId="12" applyNumberFormat="1" applyFont="1" applyFill="1" applyBorder="1" applyAlignment="1">
      <alignment horizontal="right"/>
    </xf>
    <xf numFmtId="4" fontId="16" fillId="13" borderId="1" xfId="0" applyNumberFormat="1" applyFont="1" applyFill="1" applyBorder="1" applyAlignment="1"/>
    <xf numFmtId="0" fontId="14" fillId="0" borderId="0" xfId="2" applyNumberFormat="1" applyFont="1" applyAlignment="1"/>
    <xf numFmtId="164" fontId="12" fillId="11" borderId="1" xfId="9" applyNumberFormat="1" applyFont="1" applyFill="1" applyBorder="1" applyAlignment="1">
      <alignment horizontal="right" vertical="center"/>
    </xf>
    <xf numFmtId="165" fontId="8" fillId="8" borderId="1" xfId="1" applyNumberFormat="1" applyFont="1" applyFill="1" applyBorder="1" applyAlignment="1"/>
    <xf numFmtId="0" fontId="10" fillId="10" borderId="1" xfId="8" applyFont="1" applyFill="1" applyBorder="1" applyAlignment="1"/>
    <xf numFmtId="10" fontId="6" fillId="8" borderId="1" xfId="13" applyNumberFormat="1" applyFont="1" applyFill="1" applyBorder="1" applyAlignment="1">
      <alignment horizontal="right"/>
    </xf>
    <xf numFmtId="0" fontId="18" fillId="0" borderId="1" xfId="0" applyFont="1" applyBorder="1" applyAlignment="1">
      <alignment horizontal="right"/>
    </xf>
    <xf numFmtId="4" fontId="6" fillId="8" borderId="1" xfId="0" applyNumberFormat="1" applyFont="1" applyFill="1" applyBorder="1" applyAlignment="1">
      <alignment horizontal="right" vertical="center"/>
    </xf>
    <xf numFmtId="10" fontId="7" fillId="9" borderId="1" xfId="12" applyNumberFormat="1" applyFont="1" applyFill="1" applyBorder="1" applyAlignment="1">
      <alignment horizontal="right" vertical="center"/>
    </xf>
    <xf numFmtId="164" fontId="7" fillId="9" borderId="1" xfId="12" applyNumberFormat="1" applyFont="1" applyFill="1" applyBorder="1" applyAlignment="1">
      <alignment horizontal="right" vertical="center"/>
    </xf>
    <xf numFmtId="10" fontId="7" fillId="14" borderId="1" xfId="13" applyNumberFormat="1" applyFont="1" applyFill="1" applyBorder="1" applyAlignment="1">
      <alignment horizontal="right" vertical="center"/>
    </xf>
    <xf numFmtId="4" fontId="11" fillId="11" borderId="1" xfId="0" applyNumberFormat="1" applyFont="1" applyFill="1" applyBorder="1" applyAlignment="1"/>
    <xf numFmtId="10" fontId="6" fillId="8" borderId="1" xfId="0" applyNumberFormat="1" applyFont="1" applyFill="1" applyBorder="1" applyAlignment="1">
      <alignment horizontal="right" vertical="center"/>
    </xf>
    <xf numFmtId="4" fontId="18" fillId="0" borderId="0" xfId="0" applyNumberFormat="1" applyFont="1" applyAlignment="1">
      <alignment horizontal="right"/>
    </xf>
    <xf numFmtId="49" fontId="19" fillId="15" borderId="1" xfId="2" applyNumberFormat="1" applyFont="1" applyFill="1" applyBorder="1" applyAlignment="1">
      <alignment horizontal="left" vertical="center" wrapText="1"/>
    </xf>
    <xf numFmtId="0" fontId="17" fillId="0" borderId="0" xfId="0" applyFont="1" applyAlignment="1"/>
    <xf numFmtId="164" fontId="2" fillId="9" borderId="1" xfId="12" applyNumberFormat="1" applyFont="1" applyFill="1" applyBorder="1" applyAlignment="1">
      <alignment horizontal="right" vertical="center"/>
    </xf>
    <xf numFmtId="164" fontId="12" fillId="8" borderId="1" xfId="4" applyNumberFormat="1" applyFont="1" applyFill="1" applyBorder="1" applyAlignment="1">
      <alignment horizontal="right" vertical="center"/>
    </xf>
    <xf numFmtId="164" fontId="6" fillId="8" borderId="1" xfId="0" applyNumberFormat="1" applyFont="1" applyFill="1" applyBorder="1" applyAlignment="1">
      <alignment horizontal="right" vertical="center"/>
    </xf>
    <xf numFmtId="10" fontId="11" fillId="11" borderId="1" xfId="0" applyNumberFormat="1" applyFont="1" applyFill="1" applyBorder="1" applyAlignment="1"/>
    <xf numFmtId="10" fontId="18" fillId="0" borderId="0" xfId="0" applyNumberFormat="1" applyFont="1" applyAlignment="1">
      <alignment horizontal="right"/>
    </xf>
    <xf numFmtId="49" fontId="5" fillId="8" borderId="1" xfId="5" applyNumberFormat="1" applyFont="1" applyFill="1" applyBorder="1" applyAlignment="1">
      <alignment horizontal="left" vertical="center" indent="3"/>
    </xf>
    <xf numFmtId="0" fontId="8" fillId="0" borderId="1" xfId="1" applyFont="1" applyBorder="1" applyAlignment="1">
      <alignment horizontal="center" vertical="center"/>
    </xf>
    <xf numFmtId="0" fontId="5" fillId="0" borderId="0" xfId="0" applyFont="1"/>
    <xf numFmtId="49" fontId="18" fillId="0" borderId="0" xfId="0" applyNumberFormat="1" applyFont="1" applyAlignment="1">
      <alignment horizontal="right"/>
    </xf>
    <xf numFmtId="0" fontId="20" fillId="0" borderId="0" xfId="0" applyFont="1"/>
    <xf numFmtId="0" fontId="15" fillId="11" borderId="1" xfId="0" applyFont="1" applyFill="1" applyBorder="1" applyAlignment="1">
      <alignment horizontal="left" indent="1"/>
    </xf>
    <xf numFmtId="49" fontId="6" fillId="8" borderId="1" xfId="0" applyNumberFormat="1" applyFont="1" applyFill="1" applyBorder="1" applyAlignment="1">
      <alignment horizontal="left" indent="2"/>
    </xf>
    <xf numFmtId="49" fontId="5" fillId="0" borderId="0" xfId="0" applyNumberFormat="1" applyFont="1" applyAlignment="1">
      <alignment horizontal="left"/>
    </xf>
    <xf numFmtId="10" fontId="11" fillId="16" borderId="1" xfId="13" applyNumberFormat="1" applyFont="1" applyFill="1" applyBorder="1" applyAlignment="1">
      <alignment horizontal="right" vertical="center"/>
    </xf>
    <xf numFmtId="0" fontId="8" fillId="0" borderId="0" xfId="1" applyFont="1"/>
    <xf numFmtId="49" fontId="16" fillId="13" borderId="1" xfId="12" applyNumberFormat="1" applyFont="1" applyFill="1" applyBorder="1" applyAlignment="1">
      <alignment horizontal="left" vertical="center" wrapText="1" indent="1"/>
    </xf>
    <xf numFmtId="49" fontId="6" fillId="8" borderId="1" xfId="0" applyNumberFormat="1" applyFont="1" applyFill="1" applyBorder="1" applyAlignment="1">
      <alignment horizontal="left" vertical="center" indent="4"/>
    </xf>
    <xf numFmtId="49" fontId="11" fillId="11" borderId="1" xfId="7" applyNumberFormat="1" applyFont="1" applyFill="1" applyBorder="1" applyAlignment="1">
      <alignment horizontal="left" vertical="center" indent="3"/>
    </xf>
    <xf numFmtId="4" fontId="21" fillId="0" borderId="0" xfId="0" applyNumberFormat="1" applyFont="1" applyAlignment="1"/>
    <xf numFmtId="10" fontId="7" fillId="6" borderId="1" xfId="13" applyNumberFormat="1" applyFont="1" applyFill="1" applyBorder="1" applyAlignment="1">
      <alignment horizontal="right" vertical="center"/>
    </xf>
    <xf numFmtId="10" fontId="15" fillId="11" borderId="1" xfId="13" applyNumberFormat="1" applyFont="1" applyFill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left" vertical="center"/>
    </xf>
    <xf numFmtId="0" fontId="20" fillId="0" borderId="0" xfId="0" applyFont="1" applyAlignment="1"/>
    <xf numFmtId="164" fontId="16" fillId="13" borderId="1" xfId="12" applyNumberFormat="1" applyFont="1" applyFill="1" applyBorder="1" applyAlignment="1">
      <alignment horizontal="right" vertical="center"/>
    </xf>
    <xf numFmtId="0" fontId="11" fillId="11" borderId="1" xfId="0" applyFont="1" applyFill="1" applyBorder="1" applyAlignment="1">
      <alignment horizontal="left" wrapText="1" indent="3"/>
    </xf>
    <xf numFmtId="49" fontId="8" fillId="12" borderId="1" xfId="3" applyNumberFormat="1" applyFont="1" applyFill="1" applyBorder="1" applyAlignment="1">
      <alignment horizontal="left" vertical="center"/>
    </xf>
    <xf numFmtId="4" fontId="13" fillId="8" borderId="1" xfId="0" applyNumberFormat="1" applyFont="1" applyFill="1" applyBorder="1" applyAlignment="1">
      <alignment horizontal="center" vertical="center" wrapText="1"/>
    </xf>
    <xf numFmtId="166" fontId="8" fillId="0" borderId="1" xfId="1" applyNumberFormat="1" applyFont="1" applyBorder="1" applyAlignment="1">
      <alignment horizontal="center" vertical="center"/>
    </xf>
    <xf numFmtId="0" fontId="5" fillId="0" borderId="0" xfId="3" applyNumberFormat="1" applyFont="1" applyAlignment="1">
      <alignment horizontal="center" vertical="center"/>
    </xf>
    <xf numFmtId="0" fontId="18" fillId="0" borderId="0" xfId="2" applyNumberFormat="1" applyFont="1" applyAlignment="1">
      <alignment horizontal="center" vertical="center"/>
    </xf>
    <xf numFmtId="0" fontId="12" fillId="11" borderId="1" xfId="0" applyFont="1" applyFill="1" applyBorder="1" applyAlignment="1">
      <alignment horizontal="left" indent="2"/>
    </xf>
    <xf numFmtId="4" fontId="7" fillId="9" borderId="1" xfId="12" applyNumberFormat="1" applyFont="1" applyFill="1" applyBorder="1" applyAlignment="1">
      <alignment horizontal="right" vertical="center"/>
    </xf>
    <xf numFmtId="49" fontId="8" fillId="0" borderId="1" xfId="0" applyNumberFormat="1" applyFont="1" applyBorder="1"/>
    <xf numFmtId="49" fontId="13" fillId="8" borderId="1" xfId="0" applyNumberFormat="1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49" fontId="8" fillId="17" borderId="1" xfId="1" applyNumberFormat="1" applyFont="1" applyFill="1" applyBorder="1" applyAlignment="1">
      <alignment horizontal="center" vertical="center" wrapText="1"/>
    </xf>
    <xf numFmtId="165" fontId="5" fillId="0" borderId="0" xfId="0" applyNumberFormat="1" applyFont="1"/>
    <xf numFmtId="4" fontId="15" fillId="11" borderId="1" xfId="9" applyNumberFormat="1" applyFont="1" applyFill="1" applyBorder="1" applyAlignment="1">
      <alignment horizontal="right"/>
    </xf>
    <xf numFmtId="49" fontId="6" fillId="8" borderId="1" xfId="0" applyNumberFormat="1" applyFont="1" applyFill="1" applyBorder="1" applyAlignment="1">
      <alignment horizontal="left" indent="1"/>
    </xf>
    <xf numFmtId="0" fontId="17" fillId="0" borderId="0" xfId="0" applyFont="1" applyAlignment="1">
      <alignment horizontal="center"/>
    </xf>
    <xf numFmtId="10" fontId="15" fillId="11" borderId="1" xfId="9" applyNumberFormat="1" applyFont="1" applyFill="1" applyBorder="1" applyAlignment="1">
      <alignment horizontal="right"/>
    </xf>
    <xf numFmtId="49" fontId="15" fillId="11" borderId="1" xfId="9" applyNumberFormat="1" applyFont="1" applyFill="1" applyBorder="1" applyAlignment="1">
      <alignment horizontal="left" vertical="center" indent="1"/>
    </xf>
    <xf numFmtId="164" fontId="11" fillId="11" borderId="1" xfId="0" applyNumberFormat="1" applyFont="1" applyFill="1" applyBorder="1" applyAlignment="1">
      <alignment horizontal="right" vertical="center"/>
    </xf>
    <xf numFmtId="164" fontId="15" fillId="11" borderId="1" xfId="9" applyNumberFormat="1" applyFont="1" applyFill="1" applyBorder="1" applyAlignment="1">
      <alignment horizontal="right"/>
    </xf>
    <xf numFmtId="0" fontId="11" fillId="16" borderId="1" xfId="0" applyFont="1" applyFill="1" applyBorder="1" applyAlignment="1">
      <alignment horizontal="left" indent="3"/>
    </xf>
    <xf numFmtId="165" fontId="2" fillId="6" borderId="1" xfId="11" applyNumberFormat="1" applyBorder="1" applyAlignment="1">
      <alignment horizontal="right"/>
    </xf>
    <xf numFmtId="4" fontId="5" fillId="8" borderId="1" xfId="0" applyNumberFormat="1" applyFont="1" applyFill="1" applyBorder="1" applyAlignment="1"/>
    <xf numFmtId="0" fontId="15" fillId="11" borderId="1" xfId="0" applyFont="1" applyFill="1" applyBorder="1" applyAlignment="1">
      <alignment horizontal="right" indent="1"/>
    </xf>
    <xf numFmtId="49" fontId="23" fillId="6" borderId="1" xfId="11" applyNumberFormat="1" applyFont="1" applyBorder="1"/>
    <xf numFmtId="49" fontId="24" fillId="8" borderId="1" xfId="0" applyNumberFormat="1" applyFont="1" applyFill="1" applyBorder="1" applyAlignment="1">
      <alignment horizontal="left" vertical="center" indent="1"/>
    </xf>
    <xf numFmtId="10" fontId="5" fillId="8" borderId="1" xfId="0" applyNumberFormat="1" applyFont="1" applyFill="1" applyBorder="1" applyAlignment="1"/>
    <xf numFmtId="0" fontId="18" fillId="0" borderId="1" xfId="0" applyFont="1" applyBorder="1"/>
    <xf numFmtId="4" fontId="16" fillId="10" borderId="1" xfId="0" applyNumberFormat="1" applyFont="1" applyFill="1" applyBorder="1" applyAlignment="1"/>
    <xf numFmtId="49" fontId="8" fillId="8" borderId="1" xfId="1" applyNumberFormat="1" applyFont="1" applyFill="1" applyBorder="1" applyAlignment="1">
      <alignment horizontal="center" vertical="center" wrapText="1"/>
    </xf>
    <xf numFmtId="0" fontId="12" fillId="8" borderId="1" xfId="0" applyFont="1" applyFill="1" applyBorder="1" applyAlignment="1">
      <alignment horizontal="left" indent="2"/>
    </xf>
    <xf numFmtId="165" fontId="5" fillId="0" borderId="0" xfId="0" applyNumberFormat="1" applyFont="1" applyAlignment="1"/>
    <xf numFmtId="4" fontId="8" fillId="8" borderId="1" xfId="1" applyNumberFormat="1" applyFont="1" applyFill="1" applyBorder="1" applyAlignment="1"/>
    <xf numFmtId="164" fontId="12" fillId="12" borderId="1" xfId="3" applyNumberFormat="1" applyFont="1" applyFill="1" applyBorder="1" applyAlignment="1">
      <alignment horizontal="right" vertical="center"/>
    </xf>
    <xf numFmtId="10" fontId="8" fillId="8" borderId="1" xfId="1" applyNumberFormat="1" applyFont="1" applyFill="1" applyBorder="1" applyAlignment="1"/>
    <xf numFmtId="49" fontId="7" fillId="6" borderId="1" xfId="11" applyNumberFormat="1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4" fontId="10" fillId="10" borderId="1" xfId="0" applyNumberFormat="1" applyFont="1" applyFill="1" applyBorder="1" applyAlignment="1"/>
    <xf numFmtId="49" fontId="7" fillId="14" borderId="1" xfId="12" applyNumberFormat="1" applyFont="1" applyFill="1" applyBorder="1" applyAlignment="1">
      <alignment horizontal="left" vertical="center"/>
    </xf>
    <xf numFmtId="10" fontId="6" fillId="8" borderId="1" xfId="13" applyNumberFormat="1" applyFont="1" applyFill="1" applyBorder="1" applyAlignment="1">
      <alignment horizontal="right" vertical="center"/>
    </xf>
    <xf numFmtId="49" fontId="23" fillId="6" borderId="1" xfId="11" applyNumberFormat="1" applyFont="1" applyBorder="1" applyAlignment="1">
      <alignment horizontal="left" vertical="center"/>
    </xf>
    <xf numFmtId="0" fontId="5" fillId="8" borderId="1" xfId="5" applyNumberFormat="1" applyFont="1" applyFill="1" applyBorder="1" applyAlignment="1">
      <alignment horizontal="left" vertical="center" indent="3"/>
    </xf>
    <xf numFmtId="0" fontId="6" fillId="8" borderId="1" xfId="0" applyFont="1" applyFill="1" applyBorder="1" applyAlignment="1">
      <alignment horizontal="left" indent="4"/>
    </xf>
    <xf numFmtId="49" fontId="5" fillId="0" borderId="1" xfId="0" applyNumberFormat="1" applyFont="1" applyBorder="1" applyAlignment="1">
      <alignment horizontal="left" indent="1"/>
    </xf>
    <xf numFmtId="0" fontId="8" fillId="0" borderId="0" xfId="0" applyFont="1"/>
    <xf numFmtId="0" fontId="21" fillId="0" borderId="0" xfId="0" applyFont="1" applyAlignment="1">
      <alignment horizontal="center" vertical="center"/>
    </xf>
    <xf numFmtId="49" fontId="2" fillId="6" borderId="1" xfId="11" applyNumberFormat="1" applyBorder="1" applyAlignment="1">
      <alignment horizontal="left"/>
    </xf>
    <xf numFmtId="0" fontId="12" fillId="12" borderId="1" xfId="0" applyFont="1" applyFill="1" applyBorder="1" applyAlignment="1">
      <alignment horizontal="left" indent="1"/>
    </xf>
    <xf numFmtId="0" fontId="8" fillId="0" borderId="0" xfId="1" applyNumberFormat="1" applyFont="1" applyAlignment="1">
      <alignment horizontal="center" vertical="center"/>
    </xf>
    <xf numFmtId="49" fontId="12" fillId="8" borderId="1" xfId="4" applyNumberFormat="1" applyFont="1" applyFill="1" applyBorder="1" applyAlignment="1">
      <alignment horizontal="left" vertical="center" indent="2"/>
    </xf>
    <xf numFmtId="0" fontId="16" fillId="10" borderId="1" xfId="0" applyFont="1" applyFill="1" applyBorder="1" applyAlignment="1">
      <alignment horizontal="left" indent="1"/>
    </xf>
    <xf numFmtId="0" fontId="25" fillId="0" borderId="0" xfId="2" applyNumberFormat="1" applyFont="1" applyFill="1" applyAlignment="1">
      <alignment horizontal="center" vertical="center"/>
    </xf>
    <xf numFmtId="4" fontId="12" fillId="11" borderId="1" xfId="0" applyNumberFormat="1" applyFont="1" applyFill="1" applyBorder="1" applyAlignment="1"/>
    <xf numFmtId="0" fontId="0" fillId="0" borderId="0" xfId="0" applyAlignment="1">
      <alignment horizontal="center" vertical="center"/>
    </xf>
    <xf numFmtId="49" fontId="26" fillId="12" borderId="1" xfId="2" applyNumberFormat="1" applyFont="1" applyFill="1" applyBorder="1" applyAlignment="1">
      <alignment horizontal="left" vertical="center"/>
    </xf>
    <xf numFmtId="4" fontId="23" fillId="6" borderId="1" xfId="11" applyNumberFormat="1" applyFont="1" applyBorder="1"/>
    <xf numFmtId="49" fontId="2" fillId="9" borderId="1" xfId="12" applyNumberFormat="1" applyFill="1" applyBorder="1" applyAlignment="1">
      <alignment horizontal="left" vertical="center"/>
    </xf>
    <xf numFmtId="4" fontId="10" fillId="10" borderId="1" xfId="8" applyNumberFormat="1" applyFont="1" applyFill="1" applyBorder="1" applyAlignment="1"/>
    <xf numFmtId="0" fontId="18" fillId="0" borderId="0" xfId="0" applyFont="1" applyAlignment="1">
      <alignment horizontal="left"/>
    </xf>
    <xf numFmtId="0" fontId="5" fillId="0" borderId="0" xfId="3" applyNumberFormat="1" applyFont="1"/>
    <xf numFmtId="165" fontId="6" fillId="8" borderId="1" xfId="0" applyNumberFormat="1" applyFont="1" applyFill="1" applyBorder="1" applyAlignment="1">
      <alignment horizontal="right"/>
    </xf>
    <xf numFmtId="49" fontId="11" fillId="11" borderId="1" xfId="0" applyNumberFormat="1" applyFont="1" applyFill="1" applyBorder="1" applyAlignment="1">
      <alignment horizontal="left" vertical="center" indent="3"/>
    </xf>
    <xf numFmtId="4" fontId="12" fillId="12" borderId="1" xfId="0" applyNumberFormat="1" applyFont="1" applyFill="1" applyBorder="1" applyAlignment="1"/>
    <xf numFmtId="4" fontId="7" fillId="6" borderId="1" xfId="11" applyNumberFormat="1" applyFont="1" applyBorder="1" applyAlignment="1">
      <alignment horizontal="right" vertical="center"/>
    </xf>
    <xf numFmtId="10" fontId="12" fillId="12" borderId="1" xfId="0" applyNumberFormat="1" applyFont="1" applyFill="1" applyBorder="1" applyAlignment="1"/>
    <xf numFmtId="0" fontId="5" fillId="0" borderId="1" xfId="0" applyFont="1" applyBorder="1"/>
    <xf numFmtId="4" fontId="8" fillId="8" borderId="1" xfId="1" applyNumberFormat="1" applyFont="1" applyFill="1" applyBorder="1" applyAlignment="1">
      <alignment horizontal="center"/>
    </xf>
    <xf numFmtId="4" fontId="7" fillId="14" borderId="1" xfId="12" applyNumberFormat="1" applyFont="1" applyFill="1" applyBorder="1" applyAlignment="1">
      <alignment horizontal="right" vertical="center"/>
    </xf>
    <xf numFmtId="166" fontId="8" fillId="8" borderId="1" xfId="1" applyNumberFormat="1" applyFont="1" applyFill="1" applyBorder="1" applyAlignment="1">
      <alignment horizontal="center" vertical="center"/>
    </xf>
    <xf numFmtId="164" fontId="7" fillId="6" borderId="1" xfId="11" applyNumberFormat="1" applyFont="1" applyBorder="1" applyAlignment="1">
      <alignment horizontal="right" vertical="center"/>
    </xf>
    <xf numFmtId="10" fontId="8" fillId="8" borderId="1" xfId="1" applyNumberFormat="1" applyFont="1" applyFill="1" applyBorder="1" applyAlignment="1">
      <alignment horizontal="center"/>
    </xf>
    <xf numFmtId="4" fontId="5" fillId="0" borderId="0" xfId="0" applyNumberFormat="1" applyFont="1"/>
    <xf numFmtId="164" fontId="11" fillId="16" borderId="1" xfId="6" applyNumberFormat="1" applyFont="1" applyFill="1" applyBorder="1" applyAlignment="1">
      <alignment horizontal="right" vertical="center"/>
    </xf>
    <xf numFmtId="10" fontId="7" fillId="14" borderId="1" xfId="12" applyNumberFormat="1" applyFont="1" applyFill="1" applyBorder="1" applyAlignment="1">
      <alignment horizontal="right" vertical="center"/>
    </xf>
    <xf numFmtId="4" fontId="20" fillId="0" borderId="0" xfId="0" applyNumberFormat="1" applyFont="1"/>
    <xf numFmtId="4" fontId="12" fillId="8" borderId="1" xfId="0" applyNumberFormat="1" applyFont="1" applyFill="1" applyBorder="1" applyAlignment="1"/>
    <xf numFmtId="164" fontId="7" fillId="14" borderId="1" xfId="12" applyNumberFormat="1" applyFont="1" applyFill="1" applyBorder="1" applyAlignment="1">
      <alignment horizontal="right" vertical="center"/>
    </xf>
    <xf numFmtId="0" fontId="8" fillId="0" borderId="1" xfId="1" applyFont="1" applyBorder="1"/>
    <xf numFmtId="10" fontId="5" fillId="0" borderId="0" xfId="0" applyNumberFormat="1" applyFont="1"/>
    <xf numFmtId="0" fontId="5" fillId="0" borderId="0" xfId="3" applyNumberFormat="1" applyFont="1" applyAlignment="1"/>
    <xf numFmtId="0" fontId="14" fillId="0" borderId="0" xfId="2" applyNumberFormat="1" applyFont="1" applyAlignment="1">
      <alignment horizontal="center" vertical="center"/>
    </xf>
    <xf numFmtId="10" fontId="12" fillId="8" borderId="1" xfId="0" applyNumberFormat="1" applyFont="1" applyFill="1" applyBorder="1" applyAlignment="1"/>
    <xf numFmtId="165" fontId="8" fillId="8" borderId="1" xfId="1" applyNumberFormat="1" applyFont="1" applyFill="1" applyBorder="1" applyAlignment="1">
      <alignment horizontal="center" vertical="center"/>
    </xf>
    <xf numFmtId="49" fontId="5" fillId="0" borderId="0" xfId="0" applyNumberFormat="1" applyFont="1"/>
    <xf numFmtId="10" fontId="11" fillId="11" borderId="1" xfId="13" applyNumberFormat="1" applyFont="1" applyFill="1" applyBorder="1" applyAlignment="1">
      <alignment horizontal="right" vertical="center"/>
    </xf>
    <xf numFmtId="4" fontId="6" fillId="8" borderId="1" xfId="0" applyNumberFormat="1" applyFont="1" applyFill="1" applyBorder="1" applyAlignment="1">
      <alignment horizontal="center" vertical="center"/>
    </xf>
    <xf numFmtId="4" fontId="2" fillId="6" borderId="1" xfId="11" applyNumberFormat="1" applyBorder="1" applyAlignment="1">
      <alignment horizontal="right"/>
    </xf>
    <xf numFmtId="4" fontId="15" fillId="11" borderId="1" xfId="9" applyNumberFormat="1" applyFont="1" applyFill="1" applyBorder="1" applyAlignment="1">
      <alignment horizontal="right" vertical="center"/>
    </xf>
    <xf numFmtId="0" fontId="5" fillId="0" borderId="0" xfId="0" applyNumberFormat="1" applyFont="1" applyAlignment="1">
      <alignment horizontal="center" vertical="center"/>
    </xf>
    <xf numFmtId="10" fontId="2" fillId="6" borderId="1" xfId="11" applyNumberFormat="1" applyBorder="1" applyAlignment="1">
      <alignment horizontal="right"/>
    </xf>
    <xf numFmtId="10" fontId="2" fillId="14" borderId="1" xfId="13" applyNumberFormat="1" applyFont="1" applyFill="1" applyBorder="1" applyAlignment="1">
      <alignment horizontal="right"/>
    </xf>
    <xf numFmtId="0" fontId="20" fillId="0" borderId="0" xfId="0" applyNumberFormat="1" applyFont="1" applyAlignment="1">
      <alignment horizontal="center" vertical="center"/>
    </xf>
    <xf numFmtId="49" fontId="16" fillId="10" borderId="1" xfId="11" applyNumberFormat="1" applyFont="1" applyFill="1" applyBorder="1" applyAlignment="1">
      <alignment horizontal="left" vertical="center" wrapText="1" indent="1"/>
    </xf>
    <xf numFmtId="10" fontId="15" fillId="11" borderId="1" xfId="9" applyNumberFormat="1" applyFont="1" applyFill="1" applyBorder="1" applyAlignment="1">
      <alignment horizontal="right" vertical="center"/>
    </xf>
    <xf numFmtId="4" fontId="5" fillId="0" borderId="0" xfId="0" applyNumberFormat="1" applyFont="1" applyAlignment="1"/>
    <xf numFmtId="4" fontId="20" fillId="0" borderId="0" xfId="0" applyNumberFormat="1" applyFont="1" applyAlignment="1"/>
    <xf numFmtId="165" fontId="6" fillId="8" borderId="1" xfId="0" applyNumberFormat="1" applyFont="1" applyFill="1" applyBorder="1" applyAlignment="1"/>
    <xf numFmtId="10" fontId="7" fillId="9" borderId="1" xfId="13" applyNumberFormat="1" applyFont="1" applyFill="1" applyBorder="1" applyAlignment="1">
      <alignment horizontal="right" vertical="center"/>
    </xf>
    <xf numFmtId="10" fontId="5" fillId="0" borderId="0" xfId="0" applyNumberFormat="1" applyFont="1" applyAlignment="1"/>
    <xf numFmtId="10" fontId="2" fillId="9" borderId="1" xfId="13" applyNumberFormat="1" applyFont="1" applyFill="1" applyBorder="1" applyAlignment="1">
      <alignment horizontal="right" vertical="center"/>
    </xf>
    <xf numFmtId="4" fontId="2" fillId="9" borderId="1" xfId="12" applyNumberFormat="1" applyFill="1" applyBorder="1" applyAlignment="1">
      <alignment horizontal="right" vertical="center"/>
    </xf>
    <xf numFmtId="164" fontId="16" fillId="10" borderId="1" xfId="11" applyNumberFormat="1" applyFont="1" applyFill="1" applyBorder="1" applyAlignment="1">
      <alignment horizontal="right" vertical="center"/>
    </xf>
    <xf numFmtId="10" fontId="2" fillId="9" borderId="1" xfId="12" applyNumberFormat="1" applyFill="1" applyBorder="1" applyAlignment="1">
      <alignment horizontal="right" vertical="center"/>
    </xf>
    <xf numFmtId="0" fontId="5" fillId="0" borderId="0" xfId="0" applyFont="1" applyAlignment="1">
      <alignment wrapText="1"/>
    </xf>
    <xf numFmtId="4" fontId="11" fillId="16" borderId="1" xfId="0" applyNumberFormat="1" applyFont="1" applyFill="1" applyBorder="1" applyAlignment="1"/>
    <xf numFmtId="0" fontId="21" fillId="0" borderId="0" xfId="0" applyFont="1"/>
    <xf numFmtId="0" fontId="18" fillId="0" borderId="0" xfId="0" applyFont="1" applyAlignment="1">
      <alignment horizontal="right"/>
    </xf>
    <xf numFmtId="10" fontId="11" fillId="16" borderId="1" xfId="0" applyNumberFormat="1" applyFont="1" applyFill="1" applyBorder="1" applyAlignment="1"/>
    <xf numFmtId="0" fontId="18" fillId="0" borderId="0" xfId="2" applyNumberFormat="1" applyFont="1"/>
    <xf numFmtId="0" fontId="6" fillId="8" borderId="1" xfId="0" applyFont="1" applyFill="1" applyBorder="1" applyAlignment="1">
      <alignment horizontal="left" indent="2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left"/>
    </xf>
    <xf numFmtId="49" fontId="15" fillId="11" borderId="1" xfId="8" applyNumberFormat="1" applyFont="1" applyFill="1" applyBorder="1" applyAlignment="1">
      <alignment horizontal="left" indent="1"/>
    </xf>
    <xf numFmtId="0" fontId="28" fillId="0" borderId="0" xfId="0" applyFont="1" applyAlignment="1">
      <alignment horizontal="right"/>
    </xf>
    <xf numFmtId="165" fontId="15" fillId="11" borderId="1" xfId="8" applyNumberFormat="1" applyFont="1" applyFill="1" applyBorder="1" applyAlignment="1">
      <alignment horizontal="right"/>
    </xf>
    <xf numFmtId="0" fontId="8" fillId="0" borderId="0" xfId="1" applyFont="1" applyAlignment="1">
      <alignment horizontal="center" vertical="center"/>
    </xf>
    <xf numFmtId="4" fontId="23" fillId="6" borderId="1" xfId="11" applyNumberFormat="1" applyFont="1" applyBorder="1" applyAlignment="1">
      <alignment horizontal="right" vertical="center"/>
    </xf>
    <xf numFmtId="0" fontId="11" fillId="11" borderId="1" xfId="0" applyFont="1" applyFill="1" applyBorder="1" applyAlignment="1">
      <alignment horizontal="left" indent="3"/>
    </xf>
    <xf numFmtId="165" fontId="15" fillId="11" borderId="1" xfId="0" applyNumberFormat="1" applyFont="1" applyFill="1" applyBorder="1" applyAlignment="1"/>
    <xf numFmtId="0" fontId="18" fillId="0" borderId="0" xfId="0" applyFont="1"/>
    <xf numFmtId="0" fontId="21" fillId="0" borderId="0" xfId="0" applyFont="1" applyAlignment="1"/>
    <xf numFmtId="164" fontId="23" fillId="6" borderId="1" xfId="11" applyNumberFormat="1" applyFont="1" applyBorder="1" applyAlignment="1">
      <alignment horizontal="right" vertical="center"/>
    </xf>
    <xf numFmtId="49" fontId="2" fillId="6" borderId="1" xfId="11" applyNumberFormat="1" applyBorder="1" applyAlignment="1">
      <alignment horizontal="left" vertical="center"/>
    </xf>
    <xf numFmtId="0" fontId="14" fillId="0" borderId="0" xfId="2" applyNumberFormat="1" applyFont="1" applyAlignment="1">
      <alignment horizontal="right"/>
    </xf>
    <xf numFmtId="49" fontId="11" fillId="16" borderId="1" xfId="6" applyNumberFormat="1" applyFont="1" applyFill="1" applyBorder="1" applyAlignment="1">
      <alignment horizontal="left" vertical="center" indent="3"/>
    </xf>
    <xf numFmtId="0" fontId="18" fillId="0" borderId="0" xfId="2" applyNumberFormat="1" applyFont="1" applyAlignment="1"/>
    <xf numFmtId="0" fontId="5" fillId="0" borderId="0" xfId="4" applyNumberFormat="1" applyFont="1" applyAlignment="1">
      <alignment horizontal="center" vertical="center"/>
    </xf>
    <xf numFmtId="4" fontId="6" fillId="8" borderId="1" xfId="0" applyNumberFormat="1" applyFont="1" applyFill="1" applyBorder="1" applyAlignment="1">
      <alignment horizontal="right"/>
    </xf>
    <xf numFmtId="4" fontId="13" fillId="8" borderId="1" xfId="0" applyNumberFormat="1" applyFont="1" applyFill="1" applyBorder="1" applyAlignment="1">
      <alignment horizontal="center" vertical="center"/>
    </xf>
    <xf numFmtId="10" fontId="6" fillId="8" borderId="1" xfId="0" applyNumberFormat="1" applyFont="1" applyFill="1" applyBorder="1" applyAlignment="1">
      <alignment horizontal="right"/>
    </xf>
    <xf numFmtId="0" fontId="5" fillId="0" borderId="0" xfId="0" applyNumberFormat="1" applyFont="1" applyAlignment="1">
      <alignment horizontal="right"/>
    </xf>
    <xf numFmtId="49" fontId="6" fillId="8" borderId="1" xfId="0" applyNumberFormat="1" applyFont="1" applyFill="1" applyBorder="1" applyAlignment="1">
      <alignment horizontal="left" vertical="center" indent="1"/>
    </xf>
    <xf numFmtId="164" fontId="6" fillId="8" borderId="1" xfId="0" applyNumberFormat="1" applyFont="1" applyFill="1" applyBorder="1" applyAlignment="1">
      <alignment horizontal="right"/>
    </xf>
    <xf numFmtId="4" fontId="6" fillId="0" borderId="0" xfId="0" applyNumberFormat="1" applyFont="1" applyFill="1" applyBorder="1" applyAlignment="1">
      <alignment horizontal="right" vertical="center"/>
    </xf>
    <xf numFmtId="49" fontId="15" fillId="11" borderId="1" xfId="9" applyNumberFormat="1" applyFont="1" applyFill="1" applyBorder="1" applyAlignment="1">
      <alignment horizontal="left" indent="1"/>
    </xf>
    <xf numFmtId="49" fontId="13" fillId="8" borderId="1" xfId="0" applyNumberFormat="1" applyFont="1" applyFill="1" applyBorder="1" applyAlignment="1">
      <alignment horizontal="center" vertical="center"/>
    </xf>
    <xf numFmtId="0" fontId="12" fillId="8" borderId="1" xfId="0" applyFont="1" applyFill="1" applyBorder="1" applyAlignment="1">
      <alignment horizontal="left" wrapText="1" indent="2"/>
    </xf>
    <xf numFmtId="49" fontId="8" fillId="17" borderId="1" xfId="1" applyNumberFormat="1" applyFont="1" applyFill="1" applyBorder="1" applyAlignment="1">
      <alignment horizontal="center" vertical="center"/>
    </xf>
    <xf numFmtId="164" fontId="19" fillId="15" borderId="1" xfId="2" applyNumberFormat="1" applyFont="1" applyFill="1" applyBorder="1" applyAlignment="1">
      <alignment horizontal="right" vertical="center"/>
    </xf>
    <xf numFmtId="165" fontId="6" fillId="8" borderId="1" xfId="0" applyNumberFormat="1" applyFont="1" applyFill="1" applyBorder="1" applyAlignment="1">
      <alignment horizontal="right" vertical="center"/>
    </xf>
    <xf numFmtId="0" fontId="18" fillId="0" borderId="0" xfId="0" applyFont="1" applyAlignment="1"/>
    <xf numFmtId="164" fontId="12" fillId="11" borderId="1" xfId="10" applyNumberFormat="1" applyFont="1" applyFill="1" applyBorder="1" applyAlignment="1">
      <alignment horizontal="right" vertical="center"/>
    </xf>
    <xf numFmtId="4" fontId="24" fillId="8" borderId="1" xfId="0" applyNumberFormat="1" applyFont="1" applyFill="1" applyBorder="1" applyAlignment="1">
      <alignment horizontal="right" vertical="center"/>
    </xf>
    <xf numFmtId="49" fontId="12" fillId="11" borderId="1" xfId="10" applyNumberFormat="1" applyFont="1" applyFill="1" applyBorder="1" applyAlignment="1">
      <alignment horizontal="left" vertical="center" wrapText="1" indent="2"/>
    </xf>
    <xf numFmtId="0" fontId="5" fillId="0" borderId="0" xfId="5" applyNumberFormat="1" applyFont="1" applyAlignment="1">
      <alignment horizontal="center" vertical="center"/>
    </xf>
    <xf numFmtId="0" fontId="23" fillId="0" borderId="0" xfId="3" applyNumberFormat="1" applyFont="1" applyAlignment="1">
      <alignment horizontal="center" vertical="center"/>
    </xf>
    <xf numFmtId="165" fontId="2" fillId="6" borderId="1" xfId="11" applyNumberFormat="1" applyBorder="1" applyAlignment="1">
      <alignment horizontal="right" vertical="center"/>
    </xf>
    <xf numFmtId="165" fontId="18" fillId="0" borderId="0" xfId="0" applyNumberFormat="1" applyFont="1" applyAlignment="1">
      <alignment horizontal="right"/>
    </xf>
    <xf numFmtId="10" fontId="24" fillId="8" borderId="1" xfId="0" applyNumberFormat="1" applyFont="1" applyFill="1" applyBorder="1" applyAlignment="1">
      <alignment horizontal="right" vertical="center"/>
    </xf>
    <xf numFmtId="49" fontId="8" fillId="8" borderId="1" xfId="1" applyNumberFormat="1" applyFont="1" applyFill="1" applyBorder="1" applyAlignment="1">
      <alignment horizontal="left" vertical="center" wrapText="1"/>
    </xf>
    <xf numFmtId="49" fontId="8" fillId="8" borderId="1" xfId="1" applyNumberFormat="1" applyFont="1" applyFill="1" applyBorder="1" applyAlignment="1">
      <alignment wrapText="1"/>
    </xf>
    <xf numFmtId="4" fontId="8" fillId="8" borderId="1" xfId="1" applyNumberFormat="1" applyFont="1" applyFill="1" applyBorder="1" applyAlignment="1">
      <alignment horizontal="center" vertical="center"/>
    </xf>
    <xf numFmtId="0" fontId="5" fillId="0" borderId="0" xfId="0" applyNumberFormat="1" applyFont="1"/>
    <xf numFmtId="4" fontId="5" fillId="8" borderId="1" xfId="4" applyNumberFormat="1" applyFont="1" applyFill="1" applyBorder="1" applyAlignment="1">
      <alignment horizontal="right" vertical="center"/>
    </xf>
    <xf numFmtId="49" fontId="23" fillId="6" borderId="1" xfId="11" applyNumberFormat="1" applyFont="1" applyBorder="1" applyAlignment="1">
      <alignment horizontal="left" vertical="center" wrapText="1"/>
    </xf>
    <xf numFmtId="4" fontId="21" fillId="0" borderId="0" xfId="0" applyNumberFormat="1" applyFont="1" applyAlignment="1">
      <alignment horizontal="center" vertical="center"/>
    </xf>
    <xf numFmtId="10" fontId="8" fillId="8" borderId="1" xfId="1" applyNumberFormat="1" applyFont="1" applyFill="1" applyBorder="1" applyAlignment="1">
      <alignment horizontal="center" vertical="center"/>
    </xf>
    <xf numFmtId="10" fontId="5" fillId="8" borderId="1" xfId="4" applyNumberFormat="1" applyFont="1" applyFill="1" applyBorder="1" applyAlignment="1">
      <alignment horizontal="right" vertical="center"/>
    </xf>
    <xf numFmtId="49" fontId="8" fillId="8" borderId="1" xfId="1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8" fillId="0" borderId="0" xfId="1" applyNumberFormat="1" applyFont="1"/>
    <xf numFmtId="49" fontId="12" fillId="11" borderId="1" xfId="9" applyNumberFormat="1" applyFont="1" applyFill="1" applyBorder="1" applyAlignment="1">
      <alignment horizontal="left" vertical="center" wrapText="1" indent="2"/>
    </xf>
    <xf numFmtId="4" fontId="15" fillId="11" borderId="1" xfId="0" applyNumberFormat="1" applyFont="1" applyFill="1" applyBorder="1" applyAlignment="1">
      <alignment horizontal="right"/>
    </xf>
    <xf numFmtId="4" fontId="5" fillId="0" borderId="0" xfId="0" applyNumberFormat="1" applyFont="1" applyFill="1" applyAlignment="1"/>
    <xf numFmtId="49" fontId="2" fillId="14" borderId="1" xfId="12" applyNumberFormat="1" applyFont="1" applyFill="1" applyBorder="1" applyAlignment="1">
      <alignment horizontal="left"/>
    </xf>
    <xf numFmtId="10" fontId="15" fillId="11" borderId="1" xfId="0" applyNumberFormat="1" applyFont="1" applyFill="1" applyBorder="1" applyAlignment="1">
      <alignment horizontal="right"/>
    </xf>
    <xf numFmtId="4" fontId="6" fillId="8" borderId="1" xfId="0" applyNumberFormat="1" applyFont="1" applyFill="1" applyBorder="1" applyAlignment="1"/>
    <xf numFmtId="4" fontId="5" fillId="8" borderId="1" xfId="5" applyNumberFormat="1" applyFont="1" applyFill="1" applyBorder="1" applyAlignment="1">
      <alignment horizontal="right" vertical="center"/>
    </xf>
    <xf numFmtId="0" fontId="12" fillId="12" borderId="1" xfId="0" applyFont="1" applyFill="1" applyBorder="1" applyAlignment="1">
      <alignment horizontal="left" wrapText="1" indent="1"/>
    </xf>
    <xf numFmtId="49" fontId="5" fillId="0" borderId="1" xfId="0" applyNumberFormat="1" applyFont="1" applyBorder="1" applyAlignment="1">
      <alignment horizontal="left" vertical="center" indent="1"/>
    </xf>
    <xf numFmtId="4" fontId="2" fillId="6" borderId="1" xfId="11" applyNumberFormat="1" applyBorder="1" applyAlignment="1">
      <alignment horizontal="right" vertical="center"/>
    </xf>
    <xf numFmtId="0" fontId="8" fillId="0" borderId="0" xfId="1" applyFont="1" applyAlignment="1">
      <alignment horizontal="right"/>
    </xf>
    <xf numFmtId="0" fontId="4" fillId="0" borderId="0" xfId="0" applyFont="1" applyAlignment="1">
      <alignment horizontal="right"/>
    </xf>
    <xf numFmtId="49" fontId="11" fillId="0" borderId="1" xfId="0" applyNumberFormat="1" applyFont="1" applyBorder="1" applyAlignment="1">
      <alignment horizontal="left" vertical="center"/>
    </xf>
    <xf numFmtId="49" fontId="10" fillId="12" borderId="1" xfId="11" applyNumberFormat="1" applyFont="1" applyFill="1" applyBorder="1" applyAlignment="1">
      <alignment horizontal="left" vertical="center"/>
    </xf>
    <xf numFmtId="4" fontId="10" fillId="12" borderId="1" xfId="11" applyNumberFormat="1" applyFont="1" applyFill="1" applyBorder="1" applyAlignment="1">
      <alignment horizontal="right" vertical="center"/>
    </xf>
    <xf numFmtId="164" fontId="10" fillId="12" borderId="1" xfId="0" applyNumberFormat="1" applyFont="1" applyFill="1" applyBorder="1" applyAlignment="1">
      <alignment horizontal="right" vertical="center"/>
    </xf>
    <xf numFmtId="166" fontId="13" fillId="8" borderId="4" xfId="0" applyNumberFormat="1" applyFont="1" applyFill="1" applyBorder="1" applyAlignment="1">
      <alignment horizontal="center" vertical="center"/>
    </xf>
    <xf numFmtId="166" fontId="13" fillId="8" borderId="2" xfId="0" applyNumberFormat="1" applyFont="1" applyFill="1" applyBorder="1" applyAlignment="1">
      <alignment horizontal="center" vertical="center"/>
    </xf>
    <xf numFmtId="166" fontId="13" fillId="8" borderId="3" xfId="0" applyNumberFormat="1" applyFont="1" applyFill="1" applyBorder="1" applyAlignment="1">
      <alignment horizontal="center" vertical="center"/>
    </xf>
    <xf numFmtId="14" fontId="13" fillId="8" borderId="4" xfId="0" applyNumberFormat="1" applyFont="1" applyFill="1" applyBorder="1" applyAlignment="1">
      <alignment horizontal="center" vertical="center"/>
    </xf>
    <xf numFmtId="14" fontId="13" fillId="8" borderId="2" xfId="0" applyNumberFormat="1" applyFont="1" applyFill="1" applyBorder="1" applyAlignment="1">
      <alignment horizontal="center" vertical="center"/>
    </xf>
    <xf numFmtId="14" fontId="13" fillId="8" borderId="3" xfId="0" applyNumberFormat="1" applyFont="1" applyFill="1" applyBorder="1" applyAlignment="1">
      <alignment horizontal="center" vertical="center"/>
    </xf>
    <xf numFmtId="0" fontId="27" fillId="0" borderId="0" xfId="0" applyFont="1" applyAlignment="1">
      <alignment horizontal="center" wrapText="1"/>
    </xf>
    <xf numFmtId="0" fontId="21" fillId="0" borderId="0" xfId="0" applyFont="1" applyAlignment="1"/>
    <xf numFmtId="0" fontId="9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/>
    </xf>
  </cellXfs>
  <cellStyles count="14">
    <cellStyle name="20% - Акцент1" xfId="6" builtinId="30"/>
    <cellStyle name="20% - Акцент2" xfId="7" builtinId="34"/>
    <cellStyle name="40% - Акцент1" xfId="8" builtinId="31"/>
    <cellStyle name="40% - Акцент2" xfId="9" builtinId="35"/>
    <cellStyle name="40% – Акцентування1 2" xfId="10"/>
    <cellStyle name="Акцент1" xfId="11" builtinId="29"/>
    <cellStyle name="Акцент2" xfId="12" builtinId="33"/>
    <cellStyle name="Обычный" xfId="0" builtinId="0"/>
    <cellStyle name="Процентный" xfId="13" builtinId="5"/>
    <cellStyle name="УровеньСтрок_1" xfId="1" builtinId="1" iLevel="0"/>
    <cellStyle name="УровеньСтрок_2" xfId="2" builtinId="1" iLevel="1"/>
    <cellStyle name="УровеньСтрок_3" xfId="3" builtinId="1" iLevel="2"/>
    <cellStyle name="УровеньСтрок_4" xfId="4" builtinId="1" iLevel="3"/>
    <cellStyle name="УровеньСтрок_5" xfId="5" builtinId="1" iLevel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7.xml"/><Relationship Id="rId18" Type="http://schemas.openxmlformats.org/officeDocument/2006/relationships/worksheet" Target="worksheets/sheet9.xml"/><Relationship Id="rId26" Type="http://schemas.openxmlformats.org/officeDocument/2006/relationships/worksheet" Target="worksheets/sheet15.xml"/><Relationship Id="rId39" Type="http://schemas.openxmlformats.org/officeDocument/2006/relationships/chartsheet" Target="chartsheets/sheet17.xml"/><Relationship Id="rId21" Type="http://schemas.openxmlformats.org/officeDocument/2006/relationships/worksheet" Target="worksheets/sheet12.xml"/><Relationship Id="rId34" Type="http://schemas.openxmlformats.org/officeDocument/2006/relationships/chartsheet" Target="chartsheets/sheet14.xml"/><Relationship Id="rId42" Type="http://schemas.openxmlformats.org/officeDocument/2006/relationships/chartsheet" Target="chartsheets/sheet19.xml"/><Relationship Id="rId47" Type="http://schemas.openxmlformats.org/officeDocument/2006/relationships/worksheet" Target="worksheets/sheet26.xml"/><Relationship Id="rId50" Type="http://schemas.openxmlformats.org/officeDocument/2006/relationships/chartsheet" Target="chartsheets/sheet22.xml"/><Relationship Id="rId55" Type="http://schemas.openxmlformats.org/officeDocument/2006/relationships/chartsheet" Target="chartsheets/sheet25.xml"/><Relationship Id="rId63" Type="http://schemas.openxmlformats.org/officeDocument/2006/relationships/theme" Target="theme/theme1.xml"/><Relationship Id="rId68" Type="http://schemas.openxmlformats.org/officeDocument/2006/relationships/customXml" Target="../customXml/item2.xml"/><Relationship Id="rId7" Type="http://schemas.openxmlformats.org/officeDocument/2006/relationships/worksheet" Target="worksheets/sheet3.xml"/><Relationship Id="rId71" Type="http://schemas.microsoft.com/office/2006/relationships/vbaProject" Target="vbaProject.bin"/><Relationship Id="rId2" Type="http://schemas.openxmlformats.org/officeDocument/2006/relationships/chartsheet" Target="chartsheets/sheet2.xml"/><Relationship Id="rId16" Type="http://schemas.openxmlformats.org/officeDocument/2006/relationships/chartsheet" Target="chartsheets/sheet9.xml"/><Relationship Id="rId29" Type="http://schemas.openxmlformats.org/officeDocument/2006/relationships/worksheet" Target="worksheets/sheet18.xml"/><Relationship Id="rId1" Type="http://schemas.openxmlformats.org/officeDocument/2006/relationships/chartsheet" Target="chartsheets/sheet1.xml"/><Relationship Id="rId6" Type="http://schemas.openxmlformats.org/officeDocument/2006/relationships/worksheet" Target="worksheets/sheet2.xml"/><Relationship Id="rId11" Type="http://schemas.openxmlformats.org/officeDocument/2006/relationships/worksheet" Target="worksheets/sheet5.xml"/><Relationship Id="rId24" Type="http://schemas.openxmlformats.org/officeDocument/2006/relationships/worksheet" Target="worksheets/sheet13.xml"/><Relationship Id="rId32" Type="http://schemas.openxmlformats.org/officeDocument/2006/relationships/chartsheet" Target="chartsheets/sheet12.xml"/><Relationship Id="rId37" Type="http://schemas.openxmlformats.org/officeDocument/2006/relationships/chartsheet" Target="chartsheets/sheet15.xml"/><Relationship Id="rId40" Type="http://schemas.openxmlformats.org/officeDocument/2006/relationships/worksheet" Target="worksheets/sheet23.xml"/><Relationship Id="rId45" Type="http://schemas.openxmlformats.org/officeDocument/2006/relationships/chartsheet" Target="chartsheets/sheet21.xml"/><Relationship Id="rId53" Type="http://schemas.openxmlformats.org/officeDocument/2006/relationships/worksheet" Target="worksheets/sheet30.xml"/><Relationship Id="rId58" Type="http://schemas.openxmlformats.org/officeDocument/2006/relationships/worksheet" Target="worksheets/sheet33.xml"/><Relationship Id="rId66" Type="http://schemas.openxmlformats.org/officeDocument/2006/relationships/calcChain" Target="calcChain.xml"/><Relationship Id="rId5" Type="http://schemas.openxmlformats.org/officeDocument/2006/relationships/worksheet" Target="worksheets/sheet1.xml"/><Relationship Id="rId15" Type="http://schemas.openxmlformats.org/officeDocument/2006/relationships/chartsheet" Target="chartsheets/sheet8.xml"/><Relationship Id="rId23" Type="http://schemas.openxmlformats.org/officeDocument/2006/relationships/chartsheet" Target="chartsheets/sheet11.xml"/><Relationship Id="rId28" Type="http://schemas.openxmlformats.org/officeDocument/2006/relationships/worksheet" Target="worksheets/sheet17.xml"/><Relationship Id="rId36" Type="http://schemas.openxmlformats.org/officeDocument/2006/relationships/worksheet" Target="worksheets/sheet22.xml"/><Relationship Id="rId49" Type="http://schemas.openxmlformats.org/officeDocument/2006/relationships/worksheet" Target="worksheets/sheet28.xml"/><Relationship Id="rId57" Type="http://schemas.openxmlformats.org/officeDocument/2006/relationships/worksheet" Target="worksheets/sheet32.xml"/><Relationship Id="rId61" Type="http://schemas.openxmlformats.org/officeDocument/2006/relationships/worksheet" Target="worksheets/sheet36.xml"/><Relationship Id="rId10" Type="http://schemas.openxmlformats.org/officeDocument/2006/relationships/chartsheet" Target="chartsheets/sheet6.xml"/><Relationship Id="rId19" Type="http://schemas.openxmlformats.org/officeDocument/2006/relationships/worksheet" Target="worksheets/sheet10.xml"/><Relationship Id="rId31" Type="http://schemas.openxmlformats.org/officeDocument/2006/relationships/worksheet" Target="worksheets/sheet20.xml"/><Relationship Id="rId44" Type="http://schemas.openxmlformats.org/officeDocument/2006/relationships/chartsheet" Target="chartsheets/sheet20.xml"/><Relationship Id="rId52" Type="http://schemas.openxmlformats.org/officeDocument/2006/relationships/chartsheet" Target="chartsheets/sheet23.xml"/><Relationship Id="rId60" Type="http://schemas.openxmlformats.org/officeDocument/2006/relationships/worksheet" Target="worksheets/sheet35.xml"/><Relationship Id="rId65" Type="http://schemas.openxmlformats.org/officeDocument/2006/relationships/sharedStrings" Target="sharedStrings.xml"/><Relationship Id="rId4" Type="http://schemas.openxmlformats.org/officeDocument/2006/relationships/chartsheet" Target="chartsheets/sheet4.xml"/><Relationship Id="rId9" Type="http://schemas.openxmlformats.org/officeDocument/2006/relationships/chartsheet" Target="chartsheets/sheet5.xml"/><Relationship Id="rId14" Type="http://schemas.openxmlformats.org/officeDocument/2006/relationships/chartsheet" Target="chartsheets/sheet7.xml"/><Relationship Id="rId22" Type="http://schemas.openxmlformats.org/officeDocument/2006/relationships/chartsheet" Target="chartsheets/sheet10.xml"/><Relationship Id="rId27" Type="http://schemas.openxmlformats.org/officeDocument/2006/relationships/worksheet" Target="worksheets/sheet16.xml"/><Relationship Id="rId30" Type="http://schemas.openxmlformats.org/officeDocument/2006/relationships/worksheet" Target="worksheets/sheet19.xml"/><Relationship Id="rId35" Type="http://schemas.openxmlformats.org/officeDocument/2006/relationships/worksheet" Target="worksheets/sheet21.xml"/><Relationship Id="rId43" Type="http://schemas.openxmlformats.org/officeDocument/2006/relationships/worksheet" Target="worksheets/sheet24.xml"/><Relationship Id="rId48" Type="http://schemas.openxmlformats.org/officeDocument/2006/relationships/worksheet" Target="worksheets/sheet27.xml"/><Relationship Id="rId56" Type="http://schemas.openxmlformats.org/officeDocument/2006/relationships/worksheet" Target="worksheets/sheet31.xml"/><Relationship Id="rId64" Type="http://schemas.openxmlformats.org/officeDocument/2006/relationships/styles" Target="styles.xml"/><Relationship Id="rId69" Type="http://schemas.openxmlformats.org/officeDocument/2006/relationships/customXml" Target="../customXml/item3.xml"/><Relationship Id="rId8" Type="http://schemas.openxmlformats.org/officeDocument/2006/relationships/worksheet" Target="worksheets/sheet4.xml"/><Relationship Id="rId51" Type="http://schemas.openxmlformats.org/officeDocument/2006/relationships/worksheet" Target="worksheets/sheet29.xml"/><Relationship Id="rId3" Type="http://schemas.openxmlformats.org/officeDocument/2006/relationships/chartsheet" Target="chartsheets/sheet3.xml"/><Relationship Id="rId12" Type="http://schemas.openxmlformats.org/officeDocument/2006/relationships/worksheet" Target="worksheets/sheet6.xml"/><Relationship Id="rId17" Type="http://schemas.openxmlformats.org/officeDocument/2006/relationships/worksheet" Target="worksheets/sheet8.xml"/><Relationship Id="rId25" Type="http://schemas.openxmlformats.org/officeDocument/2006/relationships/worksheet" Target="worksheets/sheet14.xml"/><Relationship Id="rId33" Type="http://schemas.openxmlformats.org/officeDocument/2006/relationships/chartsheet" Target="chartsheets/sheet13.xml"/><Relationship Id="rId38" Type="http://schemas.openxmlformats.org/officeDocument/2006/relationships/chartsheet" Target="chartsheets/sheet16.xml"/><Relationship Id="rId46" Type="http://schemas.openxmlformats.org/officeDocument/2006/relationships/worksheet" Target="worksheets/sheet25.xml"/><Relationship Id="rId59" Type="http://schemas.openxmlformats.org/officeDocument/2006/relationships/worksheet" Target="worksheets/sheet34.xml"/><Relationship Id="rId67" Type="http://schemas.openxmlformats.org/officeDocument/2006/relationships/customXml" Target="../customXml/item1.xml"/><Relationship Id="rId20" Type="http://schemas.openxmlformats.org/officeDocument/2006/relationships/worksheet" Target="worksheets/sheet11.xml"/><Relationship Id="rId41" Type="http://schemas.openxmlformats.org/officeDocument/2006/relationships/chartsheet" Target="chartsheets/sheet18.xml"/><Relationship Id="rId54" Type="http://schemas.openxmlformats.org/officeDocument/2006/relationships/chartsheet" Target="chartsheets/sheet24.xml"/><Relationship Id="rId62" Type="http://schemas.openxmlformats.org/officeDocument/2006/relationships/worksheet" Target="worksheets/sheet37.xml"/><Relationship Id="rId70" Type="http://schemas.openxmlformats.org/officeDocument/2006/relationships/customXml" Target="../customXml/item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8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3367174280879865"/>
          <c:w val="0.86157024793388426"/>
          <c:h val="0.80033840947546531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MK_ALL!$A$7</c:f>
              <c:strCache>
                <c:ptCount val="1"/>
                <c:pt idx="0">
                  <c:v>Державний борг</c:v>
                </c:pt>
              </c:strCache>
            </c:strRef>
          </c:tx>
          <c:invertIfNegative val="0"/>
          <c:cat>
            <c:numRef>
              <c:f>MK_ALL!$B$5:$G$5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</c:numCache>
            </c:numRef>
          </c:cat>
          <c:val>
            <c:numRef>
              <c:f>MK_ALL!$B$7:$G$7</c:f>
              <c:numCache>
                <c:formatCode>#,##0.00</c:formatCode>
                <c:ptCount val="6"/>
                <c:pt idx="0">
                  <c:v>1833.70983091682</c:v>
                </c:pt>
                <c:pt idx="1">
                  <c:v>1832.93080655061</c:v>
                </c:pt>
                <c:pt idx="2">
                  <c:v>1781.31301253167</c:v>
                </c:pt>
                <c:pt idx="3">
                  <c:v>1772.8473536596</c:v>
                </c:pt>
                <c:pt idx="4">
                  <c:v>1748.7385089136101</c:v>
                </c:pt>
                <c:pt idx="5">
                  <c:v>1730.6929182070801</c:v>
                </c:pt>
              </c:numCache>
            </c:numRef>
          </c:val>
        </c:ser>
        <c:ser>
          <c:idx val="2"/>
          <c:order val="1"/>
          <c:tx>
            <c:strRef>
              <c:f>MK_ALL!$A$8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</c:numCache>
            </c:numRef>
          </c:cat>
          <c:val>
            <c:numRef>
              <c:f>MK_ALL!$B$8:$G$8</c:f>
              <c:numCache>
                <c:formatCode>#,##0.00</c:formatCode>
                <c:ptCount val="6"/>
                <c:pt idx="0">
                  <c:v>307.98075708278998</c:v>
                </c:pt>
                <c:pt idx="1">
                  <c:v>302.00348231868003</c:v>
                </c:pt>
                <c:pt idx="2">
                  <c:v>287.52671047627001</c:v>
                </c:pt>
                <c:pt idx="3">
                  <c:v>280.76146056490001</c:v>
                </c:pt>
                <c:pt idx="4">
                  <c:v>272.24716351669002</c:v>
                </c:pt>
                <c:pt idx="5">
                  <c:v>262.32346880998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8931456"/>
        <c:axId val="208937344"/>
        <c:axId val="0"/>
      </c:bar3DChart>
      <c:dateAx>
        <c:axId val="208931456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08937344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0893734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893145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90805787849424713"/>
          <c:y val="0.51030352397172929"/>
          <c:w val="9.1942121505752872E-2"/>
          <c:h val="0.1419588773973786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CUR_M!$A$2</c:f>
          <c:strCache>
            <c:ptCount val="1"/>
            <c:pt idx="0">
              <c:v>Державний та гарантований державою борг України за станом на 31.05.2018</c:v>
            </c:pt>
          </c:strCache>
        </c:strRef>
      </c:tx>
      <c:layout>
        <c:manualLayout>
          <c:xMode val="edge"/>
          <c:yMode val="edge"/>
          <c:x val="0.1818181620884433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CUR_M!$A$8:$A$13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CUR_M!$B$8:$B$13</c:f>
              <c:numCache>
                <c:formatCode>#,##0.00</c:formatCode>
                <c:ptCount val="6"/>
                <c:pt idx="0">
                  <c:v>31.98751202139</c:v>
                </c:pt>
                <c:pt idx="1">
                  <c:v>5.8055710427099996</c:v>
                </c:pt>
                <c:pt idx="2">
                  <c:v>0.30827536020000001</c:v>
                </c:pt>
                <c:pt idx="3">
                  <c:v>13.037025593159999</c:v>
                </c:pt>
                <c:pt idx="4">
                  <c:v>24.539711255029999</c:v>
                </c:pt>
                <c:pt idx="5">
                  <c:v>0.57803963289000004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CUR!$B$21</c:f>
          <c:strCache>
            <c:ptCount val="1"/>
            <c:pt idx="0">
              <c:v>Державний борг України за станом на 31.05.2018</c:v>
            </c:pt>
          </c:strCache>
        </c:strRef>
      </c:tx>
      <c:layout>
        <c:manualLayout>
          <c:xMode val="edge"/>
          <c:yMode val="edge"/>
          <c:x val="0.2975206387368674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528925619834711"/>
          <c:y val="0.32656514382402707"/>
          <c:w val="0.66942148760330578"/>
          <c:h val="0.4365482233502537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CUR!$A$25:$A$30</c:f>
              <c:strCache>
                <c:ptCount val="6"/>
                <c:pt idx="0">
                  <c:v>Долар США</c:v>
                </c:pt>
                <c:pt idx="1">
                  <c:v>ЄВРО</c:v>
                </c:pt>
                <c:pt idx="2">
                  <c:v>Канадський долар</c:v>
                </c:pt>
                <c:pt idx="3">
                  <c:v>СПЗ</c:v>
                </c:pt>
                <c:pt idx="4">
                  <c:v>Українська гривня</c:v>
                </c:pt>
                <c:pt idx="5">
                  <c:v>Японська єна</c:v>
                </c:pt>
              </c:strCache>
            </c:strRef>
          </c:cat>
          <c:val>
            <c:numRef>
              <c:f>CUR!$B$25:$B$30</c:f>
              <c:numCache>
                <c:formatCode>#,##0.00</c:formatCode>
                <c:ptCount val="6"/>
                <c:pt idx="0">
                  <c:v>29.84256539099</c:v>
                </c:pt>
                <c:pt idx="1">
                  <c:v>5.4126458306599998</c:v>
                </c:pt>
                <c:pt idx="2">
                  <c:v>0.30827536020000001</c:v>
                </c:pt>
                <c:pt idx="3">
                  <c:v>6.0567369438999998</c:v>
                </c:pt>
                <c:pt idx="4">
                  <c:v>24.020937802399999</c:v>
                </c:pt>
                <c:pt idx="5">
                  <c:v>0.57803963289000004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DKR!$A$2</c:f>
          <c:strCache>
            <c:ptCount val="1"/>
            <c:pt idx="0">
              <c:v>Державний та гарантований державою борг України за станом на 31.05.2018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DKR!$A$8:$A$15</c:f>
              <c:strCache>
                <c:ptCount val="8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випущеними цінними паперами</c:v>
                </c:pt>
                <c:pt idx="4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5">
                  <c:v>Зовнішній борг за позиками, одержаними від міжнародних фінансових організацій</c:v>
                </c:pt>
                <c:pt idx="6">
                  <c:v>Зовнішній борг за позиками, одержаними від органів управління іноземних держав</c:v>
                </c:pt>
                <c:pt idx="7">
                  <c:v>Зовнішній борг, не віднесений до інших категорій</c:v>
                </c:pt>
              </c:strCache>
            </c:strRef>
          </c:cat>
          <c:val>
            <c:numRef>
              <c:f>DKR!$B$8:$B$15</c:f>
              <c:numCache>
                <c:formatCode>#,##0.00</c:formatCode>
                <c:ptCount val="8"/>
                <c:pt idx="0">
                  <c:v>28.845427881949998</c:v>
                </c:pt>
                <c:pt idx="1">
                  <c:v>0.26611312923000002</c:v>
                </c:pt>
                <c:pt idx="2">
                  <c:v>3.6526499999999997E-5</c:v>
                </c:pt>
                <c:pt idx="3">
                  <c:v>20.467272999999999</c:v>
                </c:pt>
                <c:pt idx="4">
                  <c:v>1.7540780488900001</c:v>
                </c:pt>
                <c:pt idx="5">
                  <c:v>21.236709392430001</c:v>
                </c:pt>
                <c:pt idx="6">
                  <c:v>1.8314721779600001</c:v>
                </c:pt>
                <c:pt idx="7">
                  <c:v>1.85502474842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'DKR2'!$A$1</c:f>
          <c:strCache>
            <c:ptCount val="1"/>
            <c:pt idx="0">
              <c:v>Державний борг України за станом на 31.05.2018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'DKR2'!$A$10:$A$16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Зовнішній борг за випущеними цінними паперами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'DKR2'!$B$10:$B$16</c:f>
              <c:numCache>
                <c:formatCode>#,##0.00</c:formatCode>
                <c:ptCount val="7"/>
                <c:pt idx="0">
                  <c:v>28.502985493400001</c:v>
                </c:pt>
                <c:pt idx="1">
                  <c:v>8.9818591650000001E-2</c:v>
                </c:pt>
                <c:pt idx="2">
                  <c:v>20.467272999999999</c:v>
                </c:pt>
                <c:pt idx="3">
                  <c:v>5.9473479999999998E-5</c:v>
                </c:pt>
                <c:pt idx="4">
                  <c:v>13.661052777189999</c:v>
                </c:pt>
                <c:pt idx="5">
                  <c:v>1.75836378802</c:v>
                </c:pt>
                <c:pt idx="6">
                  <c:v>1.7396478372999999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'DKR2'!$A$2</c:f>
          <c:strCache>
            <c:ptCount val="1"/>
            <c:pt idx="0">
              <c:v>Гарантований державою борг України за станом на 31.05.2018</c:v>
            </c:pt>
          </c:strCache>
        </c:strRef>
      </c:tx>
      <c:layout>
        <c:manualLayout>
          <c:xMode val="edge"/>
          <c:yMode val="edge"/>
          <c:x val="0.2407024458033748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9834710743801653"/>
          <c:y val="0.34856175972927245"/>
          <c:w val="0.60330578512396693"/>
          <c:h val="0.39086294416243655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1.2647170626016634E-2"/>
                  <c:y val="-1.915948323718426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'DKR2'!$A$18:$A$24</c:f>
              <c:strCache>
                <c:ptCount val="7"/>
                <c:pt idx="0">
                  <c:v>Внутрішній борг за випущеними цінними паперами</c:v>
                </c:pt>
                <c:pt idx="1">
                  <c:v>Внутрішній борг перед банківськими та іншими фінансовими установами</c:v>
                </c:pt>
                <c:pt idx="2">
                  <c:v>Внутрішня заборгованість, не віднесена до інших категорій</c:v>
                </c:pt>
                <c:pt idx="3">
                  <c:v>Зовнішній борг за позиками, одержаними від іноземних комерційних банків, інших іноземних фінансових установ</c:v>
                </c:pt>
                <c:pt idx="4">
                  <c:v>Зовнішній борг за позиками, одержаними від міжнародних фінансових організацій</c:v>
                </c:pt>
                <c:pt idx="5">
                  <c:v>Зовнішній борг за позиками, одержаними від органів управління іноземних держав</c:v>
                </c:pt>
                <c:pt idx="6">
                  <c:v>Зовнішній борг, не віднесений до інших категорій</c:v>
                </c:pt>
              </c:strCache>
            </c:strRef>
          </c:cat>
          <c:val>
            <c:numRef>
              <c:f>'DKR2'!$B$18:$B$24</c:f>
              <c:numCache>
                <c:formatCode>#,##0.00</c:formatCode>
                <c:ptCount val="7"/>
                <c:pt idx="0">
                  <c:v>0.34244238854999998</c:v>
                </c:pt>
                <c:pt idx="1">
                  <c:v>0.17629453757999999</c:v>
                </c:pt>
                <c:pt idx="2">
                  <c:v>3.6526499999999997E-5</c:v>
                </c:pt>
                <c:pt idx="3">
                  <c:v>1.7540185754099999</c:v>
                </c:pt>
                <c:pt idx="4">
                  <c:v>7.5756566152399998</c:v>
                </c:pt>
                <c:pt idx="5">
                  <c:v>7.3108389940000004E-2</c:v>
                </c:pt>
                <c:pt idx="6">
                  <c:v>0.11537691111999999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YT_ALL!$A$10</c:f>
          <c:strCache>
            <c:ptCount val="1"/>
            <c:pt idx="0">
              <c:v>Державний та гарантований державою борг України за останні 5 років (млрд. дол. США)</c:v>
            </c:pt>
          </c:strCache>
        </c:strRef>
      </c:tx>
      <c:layout>
        <c:manualLayout>
          <c:xMode val="edge"/>
          <c:yMode val="edge"/>
          <c:x val="0.13421837628658195"/>
          <c:y val="3.074838099545650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8.6776859504132234E-2"/>
          <c:y val="0.10490693739424704"/>
          <c:w val="0.77685950413223137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29.111577537679999</c:v>
                </c:pt>
              </c:numCache>
            </c:numRef>
          </c:val>
        </c:ser>
        <c:ser>
          <c:idx val="1"/>
          <c:order val="1"/>
          <c:tx>
            <c:strRef>
              <c:f>YT_ALL!$A$14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</c:v>
                </c:pt>
                <c:pt idx="3">
                  <c:v>45.606460608870002</c:v>
                </c:pt>
                <c:pt idx="4">
                  <c:v>48.989942718099996</c:v>
                </c:pt>
                <c:pt idx="5">
                  <c:v>47.144557367700003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4857984"/>
        <c:axId val="214872064"/>
        <c:axId val="0"/>
      </c:bar3DChart>
      <c:dateAx>
        <c:axId val="214857984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487206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487206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48579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YT_ALL!$A$4</c:f>
          <c:strCache>
            <c:ptCount val="1"/>
            <c:pt idx="0">
              <c:v>Державний та гарантований державою борг України за останні 5 років (млрд. грн)</c:v>
            </c:pt>
          </c:strCache>
        </c:strRef>
      </c:tx>
      <c:layout>
        <c:manualLayout>
          <c:xMode val="edge"/>
          <c:yMode val="edge"/>
          <c:x val="0.13993313805057647"/>
          <c:y val="2.239328961164449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9.4008264462809923E-2"/>
          <c:y val="0.10490693739424704"/>
          <c:w val="0.76962809917355368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760.85486310825002</c:v>
                </c:pt>
              </c:numCache>
            </c:numRef>
          </c:val>
        </c:ser>
        <c:ser>
          <c:idx val="1"/>
          <c:order val="1"/>
          <c:tx>
            <c:strRef>
              <c:f>YT_ALL!$A$8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1232.1615239088101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6204800"/>
        <c:axId val="216206336"/>
        <c:axId val="0"/>
      </c:bar3DChart>
      <c:dateAx>
        <c:axId val="216204800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6206336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620633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620480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4214729105088"/>
          <c:y val="0.13197969543147209"/>
          <c:w val="0.11983475695320922"/>
          <c:h val="7.2758037225042288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Динаміка державного боргу за останні 5 років</a:t>
            </a:r>
          </a:p>
          <a:p>
            <a:pPr>
              <a:defRPr/>
            </a:pPr>
            <a:r>
              <a:rPr sz="1000" b="1"/>
              <a:t>(відсотокова структура)</a:t>
            </a:r>
          </a:p>
        </c:rich>
      </c:tx>
      <c:layout>
        <c:manualLayout>
          <c:xMode val="edge"/>
          <c:yMode val="edge"/>
          <c:x val="0.30785127040092064"/>
          <c:y val="2.03045685279187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63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79028925619834711"/>
          <c:h val="0.8274111675126903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YT_ALL!$A$19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YT_ALL!$B$19:$G$19</c:f>
              <c:numCache>
                <c:formatCode>0.00%</c:formatCode>
                <c:ptCount val="6"/>
                <c:pt idx="0">
                  <c:v>0.48579899999999998</c:v>
                </c:pt>
                <c:pt idx="1">
                  <c:v>0.44408799999999998</c:v>
                </c:pt>
                <c:pt idx="2">
                  <c:v>0.33676800000000001</c:v>
                </c:pt>
                <c:pt idx="3">
                  <c:v>0.357408</c:v>
                </c:pt>
                <c:pt idx="4">
                  <c:v>0.35797800000000002</c:v>
                </c:pt>
                <c:pt idx="5">
                  <c:v>0.38175999999999999</c:v>
                </c:pt>
              </c:numCache>
            </c:numRef>
          </c:val>
        </c:ser>
        <c:ser>
          <c:idx val="1"/>
          <c:order val="1"/>
          <c:tx>
            <c:strRef>
              <c:f>YT_ALL!$A$20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YT_ALL!$B$17:$G$17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YT_ALL!$B$20:$G$20</c:f>
              <c:numCache>
                <c:formatCode>0.00%</c:formatCode>
                <c:ptCount val="6"/>
                <c:pt idx="0">
                  <c:v>0.51420100000000002</c:v>
                </c:pt>
                <c:pt idx="1">
                  <c:v>0.55591199999999996</c:v>
                </c:pt>
                <c:pt idx="2">
                  <c:v>0.66323200000000004</c:v>
                </c:pt>
                <c:pt idx="3">
                  <c:v>0.64259200000000005</c:v>
                </c:pt>
                <c:pt idx="4">
                  <c:v>0.64202199999999998</c:v>
                </c:pt>
                <c:pt idx="5">
                  <c:v>0.61824000000000001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6249088"/>
        <c:axId val="216250624"/>
        <c:axId val="0"/>
      </c:bar3DChart>
      <c:dateAx>
        <c:axId val="2162490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6250624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62506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0.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624908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82128095932165668"/>
          <c:y val="8.9678688641077212E-2"/>
          <c:w val="0.11983475695320922"/>
          <c:h val="7.275803722504230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YTM_ALL!$B$6:$G$6</c:f>
              <c:numCache>
                <c:formatCode>#,##0.00;\-#,##0.00;</c:formatCode>
                <c:ptCount val="6"/>
                <c:pt idx="0">
                  <c:v>584.78657094877008</c:v>
                </c:pt>
                <c:pt idx="1">
                  <c:v>1100.8331976685799</c:v>
                </c:pt>
                <c:pt idx="2">
                  <c:v>1572.1801300194802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1993.01638701706</c:v>
                </c:pt>
              </c:numCache>
            </c:numRef>
          </c:val>
        </c:ser>
        <c:ser>
          <c:idx val="1"/>
          <c:order val="1"/>
          <c:tx>
            <c:strRef>
              <c:f>YTM_ALL!$A$7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YTM_ALL!$B$7:$G$7</c:f>
              <c:numCache>
                <c:formatCode>#,##0.00</c:formatCode>
                <c:ptCount val="6"/>
                <c:pt idx="0">
                  <c:v>284.08872546875</c:v>
                </c:pt>
                <c:pt idx="1">
                  <c:v>488.86690736498002</c:v>
                </c:pt>
                <c:pt idx="2">
                  <c:v>529.46057801728</c:v>
                </c:pt>
                <c:pt idx="3">
                  <c:v>689.73000579020004</c:v>
                </c:pt>
                <c:pt idx="4">
                  <c:v>766.67894097345004</c:v>
                </c:pt>
                <c:pt idx="5">
                  <c:v>760.85486310825002</c:v>
                </c:pt>
              </c:numCache>
            </c:numRef>
          </c:val>
        </c:ser>
        <c:ser>
          <c:idx val="0"/>
          <c:order val="2"/>
          <c:tx>
            <c:strRef>
              <c:f>YTM_ALL!$A$8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YTM_ALL!$B$8:$G$8</c:f>
              <c:numCache>
                <c:formatCode>#,##0.00</c:formatCode>
                <c:ptCount val="6"/>
                <c:pt idx="0">
                  <c:v>300.69784548002002</c:v>
                </c:pt>
                <c:pt idx="1">
                  <c:v>611.96629030359998</c:v>
                </c:pt>
                <c:pt idx="2">
                  <c:v>1042.7195520022001</c:v>
                </c:pt>
                <c:pt idx="3">
                  <c:v>1240.0787942992299</c:v>
                </c:pt>
                <c:pt idx="4">
                  <c:v>1375.0116470261601</c:v>
                </c:pt>
                <c:pt idx="5">
                  <c:v>1232.1615239088101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146368"/>
        <c:axId val="205168640"/>
        <c:axId val="0"/>
      </c:bar3DChart>
      <c:dateAx>
        <c:axId val="20514636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5168640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516864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5146368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YTM_ALL!$A$12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65.505684905219994</c:v>
                </c:pt>
                <c:pt idx="3">
                  <c:v>70.972707080129993</c:v>
                </c:pt>
                <c:pt idx="4">
                  <c:v>76.305753084309998</c:v>
                </c:pt>
                <c:pt idx="5">
                  <c:v>76.256134905380009</c:v>
                </c:pt>
              </c:numCache>
            </c:numRef>
          </c:val>
        </c:ser>
        <c:ser>
          <c:idx val="1"/>
          <c:order val="1"/>
          <c:tx>
            <c:strRef>
              <c:f>YTM_ALL!$A$13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YTM_ALL!$B$13:$G$13</c:f>
              <c:numCache>
                <c:formatCode>#,##0.00</c:formatCode>
                <c:ptCount val="6"/>
                <c:pt idx="0">
                  <c:v>35.542190100169996</c:v>
                </c:pt>
                <c:pt idx="1">
                  <c:v>31.002642687809999</c:v>
                </c:pt>
                <c:pt idx="2">
                  <c:v>22.060244326380001</c:v>
                </c:pt>
                <c:pt idx="3">
                  <c:v>25.366246471259998</c:v>
                </c:pt>
                <c:pt idx="4">
                  <c:v>27.315810366209998</c:v>
                </c:pt>
                <c:pt idx="5">
                  <c:v>29.111577537679999</c:v>
                </c:pt>
              </c:numCache>
            </c:numRef>
          </c:val>
        </c:ser>
        <c:ser>
          <c:idx val="0"/>
          <c:order val="2"/>
          <c:tx>
            <c:strRef>
              <c:f>YTM_ALL!$A$14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YTM_ALL!$B$11:$G$11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YTM_ALL!$B$14:$G$14</c:f>
              <c:numCache>
                <c:formatCode>#,##0.00</c:formatCode>
                <c:ptCount val="6"/>
                <c:pt idx="0">
                  <c:v>37.620148314780003</c:v>
                </c:pt>
                <c:pt idx="1">
                  <c:v>38.809279068030001</c:v>
                </c:pt>
                <c:pt idx="2">
                  <c:v>43.44544057884</c:v>
                </c:pt>
                <c:pt idx="3">
                  <c:v>45.606460608870002</c:v>
                </c:pt>
                <c:pt idx="4">
                  <c:v>48.989942718099996</c:v>
                </c:pt>
                <c:pt idx="5">
                  <c:v>47.144557367700003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5253632"/>
        <c:axId val="209531648"/>
        <c:axId val="0"/>
      </c:bar3DChart>
      <c:dateAx>
        <c:axId val="205253632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9531648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0953164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052536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MK_ALL!$A$10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1892559448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60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3.5123966942148761E-2"/>
          <c:y val="0.10490693739424704"/>
          <c:w val="0.86157024793388426"/>
          <c:h val="0.82910321489001693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MK_ALL!$A$13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MK_ALL!$B$11:$G$11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</c:numCache>
            </c:numRef>
          </c:cat>
          <c:val>
            <c:numRef>
              <c:f>MK_ALL!$B$13:$G$13</c:f>
              <c:numCache>
                <c:formatCode>#,##0.00</c:formatCode>
                <c:ptCount val="6"/>
                <c:pt idx="0">
                  <c:v>65.332784469550006</c:v>
                </c:pt>
                <c:pt idx="1">
                  <c:v>65.441268298470007</c:v>
                </c:pt>
                <c:pt idx="2">
                  <c:v>66.101409520930005</c:v>
                </c:pt>
                <c:pt idx="3">
                  <c:v>66.790280904639999</c:v>
                </c:pt>
                <c:pt idx="4">
                  <c:v>66.669286140310007</c:v>
                </c:pt>
                <c:pt idx="5">
                  <c:v>66.219200961040002</c:v>
                </c:pt>
              </c:numCache>
            </c:numRef>
          </c:val>
        </c:ser>
        <c:ser>
          <c:idx val="2"/>
          <c:order val="1"/>
          <c:tx>
            <c:strRef>
              <c:f>MK_ALL!$A$14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invertIfNegative val="0"/>
          <c:cat>
            <c:numRef>
              <c:f>MK_ALL!$B$11:$G$11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</c:numCache>
            </c:numRef>
          </c:cat>
          <c:val>
            <c:numRef>
              <c:f>MK_ALL!$B$14:$G$14</c:f>
              <c:numCache>
                <c:formatCode>#,##0.00</c:formatCode>
                <c:ptCount val="6"/>
                <c:pt idx="0">
                  <c:v>10.972968614759999</c:v>
                </c:pt>
                <c:pt idx="1">
                  <c:v>10.78245334893</c:v>
                </c:pt>
                <c:pt idx="2">
                  <c:v>10.669613203140001</c:v>
                </c:pt>
                <c:pt idx="3">
                  <c:v>10.577411969290001</c:v>
                </c:pt>
                <c:pt idx="4">
                  <c:v>10.37920990065</c:v>
                </c:pt>
                <c:pt idx="5">
                  <c:v>10.036933944339999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09467264"/>
        <c:axId val="209468800"/>
        <c:axId val="0"/>
      </c:bar3DChart>
      <c:dateAx>
        <c:axId val="20946726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09468800"/>
        <c:crosses val="autoZero"/>
        <c:auto val="1"/>
        <c:lblOffset val="100"/>
        <c:baseTimeUnit val="months"/>
        <c:majorUnit val="1"/>
        <c:majorTimeUnit val="months"/>
        <c:minorUnit val="1"/>
        <c:minorTimeUnit val="days"/>
      </c:dateAx>
      <c:valAx>
        <c:axId val="2094688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09467264"/>
        <c:crosses val="autoZero"/>
        <c:crossBetween val="between"/>
      </c:valAx>
      <c:spPr>
        <a:noFill/>
        <a:ln w="25400">
          <a:noFill/>
        </a:ln>
      </c:spPr>
    </c:plotArea>
    <c:legend>
      <c:legendPos val="tr"/>
      <c:layout>
        <c:manualLayout>
          <c:xMode val="edge"/>
          <c:yMode val="edge"/>
          <c:x val="0.90805787849424713"/>
          <c:y val="0.45421124083627479"/>
          <c:w val="9.1942121505752872E-2"/>
          <c:h val="0.12523996412674121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sz="1200" b="1"/>
              <a:t>(млрд.грн.)</a:t>
            </a:r>
          </a:p>
        </c:rich>
      </c:tx>
      <c:layout>
        <c:manualLayout>
          <c:xMode val="edge"/>
          <c:yMode val="edge"/>
          <c:x val="0.22605363984674329"/>
          <c:y val="1.940298507462686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5019157088122604E-2"/>
          <c:y val="0.12835820895522387"/>
          <c:w val="0.95498084291187735"/>
          <c:h val="0.80597014925373134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YKM_ALL!$A$6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1.7715616399497443E-3"/>
                  <c:y val="0.1153472116241195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6.464552535656871E-4"/>
                  <c:y val="0.114308498582007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1.971803822169247E-5"/>
                  <c:y val="0.1162060007895593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1026788307360817E-3"/>
                  <c:y val="0.107962517096313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2276847229298533E-3"/>
                  <c:y val="0.1024547453965882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3527911093139658E-3"/>
                  <c:y val="0.117380118530916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YKM_ALL!$B$6:$G$6</c:f>
              <c:numCache>
                <c:formatCode>#,##0.00;\-#,##0.00;</c:formatCode>
                <c:ptCount val="6"/>
                <c:pt idx="0">
                  <c:v>584.78657094876996</c:v>
                </c:pt>
                <c:pt idx="1">
                  <c:v>1100.8331976685799</c:v>
                </c:pt>
                <c:pt idx="2">
                  <c:v>1572.18013001948</c:v>
                </c:pt>
                <c:pt idx="3">
                  <c:v>1929.80880008943</c:v>
                </c:pt>
                <c:pt idx="4">
                  <c:v>2141.6905879996102</c:v>
                </c:pt>
                <c:pt idx="5">
                  <c:v>1993.01638701706</c:v>
                </c:pt>
              </c:numCache>
            </c:numRef>
          </c:val>
        </c:ser>
        <c:ser>
          <c:idx val="1"/>
          <c:order val="1"/>
          <c:tx>
            <c:strRef>
              <c:f>YKM_ALL!$A$7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-2.4436529229394699E-4"/>
                  <c:y val="0.1070162645166089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8384950060301565E-3"/>
                  <c:y val="0.1107412817498822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0057469862839929E-3"/>
                  <c:y val="0.1310782619734256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3.6297746842015935E-3"/>
                  <c:y val="0.1235911189623639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3.7970266644554297E-3"/>
                  <c:y val="0.1291455820424396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4.9221330508395422E-3"/>
                  <c:y val="0.1186978208484097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YKM_ALL!$B$7:$G$7</c:f>
              <c:numCache>
                <c:formatCode>#,##0.00</c:formatCode>
                <c:ptCount val="6"/>
                <c:pt idx="0">
                  <c:v>480.21862943662001</c:v>
                </c:pt>
                <c:pt idx="1">
                  <c:v>947.03045011058998</c:v>
                </c:pt>
                <c:pt idx="2">
                  <c:v>1334.27157232031</c:v>
                </c:pt>
                <c:pt idx="3">
                  <c:v>1650.8332522282999</c:v>
                </c:pt>
                <c:pt idx="4">
                  <c:v>1833.70983091682</c:v>
                </c:pt>
                <c:pt idx="5">
                  <c:v>1730.6929182070801</c:v>
                </c:pt>
              </c:numCache>
            </c:numRef>
          </c:val>
        </c:ser>
        <c:ser>
          <c:idx val="0"/>
          <c:order val="2"/>
          <c:tx>
            <c:strRef>
              <c:f>YKM_ALL!$A$8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CCFFCC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3.2487615504134406E-4"/>
                  <c:y val="6.034202741742103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4499825414254013E-3"/>
                  <c:y val="7.19960510304211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2.1161558332127807E-3"/>
                  <c:y val="6.549718464064385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2.2834078134666173E-3"/>
                  <c:y val="7.36959112796803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4.3662681117906648E-3"/>
                  <c:y val="7.606651232077543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5.4913744981747777E-3"/>
                  <c:y val="7.90515869476411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95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YKM_ALL!$B$5:$G$5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YKM_ALL!$B$8:$G$8</c:f>
              <c:numCache>
                <c:formatCode>#,##0.00</c:formatCode>
                <c:ptCount val="6"/>
                <c:pt idx="0">
                  <c:v>104.56794151215</c:v>
                </c:pt>
                <c:pt idx="1">
                  <c:v>153.80274755798999</c:v>
                </c:pt>
                <c:pt idx="2">
                  <c:v>237.90855769916999</c:v>
                </c:pt>
                <c:pt idx="3">
                  <c:v>278.97554786113</c:v>
                </c:pt>
                <c:pt idx="4">
                  <c:v>307.98075708278998</c:v>
                </c:pt>
                <c:pt idx="5">
                  <c:v>262.32346880998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3168896"/>
        <c:axId val="213170432"/>
        <c:axId val="0"/>
      </c:bar3DChart>
      <c:dateAx>
        <c:axId val="21316889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317043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317043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316889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095785440613028"/>
          <c:y val="8.8059701492537307E-2"/>
          <c:w val="0.1954022988505747"/>
          <c:h val="0.16119402985074627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 за останні 5 років</a:t>
            </a:r>
          </a:p>
          <a:p>
            <a:pPr>
              <a:defRPr/>
            </a:pPr>
            <a:r>
              <a:rPr lang="uk-UA" sz="1200" b="1"/>
              <a:t>(млрд.дол.США)</a:t>
            </a:r>
          </a:p>
        </c:rich>
      </c:tx>
      <c:layout>
        <c:manualLayout>
          <c:xMode val="edge"/>
          <c:yMode val="edge"/>
          <c:x val="0.22792022792022792"/>
          <c:y val="1.9287833827893175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hPercent val="56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noFill/>
        <a:ln w="12700">
          <a:solidFill>
            <a:srgbClr val="808080"/>
          </a:solidFill>
        </a:ln>
      </c:spPr>
    </c:sideWall>
    <c:backWall>
      <c:thickness val="0"/>
      <c:spPr>
        <a:noFill/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4.653371320037987E-2"/>
          <c:y val="0.12759643916913946"/>
          <c:w val="0.93637226970560306"/>
          <c:h val="0.8086053412462908"/>
        </c:manualLayout>
      </c:layout>
      <c:bar3DChart>
        <c:barDir val="col"/>
        <c:grouping val="clustered"/>
        <c:varyColors val="0"/>
        <c:ser>
          <c:idx val="2"/>
          <c:order val="0"/>
          <c:tx>
            <c:strRef>
              <c:f>YKM_ALL!$A$12</c:f>
              <c:strCache>
                <c:ptCount val="1"/>
                <c:pt idx="0">
                  <c:v>Загальна сума державного та гарантованого державою боргу</c:v>
                </c:pt>
              </c:strCache>
            </c:strRef>
          </c:tx>
          <c:spPr>
            <a:solidFill>
              <a:srgbClr val="FFFF99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1.325502777470269E-3"/>
                  <c:y val="0.1086631917920350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1.6977235398857701E-3"/>
                  <c:y val="0.1012447941659223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0196119186356031E-3"/>
                  <c:y val="9.74170581585318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4.341500297385381E-3"/>
                  <c:y val="9.382509678353755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6633886761351584E-3"/>
                  <c:y val="9.13086034275428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6.0356094385507425E-3"/>
                  <c:y val="0.101694360104100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YKM_ALL!$B$12:$G$12</c:f>
              <c:numCache>
                <c:formatCode>#,##0.00;\-#,##0.00;</c:formatCode>
                <c:ptCount val="6"/>
                <c:pt idx="0">
                  <c:v>73.16233841495</c:v>
                </c:pt>
                <c:pt idx="1">
                  <c:v>69.811921755840004</c:v>
                </c:pt>
                <c:pt idx="2">
                  <c:v>65.505684905219994</c:v>
                </c:pt>
                <c:pt idx="3">
                  <c:v>70.972707080129993</c:v>
                </c:pt>
                <c:pt idx="4">
                  <c:v>76.305753084309998</c:v>
                </c:pt>
                <c:pt idx="5">
                  <c:v>76.256134905380009</c:v>
                </c:pt>
              </c:numCache>
            </c:numRef>
          </c:val>
        </c:ser>
        <c:ser>
          <c:idx val="1"/>
          <c:order val="1"/>
          <c:tx>
            <c:strRef>
              <c:f>YKM_ALL!$A$13</c:f>
              <c:strCache>
                <c:ptCount val="1"/>
                <c:pt idx="0">
                  <c:v>Державний борг</c:v>
                </c:pt>
              </c:strCache>
            </c:strRef>
          </c:tx>
          <c:spPr>
            <a:solidFill>
              <a:srgbClr val="00CCFF"/>
            </a:solidFill>
            <a:ln w="12700">
              <a:solidFill>
                <a:srgbClr val="000000"/>
              </a:solidFill>
            </a:ln>
          </c:spPr>
          <c:invertIfNegative val="0"/>
          <c:dLbls>
            <c:dLbl>
              <c:idx val="0"/>
              <c:layout>
                <c:manualLayout>
                  <c:x val="2.0706480357976878E-3"/>
                  <c:y val="0.118897245768952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3.3925364145474652E-3"/>
                  <c:y val="0.120380925294174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>
                <c:manualLayout>
                  <c:x val="3.7647571769629938E-3"/>
                  <c:y val="9.97487578289387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>
                <c:manualLayout>
                  <c:x val="6.1125029282715522E-3"/>
                  <c:y val="0.1084235906771742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>
                <c:manualLayout>
                  <c:x val="5.5350560743528321E-3"/>
                  <c:y val="9.043968620538658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5"/>
              <c:layout>
                <c:manualLayout>
                  <c:x val="7.8066120694369138E-3"/>
                  <c:y val="0.1008254428819445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</c:dLbl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YKM_ALL!$B$13:$G$13</c:f>
              <c:numCache>
                <c:formatCode>#,##0.00</c:formatCode>
                <c:ptCount val="6"/>
                <c:pt idx="0">
                  <c:v>60.079898590879999</c:v>
                </c:pt>
                <c:pt idx="1">
                  <c:v>60.058159422860001</c:v>
                </c:pt>
                <c:pt idx="2">
                  <c:v>55.593103821619998</c:v>
                </c:pt>
                <c:pt idx="3">
                  <c:v>60.712804731299997</c:v>
                </c:pt>
                <c:pt idx="4">
                  <c:v>65.332784469550006</c:v>
                </c:pt>
                <c:pt idx="5">
                  <c:v>66.219200961040002</c:v>
                </c:pt>
              </c:numCache>
            </c:numRef>
          </c:val>
        </c:ser>
        <c:ser>
          <c:idx val="0"/>
          <c:order val="2"/>
          <c:tx>
            <c:strRef>
              <c:f>YKM_ALL!$A$14</c:f>
              <c:strCache>
                <c:ptCount val="1"/>
                <c:pt idx="0">
                  <c:v>Гарантований державою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YKM_ALL!$B$11:$G$11</c:f>
              <c:numCache>
                <c:formatCode>dd\.mm\.yyyy;@</c:formatCode>
                <c:ptCount val="6"/>
                <c:pt idx="0">
                  <c:v>41639</c:v>
                </c:pt>
                <c:pt idx="1">
                  <c:v>42004</c:v>
                </c:pt>
                <c:pt idx="2">
                  <c:v>42369</c:v>
                </c:pt>
                <c:pt idx="3">
                  <c:v>42735</c:v>
                </c:pt>
                <c:pt idx="4">
                  <c:v>43100</c:v>
                </c:pt>
                <c:pt idx="5">
                  <c:v>43251</c:v>
                </c:pt>
              </c:numCache>
            </c:numRef>
          </c:cat>
          <c:val>
            <c:numRef>
              <c:f>YKM_ALL!$B$14:$G$14</c:f>
              <c:numCache>
                <c:formatCode>#,##0.00</c:formatCode>
                <c:ptCount val="6"/>
                <c:pt idx="0">
                  <c:v>13.082439824070001</c:v>
                </c:pt>
                <c:pt idx="1">
                  <c:v>9.7537623329799992</c:v>
                </c:pt>
                <c:pt idx="2">
                  <c:v>9.9125810835999992</c:v>
                </c:pt>
                <c:pt idx="3">
                  <c:v>10.25990234883</c:v>
                </c:pt>
                <c:pt idx="4">
                  <c:v>10.972968614759999</c:v>
                </c:pt>
                <c:pt idx="5">
                  <c:v>10.036933944339999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4693376"/>
        <c:axId val="214694912"/>
        <c:axId val="0"/>
      </c:bar3DChart>
      <c:dateAx>
        <c:axId val="214693376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4694912"/>
        <c:crosses val="autoZero"/>
        <c:auto val="1"/>
        <c:lblOffset val="100"/>
        <c:baseTimeUnit val="years"/>
        <c:majorUnit val="1"/>
        <c:majorTimeUnit val="years"/>
        <c:minorUnit val="1"/>
        <c:minorTimeUnit val="years"/>
      </c:dateAx>
      <c:valAx>
        <c:axId val="21469491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.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125"/>
            </a:pPr>
            <a:endParaRPr lang="uk-UA"/>
          </a:p>
        </c:txPr>
        <c:crossAx val="2146933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5593542260208924"/>
          <c:y val="5.637982195845697E-2"/>
          <c:w val="0.20892687559354228"/>
          <c:h val="0.154302670623145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100">
          <a:solidFill>
            <a:srgbClr val="000000"/>
          </a:solidFill>
          <a:latin typeface="Arial Cyr"/>
        </a:defRPr>
      </a:pPr>
      <a:endParaRPr lang="uk-UA"/>
    </a:p>
  </c:txPr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KIND_CMP!$B$1</c:f>
          <c:strCache>
            <c:ptCount val="1"/>
            <c:pt idx="0">
              <c:v>Державний та гарантований державою борг України за станом на 31.05.2018</c:v>
            </c:pt>
          </c:strCache>
        </c:strRef>
      </c:tx>
      <c:layout>
        <c:manualLayout>
          <c:xMode val="edge"/>
          <c:yMode val="edge"/>
          <c:x val="0.18181816207824072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2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685950413223143"/>
          <c:y val="0.39932318104906939"/>
          <c:w val="0.4462809917355372"/>
          <c:h val="0.29103214890016921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dLbl>
              <c:idx val="0"/>
              <c:layout>
                <c:manualLayout>
                  <c:x val="2.5279264759873566E-2"/>
                  <c:y val="2.322981200953942E-2"/>
                </c:manualLayout>
              </c:layout>
              <c:numFmt formatCode="0%" sourceLinked="0"/>
              <c:spPr>
                <a:noFill/>
                <a:ln w="25400">
                  <a:noFill/>
                </a:ln>
              </c:spPr>
              <c:txPr>
                <a:bodyPr/>
                <a:lstStyle/>
                <a:p>
                  <a:pPr>
                    <a:defRPr/>
                  </a:pPr>
                  <a:endParaRPr lang="uk-UA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</c:dLbl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KIND_CMP!$A$8:$A$9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KIND_CMP!$F$8:$F$9</c:f>
              <c:numCache>
                <c:formatCode>#,##0.00</c:formatCode>
                <c:ptCount val="2"/>
                <c:pt idx="0">
                  <c:v>1730.6929182070801</c:v>
                </c:pt>
                <c:pt idx="1">
                  <c:v>262.32346880998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Структура державного та гарантованого державою боргу</a:t>
            </a:r>
          </a:p>
          <a:p>
            <a:pPr>
              <a:defRPr/>
            </a:pPr>
            <a:r>
              <a:rPr lang="uk-UA" sz="1200" b="1"/>
              <a:t>в розрізі термінів погашення</a:t>
            </a:r>
          </a:p>
        </c:rich>
      </c:tx>
      <c:layout>
        <c:manualLayout>
          <c:xMode val="edge"/>
          <c:yMode val="edge"/>
          <c:x val="0.25542916235780766"/>
          <c:y val="2.0338983050847456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335056876938985"/>
          <c:y val="0.42203389830508475"/>
          <c:w val="0.43329886246122029"/>
          <c:h val="0.28135593220338984"/>
        </c:manualLayout>
      </c:layout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  <c:spPr>
              <a:solidFill>
                <a:srgbClr val="993366"/>
              </a:solidFill>
              <a:ln w="12700">
                <a:solidFill>
                  <a:srgbClr val="000000"/>
                </a:solidFill>
              </a:ln>
            </c:spPr>
          </c:dPt>
          <c:dPt>
            <c:idx val="2"/>
            <c:bubble3D val="0"/>
            <c:spPr>
              <a:solidFill>
                <a:srgbClr val="FFFFCC"/>
              </a:solidFill>
              <a:ln w="12700">
                <a:solidFill>
                  <a:srgbClr val="000000"/>
                </a:solidFill>
              </a:ln>
            </c:spPr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1"/>
            <c:showCatName val="1"/>
            <c:showSerName val="0"/>
            <c:showPercent val="1"/>
            <c:showBubbleSize val="0"/>
            <c:showLeaderLines val="0"/>
          </c:dLbls>
          <c:cat>
            <c:strRef>
              <c:f>DTR!$A$7:$A$9</c:f>
              <c:strCache>
                <c:ptCount val="3"/>
                <c:pt idx="0">
                  <c:v>2018.05.31-2018.12.31</c:v>
                </c:pt>
                <c:pt idx="1">
                  <c:v>2019-2023</c:v>
                </c:pt>
                <c:pt idx="2">
                  <c:v>2023-31.12.2060</c:v>
                </c:pt>
              </c:strCache>
            </c:strRef>
          </c:cat>
          <c:val>
            <c:numRef>
              <c:f>DTR!$B$7:$B$9</c:f>
              <c:numCache>
                <c:formatCode>#,##0.00</c:formatCode>
                <c:ptCount val="3"/>
                <c:pt idx="0">
                  <c:v>3.1899011013899998</c:v>
                </c:pt>
                <c:pt idx="1">
                  <c:v>21.562314883949998</c:v>
                </c:pt>
                <c:pt idx="2">
                  <c:v>51.50391892004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31.05.2018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9434418524"/>
          <c:y val="2.0304354994674902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8615702479338845"/>
          <c:y val="0.44162436548223349"/>
          <c:w val="0.42768595041322316"/>
          <c:h val="0.27749576988155666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val>
            <c:numRef>
              <c:f>(DEBT_TERM!$I$11,DEBT_TERM!$I$64,DEBT_TERM!$I$67,DEBT_TERM!$I$68)</c:f>
              <c:numCache>
                <c:formatCode>General</c:formatCode>
                <c:ptCount val="4"/>
                <c:pt idx="0">
                  <c:v>0</c:v>
                </c:pt>
              </c:numCache>
            </c:numRef>
          </c:val>
        </c:ser>
        <c:ser>
          <c:idx val="1"/>
          <c:order val="1"/>
          <c:val>
            <c:numRef>
              <c:f>(DEBT_TERM!$J$11,DEBT_TERM!$J$64,DEBT_TERM!$J$67,DEBT_TERM!$J$68)</c:f>
              <c:numCache>
                <c:formatCode>General</c:formatCode>
                <c:ptCount val="4"/>
                <c:pt idx="0" formatCode="#,##0.00">
                  <c:v>747296295.09000003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rich>
          <a:bodyPr/>
          <a:lstStyle/>
          <a:p>
            <a:pPr>
              <a:defRPr/>
            </a:pPr>
            <a:r>
              <a:rPr lang="uk-UA" sz="1200" b="1"/>
              <a:t>Державний та гарантований державою борг України
 за станом на 31.05.2018</a:t>
            </a:r>
          </a:p>
          <a:p>
            <a:pPr>
              <a:defRPr/>
            </a:pPr>
            <a:r>
              <a:rPr lang="uk-UA" sz="1200" b="1"/>
              <a:t>(в розрізі середнього терміну обігу та середньої ставки)</a:t>
            </a:r>
          </a:p>
        </c:rich>
      </c:tx>
      <c:layout>
        <c:manualLayout>
          <c:xMode val="edge"/>
          <c:yMode val="edge"/>
          <c:x val="0.26549585128125791"/>
          <c:y val="2.0304390885149508E-2"/>
        </c:manualLayout>
      </c:layout>
      <c:overlay val="0"/>
      <c:spPr>
        <a:noFill/>
        <a:ln w="2540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7272727272727271"/>
          <c:y val="0.43147208121827413"/>
          <c:w val="0.45454545454545453"/>
          <c:h val="0.2961082910321489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Pt>
            <c:idx val="3"/>
            <c:bubble3D val="0"/>
          </c:dPt>
          <c:dPt>
            <c:idx val="4"/>
            <c:bubble3D val="0"/>
          </c:dPt>
          <c:dPt>
            <c:idx val="5"/>
            <c:bubble3D val="0"/>
          </c:dPt>
          <c:dPt>
            <c:idx val="6"/>
            <c:bubble3D val="0"/>
          </c:dPt>
          <c:dPt>
            <c:idx val="7"/>
            <c:bubble3D val="0"/>
          </c:dPt>
          <c:dPt>
            <c:idx val="8"/>
            <c:bubble3D val="0"/>
          </c:dPt>
          <c:dLbls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0"/>
            <c:showBubbleSize val="0"/>
            <c:showLeaderLines val="1"/>
          </c:dLbls>
          <c:val>
            <c:numRef>
              <c:f>DEBT_TERM!$I$13:$I$63</c:f>
              <c:numCache>
                <c:formatCode>General</c:formatCode>
                <c:ptCount val="5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</c:numCache>
            </c:numRef>
          </c:val>
        </c:ser>
        <c:ser>
          <c:idx val="1"/>
          <c:order val="1"/>
          <c:val>
            <c:numRef>
              <c:f>DEBT_TERM!$J$13:$J$63</c:f>
              <c:numCache>
                <c:formatCode>#,##0.00</c:formatCode>
                <c:ptCount val="51"/>
                <c:pt idx="0">
                  <c:v>0</c:v>
                </c:pt>
                <c:pt idx="1">
                  <c:v>61320439</c:v>
                </c:pt>
                <c:pt idx="2">
                  <c:v>19033000</c:v>
                </c:pt>
                <c:pt idx="3">
                  <c:v>7946359.9400000004</c:v>
                </c:pt>
                <c:pt idx="4">
                  <c:v>36500000</c:v>
                </c:pt>
                <c:pt idx="5">
                  <c:v>28700001</c:v>
                </c:pt>
                <c:pt idx="6">
                  <c:v>46900000</c:v>
                </c:pt>
                <c:pt idx="7">
                  <c:v>93438657</c:v>
                </c:pt>
                <c:pt idx="8">
                  <c:v>12097744</c:v>
                </c:pt>
                <c:pt idx="9">
                  <c:v>12097744</c:v>
                </c:pt>
                <c:pt idx="10">
                  <c:v>25163761.100000001</c:v>
                </c:pt>
                <c:pt idx="11">
                  <c:v>12097744</c:v>
                </c:pt>
                <c:pt idx="12">
                  <c:v>12097744</c:v>
                </c:pt>
                <c:pt idx="13">
                  <c:v>53752958.200000003</c:v>
                </c:pt>
                <c:pt idx="14">
                  <c:v>12097744</c:v>
                </c:pt>
                <c:pt idx="15">
                  <c:v>12097744</c:v>
                </c:pt>
                <c:pt idx="16">
                  <c:v>12097744</c:v>
                </c:pt>
                <c:pt idx="17">
                  <c:v>12097744</c:v>
                </c:pt>
                <c:pt idx="18">
                  <c:v>12097744</c:v>
                </c:pt>
                <c:pt idx="19">
                  <c:v>12097744</c:v>
                </c:pt>
                <c:pt idx="20">
                  <c:v>12097744</c:v>
                </c:pt>
                <c:pt idx="21">
                  <c:v>12097744</c:v>
                </c:pt>
                <c:pt idx="22">
                  <c:v>12097744</c:v>
                </c:pt>
                <c:pt idx="23">
                  <c:v>12097744</c:v>
                </c:pt>
                <c:pt idx="24">
                  <c:v>3423830</c:v>
                </c:pt>
                <c:pt idx="25">
                  <c:v>57534962.219999999</c:v>
                </c:pt>
                <c:pt idx="26">
                  <c:v>12097751</c:v>
                </c:pt>
                <c:pt idx="27">
                  <c:v>30000</c:v>
                </c:pt>
                <c:pt idx="28">
                  <c:v>41575591.299999997</c:v>
                </c:pt>
                <c:pt idx="29">
                  <c:v>17396628.050000001</c:v>
                </c:pt>
                <c:pt idx="30">
                  <c:v>5800100</c:v>
                </c:pt>
                <c:pt idx="31">
                  <c:v>14472955</c:v>
                </c:pt>
                <c:pt idx="32">
                  <c:v>17500000</c:v>
                </c:pt>
                <c:pt idx="33">
                  <c:v>4022138</c:v>
                </c:pt>
                <c:pt idx="34">
                  <c:v>19400000</c:v>
                </c:pt>
                <c:pt idx="35">
                  <c:v>0</c:v>
                </c:pt>
                <c:pt idx="36">
                  <c:v>0</c:v>
                </c:pt>
                <c:pt idx="37">
                  <c:v>1330000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4857605</c:v>
                </c:pt>
                <c:pt idx="45">
                  <c:v>0</c:v>
                </c:pt>
                <c:pt idx="46">
                  <c:v>0</c:v>
                </c:pt>
                <c:pt idx="47">
                  <c:v>3383660</c:v>
                </c:pt>
                <c:pt idx="48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31.05.2018</c:v>
            </c:pt>
          </c:strCache>
        </c:strRef>
      </c:tx>
      <c:layout>
        <c:manualLayout>
          <c:xMode val="edge"/>
          <c:yMode val="edge"/>
          <c:x val="0.3081695966907963"/>
          <c:y val="2.0338983050847456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81178903826267"/>
          <c:y val="0.3135593220338983"/>
          <c:w val="0.70837642192347461"/>
          <c:h val="0.4610169491525423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MK_ALL!$A$19:$A$20</c:f>
              <c:strCache>
                <c:ptCount val="2"/>
                <c:pt idx="0">
                  <c:v>Державний борг</c:v>
                </c:pt>
                <c:pt idx="1">
                  <c:v>Гарантований державою борг</c:v>
                </c:pt>
              </c:strCache>
            </c:strRef>
          </c:cat>
          <c:val>
            <c:numRef>
              <c:f>MK_ALL!$G$19:$G$20</c:f>
              <c:numCache>
                <c:formatCode>0.00%</c:formatCode>
                <c:ptCount val="2"/>
                <c:pt idx="0">
                  <c:v>0.86837900000000001</c:v>
                </c:pt>
                <c:pt idx="1">
                  <c:v>0.13162099999999999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31.05.2018</c:v>
            </c:pt>
          </c:strCache>
        </c:strRef>
      </c:tx>
      <c:layout>
        <c:manualLayout>
          <c:xMode val="edge"/>
          <c:yMode val="edge"/>
          <c:x val="0.30888431086755314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4566115702479338"/>
          <c:y val="0.31302876480541453"/>
          <c:w val="0.70867768595041325"/>
          <c:h val="0.46192893401015228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</c:dLbls>
          <c:cat>
            <c:strRef>
              <c:f>MT_ALL!$A$19:$A$20</c:f>
              <c:strCache>
                <c:ptCount val="2"/>
                <c:pt idx="0">
                  <c:v>Внутрішній борг</c:v>
                </c:pt>
                <c:pt idx="1">
                  <c:v>Зовнішній борг</c:v>
                </c:pt>
              </c:strCache>
            </c:strRef>
          </c:cat>
          <c:val>
            <c:numRef>
              <c:f>MT_ALL!$G$19:$G$20</c:f>
              <c:numCache>
                <c:formatCode>0.00%</c:formatCode>
                <c:ptCount val="2"/>
                <c:pt idx="0">
                  <c:v>0.38175999999999999</c:v>
                </c:pt>
                <c:pt idx="1">
                  <c:v>0.61824000000000001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MT_ALL!$A$4</c:f>
          <c:strCache>
            <c:ptCount val="1"/>
            <c:pt idx="0">
              <c:v>Державний та гарантований державою борг України за поточний рік (млрд. грн)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sideWall>
    <c:backWall>
      <c:thickness val="0"/>
      <c:spPr>
        <a:solidFill>
          <a:srgbClr val="FFFFFF"/>
        </a:solidFill>
        <a:ln w="12700">
          <a:solidFill>
            <a:srgbClr val="808080"/>
          </a:solidFill>
        </a:ln>
      </c:spPr>
    </c:backWall>
    <c:plotArea>
      <c:layout>
        <c:manualLayout>
          <c:layoutTarget val="inner"/>
          <c:xMode val="edge"/>
          <c:yMode val="edge"/>
          <c:x val="6.6115702479338845E-2"/>
          <c:y val="0.10490693739424704"/>
          <c:w val="0.93078512396694213"/>
          <c:h val="0.79187817258883253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MT_ALL!$A$7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</c:numCache>
            </c:numRef>
          </c:cat>
          <c:val>
            <c:numRef>
              <c:f>MT_ALL!$B$7:$G$7</c:f>
              <c:numCache>
                <c:formatCode>#,##0.00</c:formatCode>
                <c:ptCount val="6"/>
                <c:pt idx="0">
                  <c:v>766.67894097345004</c:v>
                </c:pt>
                <c:pt idx="1">
                  <c:v>758.66671398871995</c:v>
                </c:pt>
                <c:pt idx="2">
                  <c:v>758.59951617034994</c:v>
                </c:pt>
                <c:pt idx="3">
                  <c:v>764.48568222252004</c:v>
                </c:pt>
                <c:pt idx="4">
                  <c:v>759.84267401576005</c:v>
                </c:pt>
                <c:pt idx="5">
                  <c:v>760.85486310825002</c:v>
                </c:pt>
              </c:numCache>
            </c:numRef>
          </c:val>
        </c:ser>
        <c:ser>
          <c:idx val="1"/>
          <c:order val="1"/>
          <c:tx>
            <c:strRef>
              <c:f>MT_ALL!$A$8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MT_ALL!$B$5:$G$5</c:f>
              <c:numCache>
                <c:formatCode>dd\.mm\.yyyy;@</c:formatCode>
                <c:ptCount val="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</c:numCache>
            </c:numRef>
          </c:cat>
          <c:val>
            <c:numRef>
              <c:f>MT_ALL!$B$8:$G$8</c:f>
              <c:numCache>
                <c:formatCode>#,##0.00</c:formatCode>
                <c:ptCount val="6"/>
                <c:pt idx="0">
                  <c:v>1375.0116470261601</c:v>
                </c:pt>
                <c:pt idx="1">
                  <c:v>1376.26757488057</c:v>
                </c:pt>
                <c:pt idx="2">
                  <c:v>1310.24020683759</c:v>
                </c:pt>
                <c:pt idx="3">
                  <c:v>1289.1231320019799</c:v>
                </c:pt>
                <c:pt idx="4">
                  <c:v>1261.14299841454</c:v>
                </c:pt>
                <c:pt idx="5">
                  <c:v>1232.1615239088101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434304"/>
        <c:axId val="210051072"/>
        <c:axId val="0"/>
      </c:bar3DChart>
      <c:catAx>
        <c:axId val="210434304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/>
            </a:pPr>
            <a:endParaRPr lang="uk-UA"/>
          </a:p>
        </c:txPr>
        <c:crossAx val="210051072"/>
        <c:crosses val="autoZero"/>
        <c:auto val="0"/>
        <c:lblAlgn val="ctr"/>
        <c:lblOffset val="100"/>
        <c:tickLblSkip val="1"/>
        <c:noMultiLvlLbl val="1"/>
      </c:catAx>
      <c:valAx>
        <c:axId val="21005107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/>
            </a:pPr>
            <a:endParaRPr lang="uk-UA"/>
          </a:p>
        </c:txPr>
        <c:crossAx val="21043430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202479361263133"/>
          <c:y val="8.7986514361761123E-2"/>
          <c:w val="0.11983478159149896"/>
          <c:h val="7.2758034823111897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MT_ALL!$A$10</c:f>
          <c:strCache>
            <c:ptCount val="1"/>
            <c:pt idx="0">
              <c:v>Державний та гарантований державою борг України за поточний рік (млрд. дол. США)</c:v>
            </c:pt>
          </c:strCache>
        </c:strRef>
      </c:tx>
      <c:layout>
        <c:manualLayout>
          <c:xMode val="edge"/>
          <c:yMode val="edge"/>
          <c:x val="0.21280996085047721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1"/>
          </a:pPr>
          <a:endParaRPr lang="uk-UA"/>
        </a:p>
      </c:txPr>
    </c:title>
    <c:autoTitleDeleted val="0"/>
    <c:view3D>
      <c:rotX val="15"/>
      <c:hPercent val="55"/>
      <c:rotY val="2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</a:ln>
      </c:spPr>
    </c:floor>
    <c:side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sideWall>
    <c:backWall>
      <c:thickness val="0"/>
      <c:spPr>
        <a:solidFill>
          <a:srgbClr val="FFFFFF"/>
        </a:solidFill>
        <a:ln w="3175">
          <a:solidFill>
            <a:srgbClr val="000000"/>
          </a:solidFill>
        </a:ln>
      </c:spPr>
    </c:backWall>
    <c:plotArea>
      <c:layout>
        <c:manualLayout>
          <c:layoutTarget val="inner"/>
          <c:xMode val="edge"/>
          <c:yMode val="edge"/>
          <c:x val="7.3347107438016534E-2"/>
          <c:y val="0.10490693739424704"/>
          <c:w val="0.92665289256198347"/>
          <c:h val="0.78680203045685282"/>
        </c:manualLayout>
      </c:layout>
      <c:bar3DChart>
        <c:barDir val="col"/>
        <c:grouping val="stacked"/>
        <c:varyColors val="0"/>
        <c:ser>
          <c:idx val="1"/>
          <c:order val="0"/>
          <c:tx>
            <c:strRef>
              <c:f>MT_ALL!$A$13</c:f>
              <c:strCache>
                <c:ptCount val="1"/>
                <c:pt idx="0">
                  <c:v>Внутрішній борг</c:v>
                </c:pt>
              </c:strCache>
            </c:strRef>
          </c:tx>
          <c:spPr>
            <a:solidFill>
              <a:srgbClr val="9999FF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</c:numCache>
            </c:numRef>
          </c:cat>
          <c:val>
            <c:numRef>
              <c:f>MT_ALL!$B$13:$G$13</c:f>
              <c:numCache>
                <c:formatCode>#,##0.00</c:formatCode>
                <c:ptCount val="6"/>
                <c:pt idx="0">
                  <c:v>27.315810366209998</c:v>
                </c:pt>
                <c:pt idx="1">
                  <c:v>27.086735517569998</c:v>
                </c:pt>
                <c:pt idx="2">
                  <c:v>28.150300889250001</c:v>
                </c:pt>
                <c:pt idx="3">
                  <c:v>28.801246400530001</c:v>
                </c:pt>
                <c:pt idx="4">
                  <c:v>28.9684068816</c:v>
                </c:pt>
                <c:pt idx="5">
                  <c:v>29.111577537679999</c:v>
                </c:pt>
              </c:numCache>
            </c:numRef>
          </c:val>
        </c:ser>
        <c:ser>
          <c:idx val="2"/>
          <c:order val="1"/>
          <c:tx>
            <c:strRef>
              <c:f>MT_ALL!$A$14</c:f>
              <c:strCache>
                <c:ptCount val="1"/>
                <c:pt idx="0">
                  <c:v>Зовнішній борг</c:v>
                </c:pt>
              </c:strCache>
            </c:strRef>
          </c:tx>
          <c:spPr>
            <a:solidFill>
              <a:srgbClr val="993366"/>
            </a:solidFill>
            <a:ln w="12700">
              <a:solidFill>
                <a:srgbClr val="000000"/>
              </a:solidFill>
            </a:ln>
          </c:spPr>
          <c:invertIfNegative val="0"/>
          <c:cat>
            <c:numRef>
              <c:f>MT_ALL!$B$11:$G$11</c:f>
              <c:numCache>
                <c:formatCode>dd\.mm\.yyyy;@</c:formatCode>
                <c:ptCount val="6"/>
                <c:pt idx="0">
                  <c:v>43100</c:v>
                </c:pt>
                <c:pt idx="1">
                  <c:v>43131</c:v>
                </c:pt>
                <c:pt idx="2">
                  <c:v>43159</c:v>
                </c:pt>
                <c:pt idx="3">
                  <c:v>43190</c:v>
                </c:pt>
                <c:pt idx="4">
                  <c:v>43220</c:v>
                </c:pt>
                <c:pt idx="5">
                  <c:v>43251</c:v>
                </c:pt>
              </c:numCache>
            </c:numRef>
          </c:cat>
          <c:val>
            <c:numRef>
              <c:f>MT_ALL!$B$14:$G$14</c:f>
              <c:numCache>
                <c:formatCode>#,##0.00</c:formatCode>
                <c:ptCount val="6"/>
                <c:pt idx="0">
                  <c:v>48.989942718099996</c:v>
                </c:pt>
                <c:pt idx="1">
                  <c:v>49.136986129829999</c:v>
                </c:pt>
                <c:pt idx="2">
                  <c:v>48.620721834820003</c:v>
                </c:pt>
                <c:pt idx="3">
                  <c:v>48.566446473399999</c:v>
                </c:pt>
                <c:pt idx="4">
                  <c:v>48.08008915936</c:v>
                </c:pt>
                <c:pt idx="5">
                  <c:v>47.144557367700003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10195968"/>
        <c:axId val="210197504"/>
        <c:axId val="0"/>
      </c:bar3DChart>
      <c:catAx>
        <c:axId val="210195968"/>
        <c:scaling>
          <c:orientation val="minMax"/>
        </c:scaling>
        <c:delete val="0"/>
        <c:axPos val="b"/>
        <c:numFmt formatCode="dd\.mm\.yyyy;@" sourceLinked="0"/>
        <c:majorTickMark val="out"/>
        <c:minorTickMark val="none"/>
        <c:tickLblPos val="low"/>
        <c:spPr>
          <a:ln w="3175">
            <a:solidFill>
              <a:srgbClr val="000000"/>
            </a:solidFill>
          </a:ln>
        </c:spPr>
        <c:txPr>
          <a:bodyPr rot="-2700000" vert="horz"/>
          <a:lstStyle/>
          <a:p>
            <a:pPr>
              <a:defRPr sz="1025"/>
            </a:pPr>
            <a:endParaRPr lang="uk-UA"/>
          </a:p>
        </c:txPr>
        <c:crossAx val="210197504"/>
        <c:crosses val="autoZero"/>
        <c:auto val="0"/>
        <c:lblAlgn val="ctr"/>
        <c:lblOffset val="100"/>
        <c:tickLblSkip val="1"/>
        <c:noMultiLvlLbl val="1"/>
      </c:catAx>
      <c:valAx>
        <c:axId val="21019750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</a:ln>
          </c:spPr>
        </c:majorGridlines>
        <c:numFmt formatCode="#,##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</a:ln>
        </c:spPr>
        <c:txPr>
          <a:bodyPr rot="0" vert="horz"/>
          <a:lstStyle/>
          <a:p>
            <a:pPr>
              <a:defRPr sz="1025"/>
            </a:pPr>
            <a:endParaRPr lang="uk-UA"/>
          </a:p>
        </c:txPr>
        <c:crossAx val="210195968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layout>
        <c:manualLayout>
          <c:xMode val="edge"/>
          <c:yMode val="edge"/>
          <c:x val="0.80785123832421202"/>
          <c:y val="2.707277364977265E-2"/>
          <c:w val="0.11983478159149896"/>
          <c:h val="7.275803482311191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</a:ln>
      </c:spPr>
      <c:txPr>
        <a:bodyPr/>
        <a:lstStyle/>
        <a:p>
          <a:pPr>
            <a:defRPr sz="920"/>
          </a:pPr>
          <a:endParaRPr lang="uk-UA"/>
        </a:p>
      </c:txPr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SRATE_M!$A$2</c:f>
          <c:strCache>
            <c:ptCount val="1"/>
            <c:pt idx="0">
              <c:v>Державний та гарантований державою борг України
за станом на 31.05.2018 
(за видами відсоткових ставок)</c:v>
            </c:pt>
          </c:strCache>
        </c:strRef>
      </c:tx>
      <c:layout>
        <c:manualLayout>
          <c:xMode val="edge"/>
          <c:yMode val="edge"/>
          <c:x val="0.2117769117430989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723140495867769"/>
          <c:y val="0.38747884940778343"/>
          <c:w val="0.47933884297520662"/>
          <c:h val="0.31302876480541453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SRATE!$A$8:$A$9</c:f>
              <c:strCache>
                <c:ptCount val="2"/>
                <c:pt idx="0">
                  <c:v>Борг, по якому сплата відсотків здійснюється за плаваючими процентними ставками</c:v>
                </c:pt>
                <c:pt idx="1">
                  <c:v>Борг, по якому сплата відсотків здійснюється за фіксованими процентними ставками</c:v>
                </c:pt>
              </c:strCache>
            </c:strRef>
          </c:cat>
          <c:val>
            <c:numRef>
              <c:f>SRATE!$B$8:$B$9</c:f>
              <c:numCache>
                <c:formatCode>#,##0.00</c:formatCode>
                <c:ptCount val="2"/>
                <c:pt idx="0">
                  <c:v>27.252437105750001</c:v>
                </c:pt>
                <c:pt idx="1">
                  <c:v>49.003697799629997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RATE!$A$2</c:f>
          <c:strCache>
            <c:ptCount val="1"/>
            <c:pt idx="0">
              <c:v>Державний та гарантований державою борг України за станом на 31.05.2018</c:v>
            </c:pt>
          </c:strCache>
        </c:strRef>
      </c:tx>
      <c:layout>
        <c:manualLayout>
          <c:xMode val="edge"/>
          <c:yMode val="edge"/>
          <c:x val="0.14049587225262652"/>
          <c:y val="2.030458023732948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6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41624365482233505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Pt>
            <c:idx val="1"/>
            <c:bubble3D val="0"/>
          </c:dPt>
          <c:dPt>
            <c:idx val="2"/>
            <c:bubble3D val="0"/>
          </c:dPt>
          <c:dLbls>
            <c:numFmt formatCode="0.0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RATE!$A$8:$A$11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RATE!$B$8:$B$11</c:f>
              <c:numCache>
                <c:formatCode>#,##0.00</c:formatCode>
                <c:ptCount val="4"/>
                <c:pt idx="0">
                  <c:v>8.6608526098700001</c:v>
                </c:pt>
                <c:pt idx="1">
                  <c:v>5.5545589027200002</c:v>
                </c:pt>
                <c:pt idx="2">
                  <c:v>13.037025593159999</c:v>
                </c:pt>
                <c:pt idx="3">
                  <c:v>49.003697799629997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uk-UA"/>
  <c:roundedCorners val="0"/>
  <c:style val="2"/>
  <c:chart>
    <c:title>
      <c:tx>
        <c:strRef>
          <c:f>RATE!$B$20</c:f>
          <c:strCache>
            <c:ptCount val="1"/>
            <c:pt idx="0">
              <c:v>Державний борг України за станом на 31.05.2018</c:v>
            </c:pt>
          </c:strCache>
        </c:strRef>
      </c:tx>
      <c:layout>
        <c:manualLayout>
          <c:xMode val="edge"/>
          <c:yMode val="edge"/>
          <c:x val="0.29752064859524407"/>
          <c:y val="2.03045685279187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200" b="1"/>
          </a:pPr>
          <a:endParaRPr lang="uk-UA"/>
        </a:p>
      </c:txPr>
    </c:title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826446280991733"/>
          <c:y val="0.38747884940778343"/>
          <c:w val="0.48347107438016529"/>
          <c:h val="0.31472081218274112"/>
        </c:manualLayout>
      </c:layout>
      <c:pie3DChart>
        <c:varyColors val="1"/>
        <c:ser>
          <c:idx val="0"/>
          <c:order val="0"/>
          <c:spPr>
            <a:ln w="12700">
              <a:solidFill>
                <a:srgbClr val="000000"/>
              </a:solidFill>
            </a:ln>
          </c:spPr>
          <c:dPt>
            <c:idx val="0"/>
            <c:bubble3D val="0"/>
          </c:dPt>
          <c:dLbls>
            <c:numFmt formatCode="0%" sourceLinked="0"/>
            <c:spPr>
              <a:noFill/>
              <a:ln w="25400">
                <a:noFill/>
              </a:ln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0"/>
          </c:dLbls>
          <c:cat>
            <c:strRef>
              <c:f>RATE!$A$24:$A$27</c:f>
              <c:strCache>
                <c:ptCount val="4"/>
                <c:pt idx="0">
                  <c:v>LIBOR</c:v>
                </c:pt>
                <c:pt idx="1">
                  <c:v>Індекс споживчих цін (СРІ)</c:v>
                </c:pt>
                <c:pt idx="2">
                  <c:v>Ставка МВФ</c:v>
                </c:pt>
                <c:pt idx="3">
                  <c:v>Фіксована</c:v>
                </c:pt>
              </c:strCache>
            </c:strRef>
          </c:cat>
          <c:val>
            <c:numRef>
              <c:f>RATE!$B$24:$B$27</c:f>
              <c:numCache>
                <c:formatCode>#,##0.00;\-#,##0.00;</c:formatCode>
                <c:ptCount val="4"/>
                <c:pt idx="0" formatCode="#,##0.00">
                  <c:v>6.4078302244499996</c:v>
                </c:pt>
                <c:pt idx="1">
                  <c:v>5.5545589027200002</c:v>
                </c:pt>
                <c:pt idx="2" formatCode="#,##0.00">
                  <c:v>6.0567369438999998</c:v>
                </c:pt>
                <c:pt idx="3" formatCode="#,##0.00">
                  <c:v>48.200074889969997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solidFill>
            <a:srgbClr val="000000"/>
          </a:solidFill>
          <a:latin typeface="Arial Cyr"/>
        </a:defRPr>
      </a:pPr>
      <a:endParaRPr lang="uk-UA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chart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chart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chart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chart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chart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chart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chart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chart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chart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chart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chart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chart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chart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chart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10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1.xml><?xml version="1.0" encoding="utf-8"?>
<chartsheet xmlns="http://schemas.openxmlformats.org/spreadsheetml/2006/main" xmlns:r="http://schemas.openxmlformats.org/officeDocument/2006/relationships">
  <sheetPr>
    <tabColor indexed="47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2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3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4.xml><?xml version="1.0" encoding="utf-8"?>
<chartsheet xmlns="http://schemas.openxmlformats.org/spreadsheetml/2006/main" xmlns:r="http://schemas.openxmlformats.org/officeDocument/2006/relationships">
  <sheetPr>
    <tabColor indexed="46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5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6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7.xml><?xml version="1.0" encoding="utf-8"?>
<chartsheet xmlns="http://schemas.openxmlformats.org/spreadsheetml/2006/main" xmlns:r="http://schemas.openxmlformats.org/officeDocument/2006/relationships">
  <sheetPr>
    <tabColor indexed="22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18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19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20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workbookViewId="0" zoomToFit="1"/>
  </sheetViews>
  <pageMargins left="0.38" right="0.32" top="0.61" bottom="0.56000000000000005" header="0.5" footer="0.38"/>
  <pageSetup paperSize="9" orientation="landscape"/>
  <drawing r:id="rId1"/>
</chartsheet>
</file>

<file path=xl/chartsheets/sheet21.xml><?xml version="1.0" encoding="utf-8"?>
<chartsheet xmlns="http://schemas.openxmlformats.org/spreadsheetml/2006/main" xmlns:r="http://schemas.openxmlformats.org/officeDocument/2006/relationships">
  <sheetPr>
    <tabColor indexed="13"/>
  </sheetPr>
  <sheetViews>
    <sheetView zoomScale="90" workbookViewId="0" zoomToFit="1"/>
  </sheetViews>
  <pageMargins left="0.31" right="0.3" top="0.56999999999999995" bottom="0.56000000000000005" header="0.44" footer="0.37"/>
  <pageSetup paperSize="9" orientation="landscape"/>
  <drawing r:id="rId1"/>
</chartsheet>
</file>

<file path=xl/chartsheets/sheet22.xml><?xml version="1.0" encoding="utf-8"?>
<chartsheet xmlns="http://schemas.openxmlformats.org/spreadsheetml/2006/main" xmlns:r="http://schemas.openxmlformats.org/officeDocument/2006/relationships">
  <sheetPr>
    <tabColor indexed="53"/>
  </sheetPr>
  <sheetViews>
    <sheetView zoomScale="96" workbookViewId="0" zoomToFit="1"/>
  </sheetViews>
  <pageMargins left="0.75" right="0.75" top="1" bottom="1" header="0.5" footer="0.5"/>
  <drawing r:id="rId1"/>
</chartsheet>
</file>

<file path=xl/chartsheets/sheet23.xml><?xml version="1.0" encoding="utf-8"?>
<chartsheet xmlns="http://schemas.openxmlformats.org/spreadsheetml/2006/main" xmlns:r="http://schemas.openxmlformats.org/officeDocument/2006/relationships">
  <sheetPr/>
  <sheetViews>
    <sheetView zoomScale="103" workbookViewId="0" zoomToFit="1"/>
  </sheetViews>
  <pageMargins left="0.75" right="0.75" top="1" bottom="1" header="0.5" footer="0.5"/>
  <pageSetup paperSize="9" orientation="landscape"/>
  <drawing r:id="rId1"/>
</chartsheet>
</file>

<file path=xl/chartsheets/sheet24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96" workbookViewId="0" zoomToFit="1"/>
  </sheetViews>
  <pageMargins left="0.75" right="0.75" top="1" bottom="1" header="0.5" footer="0.5"/>
  <drawing r:id="rId1"/>
</chartsheet>
</file>

<file path=xl/chartsheets/sheet25.xml><?xml version="1.0" encoding="utf-8"?>
<chartsheet xmlns="http://schemas.openxmlformats.org/spreadsheetml/2006/main" xmlns:r="http://schemas.openxmlformats.org/officeDocument/2006/relationships">
  <sheetPr>
    <tabColor indexed="48"/>
  </sheetPr>
  <sheetViews>
    <sheetView zoomScale="96" workbookViewId="0" zoomToFit="1"/>
  </sheetViews>
  <pageMargins left="0.75" right="0.75" top="1" bottom="1" header="0.5" footer="0.5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pageSetup paperSize="9" orientation="landscape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 zoomToFit="1"/>
  </sheetViews>
  <pageMargins left="0.75" right="0.75" top="1" bottom="1" header="0.5" footer="0.5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>
    <tabColor indexed="11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zoomScale="120" workbookViewId="0" zoomToFit="1"/>
  </sheetViews>
  <pageMargins left="0.75" right="0.75" top="1" bottom="1" header="0.5" footer="0.5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>
    <tabColor indexed="40"/>
  </sheetPr>
  <sheetViews>
    <sheetView workbookViewId="0" zoomToFit="1"/>
  </sheetViews>
  <pageMargins left="0.75" right="0.75" top="1" bottom="1" header="0.5" footer="0.5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7.xml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8.xml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9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0.xml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1.xml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2.xml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3.xml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4.xml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5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1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8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9.xml><?xml version="1.0" encoding="utf-8"?>
<xdr:wsDr xmlns:xdr="http://schemas.openxmlformats.org/drawingml/2006/spreadsheetDrawing" xmlns:a="http://schemas.openxmlformats.org/drawingml/2006/main">
  <xdr:absoluteAnchor>
    <xdr:pos x="0" y="0"/>
    <xdr:ext cx="10029825" cy="64198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0.xml><?xml version="1.0" encoding="utf-8"?>
<xdr:wsDr xmlns:xdr="http://schemas.openxmlformats.org/drawingml/2006/spreadsheetDrawing" xmlns:a="http://schemas.openxmlformats.org/drawingml/2006/main">
  <xdr:absoluteAnchor>
    <xdr:pos x="0" y="0"/>
    <xdr:ext cx="9934575" cy="6381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1.xml><?xml version="1.0" encoding="utf-8"?>
<xdr:wsDr xmlns:xdr="http://schemas.openxmlformats.org/drawingml/2006/spreadsheetDrawing" xmlns:a="http://schemas.openxmlformats.org/drawingml/2006/main">
  <xdr:absoluteAnchor>
    <xdr:pos x="0" y="0"/>
    <xdr:ext cx="10034477" cy="6423837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2.xml><?xml version="1.0" encoding="utf-8"?>
<xdr:wsDr xmlns:xdr="http://schemas.openxmlformats.org/drawingml/2006/spreadsheetDrawing" xmlns:a="http://schemas.openxmlformats.org/drawingml/2006/main">
  <xdr:absoluteAnchor>
    <xdr:pos x="0" y="0"/>
    <xdr:ext cx="9296797" cy="607218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3.xml><?xml version="1.0" encoding="utf-8"?>
<xdr:wsDr xmlns:xdr="http://schemas.openxmlformats.org/drawingml/2006/spreadsheetDrawing" xmlns:a="http://schemas.openxmlformats.org/drawingml/2006/main">
  <xdr:absoluteAnchor>
    <xdr:pos x="0" y="0"/>
    <xdr:ext cx="9219830" cy="5622524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4.xml><?xml version="1.0" encoding="utf-8"?>
<xdr:wsDr xmlns:xdr="http://schemas.openxmlformats.org/drawingml/2006/spreadsheetDrawing" xmlns:a="http://schemas.openxmlformats.org/drawingml/2006/main">
  <xdr:absoluteAnchor>
    <xdr:pos x="0" y="0"/>
    <xdr:ext cx="9296797" cy="607218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5.xml><?xml version="1.0" encoding="utf-8"?>
<xdr:wsDr xmlns:xdr="http://schemas.openxmlformats.org/drawingml/2006/spreadsheetDrawing" xmlns:a="http://schemas.openxmlformats.org/drawingml/2006/main">
  <xdr:absoluteAnchor>
    <xdr:pos x="0" y="0"/>
    <xdr:ext cx="9296797" cy="6072188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210675" cy="56197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2750" cy="6080125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5925" cy="6076950"/>
    <xdr:graphicFrame macro="">
      <xdr:nvGraphicFramePr>
        <xdr:cNvPr id="2" name="Диаграмма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tabColor indexed="57"/>
    <outlinePr applyStyles="1" summaryBelow="0"/>
    <pageSetUpPr fitToPage="1"/>
  </sheetPr>
  <dimension ref="A1:L180"/>
  <sheetViews>
    <sheetView workbookViewId="0"/>
  </sheetViews>
  <sheetFormatPr defaultRowHeight="11.25" outlineLevelRow="3" x14ac:dyDescent="0.2"/>
  <cols>
    <col min="1" max="1" width="52" style="66" customWidth="1"/>
    <col min="2" max="7" width="16.28515625" style="156" customWidth="1"/>
    <col min="8" max="16384" width="9.140625" style="66"/>
  </cols>
  <sheetData>
    <row r="1" spans="1:12" s="64" customFormat="1" ht="12.75" x14ac:dyDescent="0.2">
      <c r="B1" s="153"/>
      <c r="C1" s="153"/>
      <c r="D1" s="153"/>
      <c r="E1" s="153"/>
      <c r="F1" s="153"/>
      <c r="G1" s="153"/>
    </row>
    <row r="2" spans="1:12" s="34" customFormat="1" ht="18.75" x14ac:dyDescent="0.3">
      <c r="A2" s="5" t="s">
        <v>216</v>
      </c>
      <c r="B2" s="5"/>
      <c r="C2" s="5"/>
      <c r="D2" s="5"/>
      <c r="E2" s="5"/>
      <c r="F2" s="5"/>
      <c r="G2" s="5"/>
      <c r="H2" s="97"/>
      <c r="I2" s="97"/>
      <c r="J2" s="97"/>
      <c r="K2" s="97"/>
      <c r="L2" s="97"/>
    </row>
    <row r="3" spans="1:12" s="64" customFormat="1" ht="12.75" x14ac:dyDescent="0.2">
      <c r="B3" s="176"/>
      <c r="C3" s="176"/>
      <c r="D3" s="176"/>
      <c r="E3" s="176"/>
      <c r="F3" s="176"/>
      <c r="G3" s="176"/>
      <c r="H3" s="78"/>
      <c r="I3" s="78"/>
      <c r="J3" s="78"/>
    </row>
    <row r="4" spans="1:12" s="188" customFormat="1" ht="12.75" x14ac:dyDescent="0.2">
      <c r="B4" s="54"/>
      <c r="C4" s="54"/>
      <c r="D4" s="54"/>
      <c r="E4" s="54"/>
      <c r="F4" s="54"/>
      <c r="G4" s="54" t="str">
        <f>VALUAH</f>
        <v>млрд. грн</v>
      </c>
    </row>
    <row r="5" spans="1:12" s="197" customFormat="1" ht="12.75" x14ac:dyDescent="0.2">
      <c r="A5" s="111"/>
      <c r="B5" s="150">
        <v>43100</v>
      </c>
      <c r="C5" s="150">
        <v>43131</v>
      </c>
      <c r="D5" s="150">
        <v>43159</v>
      </c>
      <c r="E5" s="150">
        <v>43190</v>
      </c>
      <c r="F5" s="150">
        <v>43220</v>
      </c>
      <c r="G5" s="150">
        <v>43251</v>
      </c>
    </row>
    <row r="6" spans="1:12" s="87" customFormat="1" ht="31.5" x14ac:dyDescent="0.2">
      <c r="A6" s="55" t="s">
        <v>201</v>
      </c>
      <c r="B6" s="220">
        <f t="shared" ref="B6:F6" si="0">B$59+B$7</f>
        <v>2141.6905879996102</v>
      </c>
      <c r="C6" s="220">
        <f t="shared" si="0"/>
        <v>2134.93428886929</v>
      </c>
      <c r="D6" s="220">
        <f t="shared" si="0"/>
        <v>2068.8397230079399</v>
      </c>
      <c r="E6" s="220">
        <f t="shared" si="0"/>
        <v>2053.6088142244998</v>
      </c>
      <c r="F6" s="220">
        <f t="shared" si="0"/>
        <v>2020.9856724302997</v>
      </c>
      <c r="G6" s="220">
        <v>1993.01638701706</v>
      </c>
    </row>
    <row r="7" spans="1:12" s="227" customFormat="1" ht="15" x14ac:dyDescent="0.2">
      <c r="A7" s="72" t="s">
        <v>61</v>
      </c>
      <c r="B7" s="81">
        <f t="shared" ref="B7:G7" si="1">B$8+B$46</f>
        <v>766.67894097345004</v>
      </c>
      <c r="C7" s="81">
        <f t="shared" si="1"/>
        <v>758.66671398871995</v>
      </c>
      <c r="D7" s="81">
        <f t="shared" si="1"/>
        <v>758.59951617034983</v>
      </c>
      <c r="E7" s="81">
        <f t="shared" si="1"/>
        <v>764.4856822225197</v>
      </c>
      <c r="F7" s="81">
        <f t="shared" si="1"/>
        <v>759.84267401575994</v>
      </c>
      <c r="G7" s="81">
        <f t="shared" si="1"/>
        <v>760.85486310825002</v>
      </c>
    </row>
    <row r="8" spans="1:12" s="208" customFormat="1" ht="15" outlineLevel="1" x14ac:dyDescent="0.2">
      <c r="A8" s="243" t="s">
        <v>84</v>
      </c>
      <c r="B8" s="43">
        <f t="shared" ref="B8:G8" si="2">B$9+B$44</f>
        <v>753.39938646832002</v>
      </c>
      <c r="C8" s="43">
        <f t="shared" si="2"/>
        <v>745.37498614739991</v>
      </c>
      <c r="D8" s="43">
        <f t="shared" si="2"/>
        <v>744.95842491715985</v>
      </c>
      <c r="E8" s="43">
        <f t="shared" si="2"/>
        <v>750.77983102579969</v>
      </c>
      <c r="F8" s="43">
        <f t="shared" si="2"/>
        <v>746.13854761615994</v>
      </c>
      <c r="G8" s="43">
        <f t="shared" si="2"/>
        <v>747.29629508630001</v>
      </c>
    </row>
    <row r="9" spans="1:12" s="226" customFormat="1" ht="12.75" outlineLevel="2" x14ac:dyDescent="0.2">
      <c r="A9" s="62" t="s">
        <v>146</v>
      </c>
      <c r="B9" s="249">
        <f t="shared" ref="B9:F9" si="3">SUM(B$10:B$43)</f>
        <v>751.01884106318005</v>
      </c>
      <c r="C9" s="249">
        <f t="shared" si="3"/>
        <v>742.99444074225994</v>
      </c>
      <c r="D9" s="249">
        <f t="shared" si="3"/>
        <v>742.57787951201988</v>
      </c>
      <c r="E9" s="249">
        <f t="shared" si="3"/>
        <v>748.39928562065973</v>
      </c>
      <c r="F9" s="249">
        <f t="shared" si="3"/>
        <v>743.79106534163998</v>
      </c>
      <c r="G9" s="249">
        <v>744.94881281178004</v>
      </c>
    </row>
    <row r="10" spans="1:12" s="173" customFormat="1" ht="12.75" outlineLevel="3" x14ac:dyDescent="0.2">
      <c r="A10" s="73" t="s">
        <v>184</v>
      </c>
      <c r="B10" s="48">
        <v>62.650438999999999</v>
      </c>
      <c r="C10" s="48">
        <v>62.650438999999999</v>
      </c>
      <c r="D10" s="48">
        <v>62.650438999999999</v>
      </c>
      <c r="E10" s="48">
        <v>62.650438999999999</v>
      </c>
      <c r="F10" s="48">
        <v>62.650438999999999</v>
      </c>
      <c r="G10" s="48">
        <v>62.650438999999999</v>
      </c>
    </row>
    <row r="11" spans="1:12" ht="12.75" outlineLevel="3" x14ac:dyDescent="0.2">
      <c r="A11" s="124" t="s">
        <v>52</v>
      </c>
      <c r="B11" s="248">
        <v>19.033000000000001</v>
      </c>
      <c r="C11" s="248">
        <v>19.033000000000001</v>
      </c>
      <c r="D11" s="248">
        <v>19.033000000000001</v>
      </c>
      <c r="E11" s="248">
        <v>19.033000000000001</v>
      </c>
      <c r="F11" s="248">
        <v>19.033000000000001</v>
      </c>
      <c r="G11" s="248">
        <v>19.033000000000001</v>
      </c>
      <c r="H11" s="80"/>
      <c r="I11" s="80"/>
      <c r="J11" s="80"/>
    </row>
    <row r="12" spans="1:12" ht="12.75" outlineLevel="3" x14ac:dyDescent="0.2">
      <c r="A12" s="124" t="s">
        <v>81</v>
      </c>
      <c r="B12" s="248">
        <v>6.9027900000000004</v>
      </c>
      <c r="C12" s="248">
        <v>5.7134400000000003</v>
      </c>
      <c r="D12" s="248">
        <v>4.2545766086999999</v>
      </c>
      <c r="E12" s="248">
        <v>9.1714101552099994</v>
      </c>
      <c r="F12" s="248">
        <v>9.0761097199300007</v>
      </c>
      <c r="G12" s="248">
        <v>7.9463599365000004</v>
      </c>
      <c r="H12" s="80"/>
      <c r="I12" s="80"/>
      <c r="J12" s="80"/>
    </row>
    <row r="13" spans="1:12" ht="12.75" outlineLevel="3" x14ac:dyDescent="0.2">
      <c r="A13" s="124" t="s">
        <v>137</v>
      </c>
      <c r="B13" s="248">
        <v>36.5</v>
      </c>
      <c r="C13" s="248">
        <v>36.5</v>
      </c>
      <c r="D13" s="248">
        <v>36.5</v>
      </c>
      <c r="E13" s="248">
        <v>36.5</v>
      </c>
      <c r="F13" s="248">
        <v>36.5</v>
      </c>
      <c r="G13" s="248">
        <v>36.5</v>
      </c>
      <c r="H13" s="80"/>
      <c r="I13" s="80"/>
      <c r="J13" s="80"/>
    </row>
    <row r="14" spans="1:12" ht="12.75" outlineLevel="3" x14ac:dyDescent="0.2">
      <c r="A14" s="124" t="s">
        <v>207</v>
      </c>
      <c r="B14" s="248">
        <v>28.700001</v>
      </c>
      <c r="C14" s="248">
        <v>28.700001</v>
      </c>
      <c r="D14" s="248">
        <v>28.700001</v>
      </c>
      <c r="E14" s="248">
        <v>28.700001</v>
      </c>
      <c r="F14" s="248">
        <v>28.700001</v>
      </c>
      <c r="G14" s="248">
        <v>28.700001</v>
      </c>
      <c r="H14" s="80"/>
      <c r="I14" s="80"/>
      <c r="J14" s="80"/>
    </row>
    <row r="15" spans="1:12" ht="12.75" outlineLevel="3" x14ac:dyDescent="0.2">
      <c r="A15" s="124" t="s">
        <v>86</v>
      </c>
      <c r="B15" s="248">
        <v>46.9</v>
      </c>
      <c r="C15" s="248">
        <v>46.9</v>
      </c>
      <c r="D15" s="248">
        <v>46.9</v>
      </c>
      <c r="E15" s="248">
        <v>46.9</v>
      </c>
      <c r="F15" s="248">
        <v>46.9</v>
      </c>
      <c r="G15" s="248">
        <v>46.9</v>
      </c>
      <c r="H15" s="80"/>
      <c r="I15" s="80"/>
      <c r="J15" s="80"/>
    </row>
    <row r="16" spans="1:12" ht="12.75" outlineLevel="3" x14ac:dyDescent="0.2">
      <c r="A16" s="124" t="s">
        <v>161</v>
      </c>
      <c r="B16" s="248">
        <v>93.438657000000006</v>
      </c>
      <c r="C16" s="248">
        <v>93.438657000000006</v>
      </c>
      <c r="D16" s="248">
        <v>93.438657000000006</v>
      </c>
      <c r="E16" s="248">
        <v>93.438657000000006</v>
      </c>
      <c r="F16" s="248">
        <v>93.438657000000006</v>
      </c>
      <c r="G16" s="248">
        <v>93.438657000000006</v>
      </c>
      <c r="H16" s="80"/>
      <c r="I16" s="80"/>
      <c r="J16" s="80"/>
    </row>
    <row r="17" spans="1:10" ht="12.75" outlineLevel="3" x14ac:dyDescent="0.2">
      <c r="A17" s="124" t="s">
        <v>19</v>
      </c>
      <c r="B17" s="248">
        <v>12.097744</v>
      </c>
      <c r="C17" s="248">
        <v>12.097744</v>
      </c>
      <c r="D17" s="248">
        <v>12.097744</v>
      </c>
      <c r="E17" s="248">
        <v>12.097744</v>
      </c>
      <c r="F17" s="248">
        <v>12.097744</v>
      </c>
      <c r="G17" s="248">
        <v>12.097744</v>
      </c>
      <c r="H17" s="80"/>
      <c r="I17" s="80"/>
      <c r="J17" s="80"/>
    </row>
    <row r="18" spans="1:10" ht="12.75" outlineLevel="3" x14ac:dyDescent="0.2">
      <c r="A18" s="124" t="s">
        <v>108</v>
      </c>
      <c r="B18" s="248">
        <v>12.097744</v>
      </c>
      <c r="C18" s="248">
        <v>12.097744</v>
      </c>
      <c r="D18" s="248">
        <v>12.097744</v>
      </c>
      <c r="E18" s="248">
        <v>12.097744</v>
      </c>
      <c r="F18" s="248">
        <v>12.097744</v>
      </c>
      <c r="G18" s="248">
        <v>12.097744</v>
      </c>
      <c r="H18" s="80"/>
      <c r="I18" s="80"/>
      <c r="J18" s="80"/>
    </row>
    <row r="19" spans="1:10" ht="12.75" outlineLevel="3" x14ac:dyDescent="0.2">
      <c r="A19" s="124" t="s">
        <v>159</v>
      </c>
      <c r="B19" s="248">
        <v>30.282912463799999</v>
      </c>
      <c r="C19" s="248">
        <v>30.402101818070001</v>
      </c>
      <c r="D19" s="248">
        <v>29.20766522345</v>
      </c>
      <c r="E19" s="248">
        <v>28.77613418428</v>
      </c>
      <c r="F19" s="248">
        <v>28.382707062289999</v>
      </c>
      <c r="G19" s="248">
        <v>25.163761104270002</v>
      </c>
      <c r="H19" s="80"/>
      <c r="I19" s="80"/>
      <c r="J19" s="80"/>
    </row>
    <row r="20" spans="1:10" ht="12.75" outlineLevel="3" x14ac:dyDescent="0.2">
      <c r="A20" s="124" t="s">
        <v>178</v>
      </c>
      <c r="B20" s="248">
        <v>12.097744</v>
      </c>
      <c r="C20" s="248">
        <v>12.097744</v>
      </c>
      <c r="D20" s="248">
        <v>12.097744</v>
      </c>
      <c r="E20" s="248">
        <v>12.097744</v>
      </c>
      <c r="F20" s="248">
        <v>12.097744</v>
      </c>
      <c r="G20" s="248">
        <v>12.097744</v>
      </c>
      <c r="H20" s="80"/>
      <c r="I20" s="80"/>
      <c r="J20" s="80"/>
    </row>
    <row r="21" spans="1:10" ht="12.75" outlineLevel="3" x14ac:dyDescent="0.2">
      <c r="A21" s="124" t="s">
        <v>46</v>
      </c>
      <c r="B21" s="248">
        <v>12.097744</v>
      </c>
      <c r="C21" s="248">
        <v>12.097744</v>
      </c>
      <c r="D21" s="248">
        <v>12.097744</v>
      </c>
      <c r="E21" s="248">
        <v>12.097744</v>
      </c>
      <c r="F21" s="248">
        <v>12.097744</v>
      </c>
      <c r="G21" s="248">
        <v>12.097744</v>
      </c>
      <c r="H21" s="80"/>
      <c r="I21" s="80"/>
      <c r="J21" s="80"/>
    </row>
    <row r="22" spans="1:10" ht="12.75" outlineLevel="3" x14ac:dyDescent="0.2">
      <c r="A22" s="124" t="s">
        <v>148</v>
      </c>
      <c r="B22" s="248">
        <v>71.605224814419998</v>
      </c>
      <c r="C22" s="248">
        <v>58.639344001890002</v>
      </c>
      <c r="D22" s="248">
        <v>56.825803222129998</v>
      </c>
      <c r="E22" s="248">
        <v>53.887836183669997</v>
      </c>
      <c r="F22" s="248">
        <v>54.823793388239999</v>
      </c>
      <c r="G22" s="248">
        <v>53.75295820318</v>
      </c>
      <c r="H22" s="80"/>
      <c r="I22" s="80"/>
      <c r="J22" s="80"/>
    </row>
    <row r="23" spans="1:10" ht="12.75" outlineLevel="3" x14ac:dyDescent="0.2">
      <c r="A23" s="124" t="s">
        <v>122</v>
      </c>
      <c r="B23" s="248">
        <v>12.097744</v>
      </c>
      <c r="C23" s="248">
        <v>12.097744</v>
      </c>
      <c r="D23" s="248">
        <v>12.097744</v>
      </c>
      <c r="E23" s="248">
        <v>12.097744</v>
      </c>
      <c r="F23" s="248">
        <v>12.097744</v>
      </c>
      <c r="G23" s="248">
        <v>12.097744</v>
      </c>
      <c r="H23" s="80"/>
      <c r="I23" s="80"/>
      <c r="J23" s="80"/>
    </row>
    <row r="24" spans="1:10" ht="12.75" outlineLevel="3" x14ac:dyDescent="0.2">
      <c r="A24" s="124" t="s">
        <v>197</v>
      </c>
      <c r="B24" s="248">
        <v>12.097744</v>
      </c>
      <c r="C24" s="248">
        <v>12.097744</v>
      </c>
      <c r="D24" s="248">
        <v>12.097744</v>
      </c>
      <c r="E24" s="248">
        <v>12.097744</v>
      </c>
      <c r="F24" s="248">
        <v>12.097744</v>
      </c>
      <c r="G24" s="248">
        <v>12.097744</v>
      </c>
      <c r="H24" s="80"/>
      <c r="I24" s="80"/>
      <c r="J24" s="80"/>
    </row>
    <row r="25" spans="1:10" ht="12.75" outlineLevel="3" x14ac:dyDescent="0.2">
      <c r="A25" s="124" t="s">
        <v>59</v>
      </c>
      <c r="B25" s="248">
        <v>12.097744</v>
      </c>
      <c r="C25" s="248">
        <v>12.097744</v>
      </c>
      <c r="D25" s="248">
        <v>12.097744</v>
      </c>
      <c r="E25" s="248">
        <v>12.097744</v>
      </c>
      <c r="F25" s="248">
        <v>12.097744</v>
      </c>
      <c r="G25" s="248">
        <v>12.097744</v>
      </c>
      <c r="H25" s="80"/>
      <c r="I25" s="80"/>
      <c r="J25" s="80"/>
    </row>
    <row r="26" spans="1:10" ht="12.75" outlineLevel="3" x14ac:dyDescent="0.2">
      <c r="A26" s="124" t="s">
        <v>131</v>
      </c>
      <c r="B26" s="248">
        <v>12.097744</v>
      </c>
      <c r="C26" s="248">
        <v>12.097744</v>
      </c>
      <c r="D26" s="248">
        <v>12.097744</v>
      </c>
      <c r="E26" s="248">
        <v>12.097744</v>
      </c>
      <c r="F26" s="248">
        <v>12.097744</v>
      </c>
      <c r="G26" s="248">
        <v>12.097744</v>
      </c>
      <c r="H26" s="80"/>
      <c r="I26" s="80"/>
      <c r="J26" s="80"/>
    </row>
    <row r="27" spans="1:10" ht="12.75" outlineLevel="3" x14ac:dyDescent="0.2">
      <c r="A27" s="124" t="s">
        <v>195</v>
      </c>
      <c r="B27" s="248">
        <v>12.097744</v>
      </c>
      <c r="C27" s="248">
        <v>12.097744</v>
      </c>
      <c r="D27" s="248">
        <v>12.097744</v>
      </c>
      <c r="E27" s="248">
        <v>12.097744</v>
      </c>
      <c r="F27" s="248">
        <v>12.097744</v>
      </c>
      <c r="G27" s="248">
        <v>12.097744</v>
      </c>
      <c r="H27" s="80"/>
      <c r="I27" s="80"/>
      <c r="J27" s="80"/>
    </row>
    <row r="28" spans="1:10" ht="12.75" outlineLevel="3" x14ac:dyDescent="0.2">
      <c r="A28" s="124" t="s">
        <v>54</v>
      </c>
      <c r="B28" s="248">
        <v>12.097744</v>
      </c>
      <c r="C28" s="248">
        <v>12.097744</v>
      </c>
      <c r="D28" s="248">
        <v>12.097744</v>
      </c>
      <c r="E28" s="248">
        <v>12.097744</v>
      </c>
      <c r="F28" s="248">
        <v>12.097744</v>
      </c>
      <c r="G28" s="248">
        <v>12.097744</v>
      </c>
      <c r="H28" s="80"/>
      <c r="I28" s="80"/>
      <c r="J28" s="80"/>
    </row>
    <row r="29" spans="1:10" ht="12.75" outlineLevel="3" x14ac:dyDescent="0.2">
      <c r="A29" s="124" t="s">
        <v>196</v>
      </c>
      <c r="B29" s="248">
        <v>12.097744</v>
      </c>
      <c r="C29" s="248">
        <v>12.097744</v>
      </c>
      <c r="D29" s="248">
        <v>12.097744</v>
      </c>
      <c r="E29" s="248">
        <v>12.097744</v>
      </c>
      <c r="F29" s="248">
        <v>12.097744</v>
      </c>
      <c r="G29" s="248">
        <v>12.097744</v>
      </c>
      <c r="H29" s="80"/>
      <c r="I29" s="80"/>
      <c r="J29" s="80"/>
    </row>
    <row r="30" spans="1:10" ht="12.75" outlineLevel="3" x14ac:dyDescent="0.2">
      <c r="A30" s="124" t="s">
        <v>55</v>
      </c>
      <c r="B30" s="248">
        <v>12.097744</v>
      </c>
      <c r="C30" s="248">
        <v>12.097744</v>
      </c>
      <c r="D30" s="248">
        <v>12.097744</v>
      </c>
      <c r="E30" s="248">
        <v>12.097744</v>
      </c>
      <c r="F30" s="248">
        <v>12.097744</v>
      </c>
      <c r="G30" s="248">
        <v>12.097744</v>
      </c>
      <c r="H30" s="80"/>
      <c r="I30" s="80"/>
      <c r="J30" s="80"/>
    </row>
    <row r="31" spans="1:10" ht="12.75" outlineLevel="3" x14ac:dyDescent="0.2">
      <c r="A31" s="124" t="s">
        <v>130</v>
      </c>
      <c r="B31" s="248">
        <v>12.097744</v>
      </c>
      <c r="C31" s="248">
        <v>12.097744</v>
      </c>
      <c r="D31" s="248">
        <v>12.097744</v>
      </c>
      <c r="E31" s="248">
        <v>12.097744</v>
      </c>
      <c r="F31" s="248">
        <v>12.097744</v>
      </c>
      <c r="G31" s="248">
        <v>12.097744</v>
      </c>
      <c r="H31" s="80"/>
      <c r="I31" s="80"/>
      <c r="J31" s="80"/>
    </row>
    <row r="32" spans="1:10" ht="12.75" outlineLevel="3" x14ac:dyDescent="0.2">
      <c r="A32" s="124" t="s">
        <v>194</v>
      </c>
      <c r="B32" s="248">
        <v>12.097744</v>
      </c>
      <c r="C32" s="248">
        <v>12.097744</v>
      </c>
      <c r="D32" s="248">
        <v>12.097744</v>
      </c>
      <c r="E32" s="248">
        <v>12.097744</v>
      </c>
      <c r="F32" s="248">
        <v>12.097744</v>
      </c>
      <c r="G32" s="248">
        <v>12.097744</v>
      </c>
      <c r="H32" s="80"/>
      <c r="I32" s="80"/>
      <c r="J32" s="80"/>
    </row>
    <row r="33" spans="1:10" ht="12.75" outlineLevel="3" x14ac:dyDescent="0.2">
      <c r="A33" s="124" t="s">
        <v>152</v>
      </c>
      <c r="B33" s="248">
        <v>0.54500000000000004</v>
      </c>
      <c r="C33" s="248">
        <v>2.7472159999999999</v>
      </c>
      <c r="D33" s="248">
        <v>6.3465959999999999</v>
      </c>
      <c r="E33" s="248">
        <v>7.9860490000000004</v>
      </c>
      <c r="F33" s="248">
        <v>4.3766720000000001</v>
      </c>
      <c r="G33" s="248">
        <v>3.4238300000000002</v>
      </c>
      <c r="H33" s="80"/>
      <c r="I33" s="80"/>
      <c r="J33" s="80"/>
    </row>
    <row r="34" spans="1:10" ht="12.75" outlineLevel="3" x14ac:dyDescent="0.2">
      <c r="A34" s="124" t="s">
        <v>4</v>
      </c>
      <c r="B34" s="248">
        <v>46.632428480800002</v>
      </c>
      <c r="C34" s="248">
        <v>47.511787941660003</v>
      </c>
      <c r="D34" s="248">
        <v>47.948081293009999</v>
      </c>
      <c r="E34" s="248">
        <v>50.493094012390003</v>
      </c>
      <c r="F34" s="248">
        <v>50.226293109380002</v>
      </c>
      <c r="G34" s="248">
        <v>57.534962217580002</v>
      </c>
      <c r="H34" s="80"/>
      <c r="I34" s="80"/>
      <c r="J34" s="80"/>
    </row>
    <row r="35" spans="1:10" ht="12.75" outlineLevel="3" x14ac:dyDescent="0.2">
      <c r="A35" s="124" t="s">
        <v>200</v>
      </c>
      <c r="B35" s="248">
        <v>12.097751000000001</v>
      </c>
      <c r="C35" s="248">
        <v>12.097751000000001</v>
      </c>
      <c r="D35" s="248">
        <v>12.097751000000001</v>
      </c>
      <c r="E35" s="248">
        <v>12.097751000000001</v>
      </c>
      <c r="F35" s="248">
        <v>12.097751000000001</v>
      </c>
      <c r="G35" s="248">
        <v>12.097751000000001</v>
      </c>
      <c r="H35" s="80"/>
      <c r="I35" s="80"/>
      <c r="J35" s="80"/>
    </row>
    <row r="36" spans="1:10" ht="12.75" outlineLevel="3" x14ac:dyDescent="0.2">
      <c r="A36" s="124" t="s">
        <v>98</v>
      </c>
      <c r="B36" s="248">
        <v>0.03</v>
      </c>
      <c r="C36" s="248">
        <v>0.03</v>
      </c>
      <c r="D36" s="248">
        <v>0.03</v>
      </c>
      <c r="E36" s="248">
        <v>0.03</v>
      </c>
      <c r="F36" s="248">
        <v>0.03</v>
      </c>
      <c r="G36" s="248">
        <v>0.03</v>
      </c>
      <c r="H36" s="80"/>
      <c r="I36" s="80"/>
      <c r="J36" s="80"/>
    </row>
    <row r="37" spans="1:10" ht="12.75" outlineLevel="3" x14ac:dyDescent="0.2">
      <c r="A37" s="124" t="s">
        <v>173</v>
      </c>
      <c r="B37" s="248">
        <v>49.6280334</v>
      </c>
      <c r="C37" s="248">
        <v>52.597440599999999</v>
      </c>
      <c r="D37" s="248">
        <v>51.468730700000002</v>
      </c>
      <c r="E37" s="248">
        <v>48.650137700000002</v>
      </c>
      <c r="F37" s="248">
        <v>46.7292463</v>
      </c>
      <c r="G37" s="248">
        <v>46.433196299999999</v>
      </c>
      <c r="H37" s="80"/>
      <c r="I37" s="80"/>
      <c r="J37" s="80"/>
    </row>
    <row r="38" spans="1:10" ht="12.75" outlineLevel="3" x14ac:dyDescent="0.2">
      <c r="A38" s="124" t="s">
        <v>45</v>
      </c>
      <c r="B38" s="248">
        <v>10.87562790416</v>
      </c>
      <c r="C38" s="248">
        <v>12.836286380640001</v>
      </c>
      <c r="D38" s="248">
        <v>15.92700246473</v>
      </c>
      <c r="E38" s="248">
        <v>16.507026385109999</v>
      </c>
      <c r="F38" s="248">
        <v>17.248645761799999</v>
      </c>
      <c r="G38" s="248">
        <v>17.396628050250001</v>
      </c>
      <c r="H38" s="80"/>
      <c r="I38" s="80"/>
      <c r="J38" s="80"/>
    </row>
    <row r="39" spans="1:10" ht="12.75" outlineLevel="3" x14ac:dyDescent="0.2">
      <c r="A39" s="124" t="s">
        <v>34</v>
      </c>
      <c r="B39" s="248">
        <v>7.8000999999999996</v>
      </c>
      <c r="C39" s="248">
        <v>5.8000999999999996</v>
      </c>
      <c r="D39" s="248">
        <v>5.8000999999999996</v>
      </c>
      <c r="E39" s="248">
        <v>5.8000999999999996</v>
      </c>
      <c r="F39" s="248">
        <v>5.8000999999999996</v>
      </c>
      <c r="G39" s="248">
        <v>5.8000999999999996</v>
      </c>
      <c r="H39" s="80"/>
      <c r="I39" s="80"/>
      <c r="J39" s="80"/>
    </row>
    <row r="40" spans="1:10" ht="12.75" outlineLevel="3" x14ac:dyDescent="0.2">
      <c r="A40" s="124" t="s">
        <v>121</v>
      </c>
      <c r="B40" s="248">
        <v>19.728459999999998</v>
      </c>
      <c r="C40" s="248">
        <v>19.728459999999998</v>
      </c>
      <c r="D40" s="248">
        <v>17.75346</v>
      </c>
      <c r="E40" s="248">
        <v>17.755965</v>
      </c>
      <c r="F40" s="248">
        <v>17.755965</v>
      </c>
      <c r="G40" s="248">
        <v>17.856615000000001</v>
      </c>
      <c r="H40" s="80"/>
      <c r="I40" s="80"/>
      <c r="J40" s="80"/>
    </row>
    <row r="41" spans="1:10" ht="12.75" outlineLevel="3" x14ac:dyDescent="0.2">
      <c r="A41" s="124" t="s">
        <v>193</v>
      </c>
      <c r="B41" s="248">
        <v>18.899999999999999</v>
      </c>
      <c r="C41" s="248">
        <v>18.899999999999999</v>
      </c>
      <c r="D41" s="248">
        <v>18.899999999999999</v>
      </c>
      <c r="E41" s="248">
        <v>17.5</v>
      </c>
      <c r="F41" s="248">
        <v>17.5</v>
      </c>
      <c r="G41" s="248">
        <v>17.5</v>
      </c>
      <c r="H41" s="80"/>
      <c r="I41" s="80"/>
      <c r="J41" s="80"/>
    </row>
    <row r="42" spans="1:10" ht="12.75" outlineLevel="3" x14ac:dyDescent="0.2">
      <c r="A42" s="124" t="s">
        <v>6</v>
      </c>
      <c r="B42" s="248">
        <v>0</v>
      </c>
      <c r="C42" s="248">
        <v>0</v>
      </c>
      <c r="D42" s="248">
        <v>2.76E-2</v>
      </c>
      <c r="E42" s="248">
        <v>3.753269</v>
      </c>
      <c r="F42" s="248">
        <v>3.753269</v>
      </c>
      <c r="G42" s="248">
        <v>4.022138</v>
      </c>
      <c r="H42" s="80"/>
      <c r="I42" s="80"/>
      <c r="J42" s="80"/>
    </row>
    <row r="43" spans="1:10" ht="12.75" outlineLevel="3" x14ac:dyDescent="0.2">
      <c r="A43" s="124" t="s">
        <v>67</v>
      </c>
      <c r="B43" s="248">
        <v>19.399999999999999</v>
      </c>
      <c r="C43" s="248">
        <v>19.399999999999999</v>
      </c>
      <c r="D43" s="248">
        <v>19.399999999999999</v>
      </c>
      <c r="E43" s="248">
        <v>19.399999999999999</v>
      </c>
      <c r="F43" s="248">
        <v>19.399999999999999</v>
      </c>
      <c r="G43" s="248">
        <v>19.399999999999999</v>
      </c>
      <c r="H43" s="80"/>
      <c r="I43" s="80"/>
      <c r="J43" s="80"/>
    </row>
    <row r="44" spans="1:10" ht="12.75" outlineLevel="2" x14ac:dyDescent="0.2">
      <c r="A44" s="17" t="s">
        <v>12</v>
      </c>
      <c r="B44" s="104">
        <f t="shared" ref="B44:F44" si="4">SUM(B$45:B$45)</f>
        <v>2.3805454051399999</v>
      </c>
      <c r="C44" s="104">
        <f t="shared" si="4"/>
        <v>2.3805454051399999</v>
      </c>
      <c r="D44" s="104">
        <f t="shared" si="4"/>
        <v>2.3805454051399999</v>
      </c>
      <c r="E44" s="104">
        <f t="shared" si="4"/>
        <v>2.3805454051399999</v>
      </c>
      <c r="F44" s="104">
        <f t="shared" si="4"/>
        <v>2.3474822745199999</v>
      </c>
      <c r="G44" s="104">
        <v>2.3474822745199999</v>
      </c>
      <c r="H44" s="80"/>
      <c r="I44" s="80"/>
      <c r="J44" s="80"/>
    </row>
    <row r="45" spans="1:10" ht="12.75" outlineLevel="3" x14ac:dyDescent="0.2">
      <c r="A45" s="124" t="s">
        <v>111</v>
      </c>
      <c r="B45" s="248">
        <v>2.3805454051399999</v>
      </c>
      <c r="C45" s="248">
        <v>2.3805454051399999</v>
      </c>
      <c r="D45" s="248">
        <v>2.3805454051399999</v>
      </c>
      <c r="E45" s="248">
        <v>2.3805454051399999</v>
      </c>
      <c r="F45" s="248">
        <v>2.3474822745199999</v>
      </c>
      <c r="G45" s="248">
        <v>2.3474822745199999</v>
      </c>
      <c r="H45" s="80"/>
      <c r="I45" s="80"/>
      <c r="J45" s="80"/>
    </row>
    <row r="46" spans="1:10" ht="15" outlineLevel="1" x14ac:dyDescent="0.25">
      <c r="A46" s="88" t="s">
        <v>128</v>
      </c>
      <c r="B46" s="134">
        <f t="shared" ref="B46:G46" si="5">B$47+B$53+B$57</f>
        <v>13.279554505130001</v>
      </c>
      <c r="C46" s="134">
        <f t="shared" si="5"/>
        <v>13.29172784132</v>
      </c>
      <c r="D46" s="134">
        <f t="shared" si="5"/>
        <v>13.641091253190002</v>
      </c>
      <c r="E46" s="134">
        <f t="shared" si="5"/>
        <v>13.705851196720001</v>
      </c>
      <c r="F46" s="134">
        <f t="shared" si="5"/>
        <v>13.7041263996</v>
      </c>
      <c r="G46" s="134">
        <f t="shared" si="5"/>
        <v>13.55856802195</v>
      </c>
      <c r="H46" s="80"/>
      <c r="I46" s="80"/>
      <c r="J46" s="80"/>
    </row>
    <row r="47" spans="1:10" ht="12.75" outlineLevel="2" x14ac:dyDescent="0.2">
      <c r="A47" s="17" t="s">
        <v>146</v>
      </c>
      <c r="B47" s="104">
        <f t="shared" ref="B47:F47" si="6">SUM(B$48:B$52)</f>
        <v>8.9500115999999998</v>
      </c>
      <c r="C47" s="104">
        <f t="shared" si="6"/>
        <v>8.9500115999999998</v>
      </c>
      <c r="D47" s="104">
        <f t="shared" si="6"/>
        <v>8.9500115999999998</v>
      </c>
      <c r="E47" s="104">
        <f t="shared" si="6"/>
        <v>8.9500115999999998</v>
      </c>
      <c r="F47" s="104">
        <f t="shared" si="6"/>
        <v>8.9500115999999998</v>
      </c>
      <c r="G47" s="104">
        <v>8.9500115999999998</v>
      </c>
      <c r="H47" s="80"/>
      <c r="I47" s="80"/>
      <c r="J47" s="80"/>
    </row>
    <row r="48" spans="1:10" ht="12.75" outlineLevel="3" x14ac:dyDescent="0.2">
      <c r="A48" s="124" t="s">
        <v>175</v>
      </c>
      <c r="B48" s="248">
        <v>1.1600000000000001E-5</v>
      </c>
      <c r="C48" s="248">
        <v>1.1600000000000001E-5</v>
      </c>
      <c r="D48" s="248">
        <v>1.1600000000000001E-5</v>
      </c>
      <c r="E48" s="248">
        <v>1.1600000000000001E-5</v>
      </c>
      <c r="F48" s="248">
        <v>1.1600000000000001E-5</v>
      </c>
      <c r="G48" s="248">
        <v>1.1600000000000001E-5</v>
      </c>
      <c r="H48" s="80"/>
      <c r="I48" s="80"/>
      <c r="J48" s="80"/>
    </row>
    <row r="49" spans="1:10" ht="12.75" outlineLevel="3" x14ac:dyDescent="0.2">
      <c r="A49" s="124" t="s">
        <v>56</v>
      </c>
      <c r="B49" s="248">
        <v>1</v>
      </c>
      <c r="C49" s="248">
        <v>1</v>
      </c>
      <c r="D49" s="248">
        <v>1</v>
      </c>
      <c r="E49" s="248">
        <v>1</v>
      </c>
      <c r="F49" s="248">
        <v>1</v>
      </c>
      <c r="G49" s="248">
        <v>1</v>
      </c>
      <c r="H49" s="80"/>
      <c r="I49" s="80"/>
      <c r="J49" s="80"/>
    </row>
    <row r="50" spans="1:10" ht="12.75" outlineLevel="3" x14ac:dyDescent="0.2">
      <c r="A50" s="124" t="s">
        <v>62</v>
      </c>
      <c r="B50" s="248">
        <v>2</v>
      </c>
      <c r="C50" s="248">
        <v>2</v>
      </c>
      <c r="D50" s="248">
        <v>2</v>
      </c>
      <c r="E50" s="248">
        <v>2</v>
      </c>
      <c r="F50" s="248">
        <v>2</v>
      </c>
      <c r="G50" s="248">
        <v>2</v>
      </c>
      <c r="H50" s="80"/>
      <c r="I50" s="80"/>
      <c r="J50" s="80"/>
    </row>
    <row r="51" spans="1:10" ht="12.75" outlineLevel="3" x14ac:dyDescent="0.2">
      <c r="A51" s="124" t="s">
        <v>210</v>
      </c>
      <c r="B51" s="248">
        <v>3</v>
      </c>
      <c r="C51" s="248">
        <v>3</v>
      </c>
      <c r="D51" s="248">
        <v>3</v>
      </c>
      <c r="E51" s="248">
        <v>3</v>
      </c>
      <c r="F51" s="248">
        <v>3</v>
      </c>
      <c r="G51" s="248">
        <v>3</v>
      </c>
      <c r="H51" s="80"/>
      <c r="I51" s="80"/>
      <c r="J51" s="80"/>
    </row>
    <row r="52" spans="1:10" ht="12.75" outlineLevel="3" x14ac:dyDescent="0.2">
      <c r="A52" s="124" t="s">
        <v>206</v>
      </c>
      <c r="B52" s="248">
        <v>2.95</v>
      </c>
      <c r="C52" s="248">
        <v>2.95</v>
      </c>
      <c r="D52" s="248">
        <v>2.95</v>
      </c>
      <c r="E52" s="248">
        <v>2.95</v>
      </c>
      <c r="F52" s="248">
        <v>2.95</v>
      </c>
      <c r="G52" s="248">
        <v>2.95</v>
      </c>
      <c r="H52" s="80"/>
      <c r="I52" s="80"/>
      <c r="J52" s="80"/>
    </row>
    <row r="53" spans="1:10" ht="12.75" outlineLevel="2" x14ac:dyDescent="0.2">
      <c r="A53" s="17" t="s">
        <v>12</v>
      </c>
      <c r="B53" s="104">
        <f t="shared" ref="B53:F53" si="7">SUM(B$54:B$56)</f>
        <v>4.3285882551299997</v>
      </c>
      <c r="C53" s="104">
        <f t="shared" si="7"/>
        <v>4.3407615913200006</v>
      </c>
      <c r="D53" s="104">
        <f t="shared" si="7"/>
        <v>4.6901250031900004</v>
      </c>
      <c r="E53" s="104">
        <f t="shared" si="7"/>
        <v>4.7548849467199998</v>
      </c>
      <c r="F53" s="104">
        <f t="shared" si="7"/>
        <v>4.7531601496000002</v>
      </c>
      <c r="G53" s="104">
        <v>4.6076017719499998</v>
      </c>
      <c r="H53" s="80"/>
      <c r="I53" s="80"/>
      <c r="J53" s="80"/>
    </row>
    <row r="54" spans="1:10" ht="12.75" outlineLevel="3" x14ac:dyDescent="0.2">
      <c r="A54" s="124" t="s">
        <v>14</v>
      </c>
      <c r="B54" s="248">
        <v>0.34146937824000001</v>
      </c>
      <c r="C54" s="248">
        <v>0.34550837750000002</v>
      </c>
      <c r="D54" s="248">
        <v>0.67092730004000001</v>
      </c>
      <c r="E54" s="248">
        <v>0.73590309343000004</v>
      </c>
      <c r="F54" s="248">
        <v>0.79626898576000005</v>
      </c>
      <c r="G54" s="248">
        <v>0.81210375334999996</v>
      </c>
      <c r="H54" s="80"/>
      <c r="I54" s="80"/>
      <c r="J54" s="80"/>
    </row>
    <row r="55" spans="1:10" ht="12.75" outlineLevel="3" x14ac:dyDescent="0.2">
      <c r="A55" s="124" t="s">
        <v>119</v>
      </c>
      <c r="B55" s="248">
        <v>3.8976764468799998</v>
      </c>
      <c r="C55" s="248">
        <v>3.9096440489900002</v>
      </c>
      <c r="D55" s="248">
        <v>3.93358853832</v>
      </c>
      <c r="E55" s="248">
        <v>3.93337268846</v>
      </c>
      <c r="F55" s="248">
        <v>3.8751152642700002</v>
      </c>
      <c r="G55" s="248">
        <v>3.7137221190299998</v>
      </c>
      <c r="H55" s="80"/>
      <c r="I55" s="80"/>
      <c r="J55" s="80"/>
    </row>
    <row r="56" spans="1:10" ht="12.75" outlineLevel="3" x14ac:dyDescent="0.2">
      <c r="A56" s="124" t="s">
        <v>37</v>
      </c>
      <c r="B56" s="248">
        <v>8.9442430010000004E-2</v>
      </c>
      <c r="C56" s="248">
        <v>8.5609164830000001E-2</v>
      </c>
      <c r="D56" s="248">
        <v>8.5609164830000001E-2</v>
      </c>
      <c r="E56" s="248">
        <v>8.5609164830000001E-2</v>
      </c>
      <c r="F56" s="248">
        <v>8.1775899570000005E-2</v>
      </c>
      <c r="G56" s="248">
        <v>8.1775899570000005E-2</v>
      </c>
      <c r="H56" s="80"/>
      <c r="I56" s="80"/>
      <c r="J56" s="80"/>
    </row>
    <row r="57" spans="1:10" ht="12.75" outlineLevel="2" x14ac:dyDescent="0.2">
      <c r="A57" s="17" t="s">
        <v>149</v>
      </c>
      <c r="B57" s="104">
        <f t="shared" ref="B57:F57" si="8">SUM(B$58:B$58)</f>
        <v>9.5465000000000003E-4</v>
      </c>
      <c r="C57" s="104">
        <f t="shared" si="8"/>
        <v>9.5465000000000003E-4</v>
      </c>
      <c r="D57" s="104">
        <f t="shared" si="8"/>
        <v>9.5465000000000003E-4</v>
      </c>
      <c r="E57" s="104">
        <f t="shared" si="8"/>
        <v>9.5465000000000003E-4</v>
      </c>
      <c r="F57" s="104">
        <f t="shared" si="8"/>
        <v>9.5465000000000003E-4</v>
      </c>
      <c r="G57" s="104">
        <v>9.5465000000000003E-4</v>
      </c>
      <c r="H57" s="80"/>
      <c r="I57" s="80"/>
      <c r="J57" s="80"/>
    </row>
    <row r="58" spans="1:10" ht="12.75" outlineLevel="3" x14ac:dyDescent="0.2">
      <c r="A58" s="124" t="s">
        <v>204</v>
      </c>
      <c r="B58" s="248">
        <v>9.5465000000000003E-4</v>
      </c>
      <c r="C58" s="248">
        <v>9.5465000000000003E-4</v>
      </c>
      <c r="D58" s="248">
        <v>9.5465000000000003E-4</v>
      </c>
      <c r="E58" s="248">
        <v>9.5465000000000003E-4</v>
      </c>
      <c r="F58" s="248">
        <v>9.5465000000000003E-4</v>
      </c>
      <c r="G58" s="248">
        <v>9.5465000000000003E-4</v>
      </c>
      <c r="H58" s="80"/>
      <c r="I58" s="80"/>
      <c r="J58" s="80"/>
    </row>
    <row r="59" spans="1:10" ht="15" x14ac:dyDescent="0.25">
      <c r="A59" s="26" t="s">
        <v>91</v>
      </c>
      <c r="B59" s="41">
        <f t="shared" ref="B59:G59" si="9">B$60+B$84</f>
        <v>1375.0116470261601</v>
      </c>
      <c r="C59" s="41">
        <f t="shared" si="9"/>
        <v>1376.26757488057</v>
      </c>
      <c r="D59" s="41">
        <f t="shared" si="9"/>
        <v>1310.2402068375902</v>
      </c>
      <c r="E59" s="41">
        <f t="shared" si="9"/>
        <v>1289.1231320019799</v>
      </c>
      <c r="F59" s="41">
        <f t="shared" si="9"/>
        <v>1261.1429984145398</v>
      </c>
      <c r="G59" s="41">
        <f t="shared" si="9"/>
        <v>1232.1615239088101</v>
      </c>
      <c r="H59" s="80"/>
      <c r="I59" s="80"/>
      <c r="J59" s="80"/>
    </row>
    <row r="60" spans="1:10" ht="15" outlineLevel="1" x14ac:dyDescent="0.25">
      <c r="A60" s="88" t="s">
        <v>84</v>
      </c>
      <c r="B60" s="134">
        <f t="shared" ref="B60:G60" si="10">B$61+B$68+B$74+B$76+B$82</f>
        <v>1080.3104444485</v>
      </c>
      <c r="C60" s="134">
        <f t="shared" si="10"/>
        <v>1087.55582040321</v>
      </c>
      <c r="D60" s="134">
        <f t="shared" si="10"/>
        <v>1036.3545876145101</v>
      </c>
      <c r="E60" s="134">
        <f t="shared" si="10"/>
        <v>1022.0675226338</v>
      </c>
      <c r="F60" s="134">
        <f t="shared" si="10"/>
        <v>1002.5999612974499</v>
      </c>
      <c r="G60" s="134">
        <f t="shared" si="10"/>
        <v>983.39662312077996</v>
      </c>
      <c r="H60" s="80"/>
      <c r="I60" s="80"/>
      <c r="J60" s="80"/>
    </row>
    <row r="61" spans="1:10" ht="12.75" outlineLevel="2" x14ac:dyDescent="0.2">
      <c r="A61" s="17" t="s">
        <v>163</v>
      </c>
      <c r="B61" s="104">
        <f t="shared" ref="B61:F61" si="11">SUM(B$62:B$67)</f>
        <v>407.46798554671994</v>
      </c>
      <c r="C61" s="104">
        <f t="shared" si="11"/>
        <v>413.85459669639994</v>
      </c>
      <c r="D61" s="104">
        <f t="shared" si="11"/>
        <v>388.65598263146001</v>
      </c>
      <c r="E61" s="104">
        <f t="shared" si="11"/>
        <v>383.90950458788996</v>
      </c>
      <c r="F61" s="104">
        <f t="shared" si="11"/>
        <v>372.92626105027</v>
      </c>
      <c r="G61" s="104">
        <v>357.04277541174002</v>
      </c>
      <c r="H61" s="80"/>
      <c r="I61" s="80"/>
      <c r="J61" s="80"/>
    </row>
    <row r="62" spans="1:10" ht="12.75" outlineLevel="3" x14ac:dyDescent="0.2">
      <c r="A62" s="124" t="s">
        <v>36</v>
      </c>
      <c r="B62" s="248">
        <v>94.122141439999993</v>
      </c>
      <c r="C62" s="248">
        <v>97.759110390000004</v>
      </c>
      <c r="D62" s="248">
        <v>93.148583220000006</v>
      </c>
      <c r="E62" s="248">
        <v>91.898908779999999</v>
      </c>
      <c r="F62" s="248">
        <v>89.685986009999993</v>
      </c>
      <c r="G62" s="248">
        <v>85.427321419999998</v>
      </c>
      <c r="H62" s="80"/>
      <c r="I62" s="80"/>
      <c r="J62" s="80"/>
    </row>
    <row r="63" spans="1:10" ht="12.75" outlineLevel="3" x14ac:dyDescent="0.2">
      <c r="A63" s="124" t="s">
        <v>112</v>
      </c>
      <c r="B63" s="248">
        <v>18.00200891203</v>
      </c>
      <c r="C63" s="248">
        <v>18.720806856069999</v>
      </c>
      <c r="D63" s="248">
        <v>17.583606408689999</v>
      </c>
      <c r="E63" s="248">
        <v>17.594548386730001</v>
      </c>
      <c r="F63" s="248">
        <v>17.159616918249998</v>
      </c>
      <c r="G63" s="248">
        <v>15.51219012812</v>
      </c>
      <c r="H63" s="80"/>
      <c r="I63" s="80"/>
      <c r="J63" s="80"/>
    </row>
    <row r="64" spans="1:10" ht="12.75" outlineLevel="3" x14ac:dyDescent="0.2">
      <c r="A64" s="124" t="s">
        <v>87</v>
      </c>
      <c r="B64" s="248">
        <v>19.35682668782</v>
      </c>
      <c r="C64" s="248">
        <v>20.104792857700001</v>
      </c>
      <c r="D64" s="248">
        <v>18.901084899240001</v>
      </c>
      <c r="E64" s="248">
        <v>18.64750935499</v>
      </c>
      <c r="F64" s="248">
        <v>18.19847792901</v>
      </c>
      <c r="G64" s="248">
        <v>17.20766672113</v>
      </c>
      <c r="H64" s="80"/>
      <c r="I64" s="80"/>
      <c r="J64" s="80"/>
    </row>
    <row r="65" spans="1:10" ht="12.75" outlineLevel="3" x14ac:dyDescent="0.2">
      <c r="A65" s="124" t="s">
        <v>76</v>
      </c>
      <c r="B65" s="248">
        <v>137.87248958478</v>
      </c>
      <c r="C65" s="248">
        <v>136.25416310944999</v>
      </c>
      <c r="D65" s="248">
        <v>130.67470842738001</v>
      </c>
      <c r="E65" s="248">
        <v>128.63675058795999</v>
      </c>
      <c r="F65" s="248">
        <v>126.68005607336001</v>
      </c>
      <c r="G65" s="248">
        <v>125.88764987476</v>
      </c>
      <c r="H65" s="80"/>
      <c r="I65" s="80"/>
      <c r="J65" s="80"/>
    </row>
    <row r="66" spans="1:10" ht="12.75" outlineLevel="3" x14ac:dyDescent="0.2">
      <c r="A66" s="124" t="s">
        <v>107</v>
      </c>
      <c r="B66" s="248">
        <v>137.94721835202</v>
      </c>
      <c r="C66" s="248">
        <v>140.8487712093</v>
      </c>
      <c r="D66" s="248">
        <v>128.18736936681</v>
      </c>
      <c r="E66" s="248">
        <v>126.95897049927</v>
      </c>
      <c r="F66" s="248">
        <v>121.03134789664</v>
      </c>
      <c r="G66" s="248">
        <v>112.8306508626</v>
      </c>
      <c r="H66" s="80"/>
      <c r="I66" s="80"/>
      <c r="J66" s="80"/>
    </row>
    <row r="67" spans="1:10" ht="12.75" outlineLevel="3" x14ac:dyDescent="0.2">
      <c r="A67" s="124" t="s">
        <v>29</v>
      </c>
      <c r="B67" s="248">
        <v>0.16730057006999999</v>
      </c>
      <c r="C67" s="248">
        <v>0.16695227388</v>
      </c>
      <c r="D67" s="248">
        <v>0.16063030934</v>
      </c>
      <c r="E67" s="248">
        <v>0.17281697894</v>
      </c>
      <c r="F67" s="248">
        <v>0.17077622301000001</v>
      </c>
      <c r="G67" s="248">
        <v>0.17729640513</v>
      </c>
      <c r="H67" s="80"/>
      <c r="I67" s="80"/>
      <c r="J67" s="80"/>
    </row>
    <row r="68" spans="1:10" ht="12.75" outlineLevel="2" x14ac:dyDescent="0.2">
      <c r="A68" s="17" t="s">
        <v>9</v>
      </c>
      <c r="B68" s="104">
        <f t="shared" ref="B68:F68" si="12">SUM(B$69:B$73)</f>
        <v>49.296237410669995</v>
      </c>
      <c r="C68" s="104">
        <f t="shared" si="12"/>
        <v>50.31843627936</v>
      </c>
      <c r="D68" s="104">
        <f t="shared" si="12"/>
        <v>48.293223241609994</v>
      </c>
      <c r="E68" s="104">
        <f t="shared" si="12"/>
        <v>47.49411869579</v>
      </c>
      <c r="F68" s="104">
        <f t="shared" si="12"/>
        <v>46.493821790929999</v>
      </c>
      <c r="G68" s="104">
        <v>45.956274183879998</v>
      </c>
      <c r="H68" s="80"/>
      <c r="I68" s="80"/>
      <c r="J68" s="80"/>
    </row>
    <row r="69" spans="1:10" ht="12.75" outlineLevel="3" x14ac:dyDescent="0.2">
      <c r="A69" s="124" t="s">
        <v>117</v>
      </c>
      <c r="B69" s="248">
        <v>8.9030299999999993</v>
      </c>
      <c r="C69" s="248">
        <v>9.0929743999999992</v>
      </c>
      <c r="D69" s="248">
        <v>8.4742028000000005</v>
      </c>
      <c r="E69" s="248">
        <v>8.2300692000000009</v>
      </c>
      <c r="F69" s="248">
        <v>8.1743427999999998</v>
      </c>
      <c r="G69" s="248">
        <v>8.0570284000000001</v>
      </c>
      <c r="H69" s="80"/>
      <c r="I69" s="80"/>
      <c r="J69" s="80"/>
    </row>
    <row r="70" spans="1:10" ht="12.75" outlineLevel="3" x14ac:dyDescent="0.2">
      <c r="A70" s="124" t="s">
        <v>43</v>
      </c>
      <c r="B70" s="248">
        <v>7.4875390536599999</v>
      </c>
      <c r="C70" s="248">
        <v>7.7768646749599997</v>
      </c>
      <c r="D70" s="248">
        <v>7.4100912280899998</v>
      </c>
      <c r="E70" s="248">
        <v>7.31067799724</v>
      </c>
      <c r="F70" s="248">
        <v>7.1346371060299996</v>
      </c>
      <c r="G70" s="248">
        <v>6.7958547860899996</v>
      </c>
      <c r="H70" s="80"/>
      <c r="I70" s="80"/>
      <c r="J70" s="80"/>
    </row>
    <row r="71" spans="1:10" ht="12.75" outlineLevel="3" x14ac:dyDescent="0.2">
      <c r="A71" s="124" t="s">
        <v>13</v>
      </c>
      <c r="B71" s="248">
        <v>17.004691528479999</v>
      </c>
      <c r="C71" s="248">
        <v>16.969290158869999</v>
      </c>
      <c r="D71" s="248">
        <v>16.32671579861</v>
      </c>
      <c r="E71" s="248">
        <v>16.081530778920001</v>
      </c>
      <c r="F71" s="248">
        <v>15.89162768303</v>
      </c>
      <c r="G71" s="248">
        <v>15.83453788534</v>
      </c>
      <c r="H71" s="80"/>
      <c r="I71" s="80"/>
      <c r="J71" s="80"/>
    </row>
    <row r="72" spans="1:10" ht="12.75" outlineLevel="3" x14ac:dyDescent="0.2">
      <c r="A72" s="124" t="s">
        <v>113</v>
      </c>
      <c r="B72" s="248">
        <v>0.17323603973999999</v>
      </c>
      <c r="C72" s="248">
        <v>0.17287538674</v>
      </c>
      <c r="D72" s="248">
        <v>0.16632913230999999</v>
      </c>
      <c r="E72" s="248">
        <v>0.16383129917</v>
      </c>
      <c r="F72" s="248">
        <v>0.16189665306000001</v>
      </c>
      <c r="G72" s="248">
        <v>0.16131504825000001</v>
      </c>
      <c r="H72" s="80"/>
      <c r="I72" s="80"/>
      <c r="J72" s="80"/>
    </row>
    <row r="73" spans="1:10" ht="12.75" outlineLevel="3" x14ac:dyDescent="0.2">
      <c r="A73" s="124" t="s">
        <v>118</v>
      </c>
      <c r="B73" s="248">
        <v>15.727740788789999</v>
      </c>
      <c r="C73" s="248">
        <v>16.30643165879</v>
      </c>
      <c r="D73" s="248">
        <v>15.9158842826</v>
      </c>
      <c r="E73" s="248">
        <v>15.70800942046</v>
      </c>
      <c r="F73" s="248">
        <v>15.131317548809999</v>
      </c>
      <c r="G73" s="248">
        <v>15.1075380642</v>
      </c>
      <c r="H73" s="80"/>
      <c r="I73" s="80"/>
      <c r="J73" s="80"/>
    </row>
    <row r="74" spans="1:10" ht="12.75" outlineLevel="2" x14ac:dyDescent="0.2">
      <c r="A74" s="17" t="s">
        <v>28</v>
      </c>
      <c r="B74" s="104">
        <f t="shared" ref="B74:F74" si="13">SUM(B$75:B$75)</f>
        <v>1.71259423E-3</v>
      </c>
      <c r="C74" s="104">
        <f t="shared" si="13"/>
        <v>1.7787705E-3</v>
      </c>
      <c r="D74" s="104">
        <f t="shared" si="13"/>
        <v>1.6948799100000001E-3</v>
      </c>
      <c r="E74" s="104">
        <f t="shared" si="13"/>
        <v>1.6721415300000001E-3</v>
      </c>
      <c r="F74" s="104">
        <f t="shared" si="13"/>
        <v>1.6318764100000001E-3</v>
      </c>
      <c r="G74" s="104">
        <v>1.5543881100000001E-3</v>
      </c>
      <c r="H74" s="80"/>
      <c r="I74" s="80"/>
      <c r="J74" s="80"/>
    </row>
    <row r="75" spans="1:10" ht="12.75" outlineLevel="3" x14ac:dyDescent="0.2">
      <c r="A75" s="124" t="s">
        <v>85</v>
      </c>
      <c r="B75" s="248">
        <v>1.71259423E-3</v>
      </c>
      <c r="C75" s="248">
        <v>1.7787705E-3</v>
      </c>
      <c r="D75" s="248">
        <v>1.6948799100000001E-3</v>
      </c>
      <c r="E75" s="248">
        <v>1.6721415300000001E-3</v>
      </c>
      <c r="F75" s="248">
        <v>1.6318764100000001E-3</v>
      </c>
      <c r="G75" s="248">
        <v>1.5543881100000001E-3</v>
      </c>
      <c r="H75" s="80"/>
      <c r="I75" s="80"/>
      <c r="J75" s="80"/>
    </row>
    <row r="76" spans="1:10" ht="12.75" outlineLevel="2" x14ac:dyDescent="0.2">
      <c r="A76" s="17" t="s">
        <v>164</v>
      </c>
      <c r="B76" s="104">
        <f t="shared" ref="B76:F76" si="14">SUM(B$77:B$81)</f>
        <v>574.45951549287997</v>
      </c>
      <c r="C76" s="104">
        <f t="shared" si="14"/>
        <v>573.26357179695003</v>
      </c>
      <c r="D76" s="104">
        <f t="shared" si="14"/>
        <v>551.55585924953004</v>
      </c>
      <c r="E76" s="104">
        <f t="shared" si="14"/>
        <v>543.27291760459002</v>
      </c>
      <c r="F76" s="104">
        <f t="shared" si="14"/>
        <v>536.85753275184004</v>
      </c>
      <c r="G76" s="104">
        <v>534.92890161704997</v>
      </c>
      <c r="H76" s="80"/>
      <c r="I76" s="80"/>
      <c r="J76" s="80"/>
    </row>
    <row r="77" spans="1:10" ht="12.75" outlineLevel="3" x14ac:dyDescent="0.2">
      <c r="A77" s="124" t="s">
        <v>136</v>
      </c>
      <c r="B77" s="248">
        <v>84.201668999999995</v>
      </c>
      <c r="C77" s="248">
        <v>84.026373000000007</v>
      </c>
      <c r="D77" s="248">
        <v>80.844555</v>
      </c>
      <c r="E77" s="248">
        <v>79.630478999999994</v>
      </c>
      <c r="F77" s="248">
        <v>78.690140999999997</v>
      </c>
      <c r="G77" s="248">
        <v>78.407450999999995</v>
      </c>
      <c r="H77" s="80"/>
      <c r="I77" s="80"/>
      <c r="J77" s="80"/>
    </row>
    <row r="78" spans="1:10" ht="12.75" outlineLevel="3" x14ac:dyDescent="0.2">
      <c r="A78" s="124" t="s">
        <v>138</v>
      </c>
      <c r="B78" s="248">
        <v>28.067222999999998</v>
      </c>
      <c r="C78" s="248">
        <v>28.008790999999999</v>
      </c>
      <c r="D78" s="248">
        <v>26.948184999999999</v>
      </c>
      <c r="E78" s="248">
        <v>26.543493000000002</v>
      </c>
      <c r="F78" s="248">
        <v>26.230046999999999</v>
      </c>
      <c r="G78" s="248">
        <v>26.135816999999999</v>
      </c>
      <c r="H78" s="80"/>
      <c r="I78" s="80"/>
      <c r="J78" s="80"/>
    </row>
    <row r="79" spans="1:10" ht="12.75" outlineLevel="3" x14ac:dyDescent="0.2">
      <c r="A79" s="124" t="s">
        <v>142</v>
      </c>
      <c r="B79" s="248">
        <v>349.92173149287999</v>
      </c>
      <c r="C79" s="248">
        <v>349.19324379695001</v>
      </c>
      <c r="D79" s="248">
        <v>335.97037924953003</v>
      </c>
      <c r="E79" s="248">
        <v>330.92497360458998</v>
      </c>
      <c r="F79" s="248">
        <v>327.01715675183999</v>
      </c>
      <c r="G79" s="248">
        <v>325.84236561705001</v>
      </c>
      <c r="H79" s="80"/>
      <c r="I79" s="80"/>
      <c r="J79" s="80"/>
    </row>
    <row r="80" spans="1:10" ht="12.75" outlineLevel="3" x14ac:dyDescent="0.2">
      <c r="A80" s="124" t="s">
        <v>209</v>
      </c>
      <c r="B80" s="248">
        <v>28.067222999999998</v>
      </c>
      <c r="C80" s="248">
        <v>28.008790999999999</v>
      </c>
      <c r="D80" s="248">
        <v>26.948184999999999</v>
      </c>
      <c r="E80" s="248">
        <v>26.543493000000002</v>
      </c>
      <c r="F80" s="248">
        <v>26.230046999999999</v>
      </c>
      <c r="G80" s="248">
        <v>26.135816999999999</v>
      </c>
      <c r="H80" s="80"/>
      <c r="I80" s="80"/>
      <c r="J80" s="80"/>
    </row>
    <row r="81" spans="1:10" ht="12.75" outlineLevel="3" x14ac:dyDescent="0.2">
      <c r="A81" s="124" t="s">
        <v>215</v>
      </c>
      <c r="B81" s="248">
        <v>84.201668999999995</v>
      </c>
      <c r="C81" s="248">
        <v>84.026373000000007</v>
      </c>
      <c r="D81" s="248">
        <v>80.844555</v>
      </c>
      <c r="E81" s="248">
        <v>79.630478999999994</v>
      </c>
      <c r="F81" s="248">
        <v>78.690140999999997</v>
      </c>
      <c r="G81" s="248">
        <v>78.407450999999995</v>
      </c>
      <c r="H81" s="80"/>
      <c r="I81" s="80"/>
      <c r="J81" s="80"/>
    </row>
    <row r="82" spans="1:10" ht="12.75" outlineLevel="2" x14ac:dyDescent="0.2">
      <c r="A82" s="17" t="s">
        <v>10</v>
      </c>
      <c r="B82" s="104">
        <f t="shared" ref="B82:F82" si="15">SUM(B$83:B$83)</f>
        <v>49.084993404000002</v>
      </c>
      <c r="C82" s="104">
        <f t="shared" si="15"/>
        <v>50.117436859999998</v>
      </c>
      <c r="D82" s="104">
        <f t="shared" si="15"/>
        <v>47.847827612000003</v>
      </c>
      <c r="E82" s="104">
        <f t="shared" si="15"/>
        <v>47.389309603999997</v>
      </c>
      <c r="F82" s="104">
        <f t="shared" si="15"/>
        <v>46.320713828000002</v>
      </c>
      <c r="G82" s="104">
        <v>45.467117520000002</v>
      </c>
      <c r="H82" s="80"/>
      <c r="I82" s="80"/>
      <c r="J82" s="80"/>
    </row>
    <row r="83" spans="1:10" ht="12.75" outlineLevel="3" x14ac:dyDescent="0.2">
      <c r="A83" s="124" t="s">
        <v>107</v>
      </c>
      <c r="B83" s="248">
        <v>49.084993404000002</v>
      </c>
      <c r="C83" s="248">
        <v>50.117436859999998</v>
      </c>
      <c r="D83" s="248">
        <v>47.847827612000003</v>
      </c>
      <c r="E83" s="248">
        <v>47.389309603999997</v>
      </c>
      <c r="F83" s="248">
        <v>46.320713828000002</v>
      </c>
      <c r="G83" s="248">
        <v>45.467117520000002</v>
      </c>
      <c r="H83" s="80"/>
      <c r="I83" s="80"/>
      <c r="J83" s="80"/>
    </row>
    <row r="84" spans="1:10" ht="15" outlineLevel="1" x14ac:dyDescent="0.25">
      <c r="A84" s="88" t="s">
        <v>128</v>
      </c>
      <c r="B84" s="134">
        <f t="shared" ref="B84:G84" si="16">B$85+B$91+B$93+B$101+B$102</f>
        <v>294.70120257766001</v>
      </c>
      <c r="C84" s="134">
        <f t="shared" si="16"/>
        <v>288.71175447735999</v>
      </c>
      <c r="D84" s="134">
        <f t="shared" si="16"/>
        <v>273.88561922308003</v>
      </c>
      <c r="E84" s="134">
        <f t="shared" si="16"/>
        <v>267.05560936817994</v>
      </c>
      <c r="F84" s="134">
        <f t="shared" si="16"/>
        <v>258.54303711708997</v>
      </c>
      <c r="G84" s="134">
        <f t="shared" si="16"/>
        <v>248.76490078803002</v>
      </c>
      <c r="H84" s="80"/>
      <c r="I84" s="80"/>
      <c r="J84" s="80"/>
    </row>
    <row r="85" spans="1:10" ht="12.75" outlineLevel="2" x14ac:dyDescent="0.2">
      <c r="A85" s="17" t="s">
        <v>163</v>
      </c>
      <c r="B85" s="104">
        <f t="shared" ref="B85:F85" si="17">SUM(B$86:B$90)</f>
        <v>229.71372478395</v>
      </c>
      <c r="C85" s="104">
        <f t="shared" si="17"/>
        <v>225.72223239196001</v>
      </c>
      <c r="D85" s="104">
        <f t="shared" si="17"/>
        <v>212.32426587342999</v>
      </c>
      <c r="E85" s="104">
        <f t="shared" si="17"/>
        <v>209.57626759555998</v>
      </c>
      <c r="F85" s="104">
        <f t="shared" si="17"/>
        <v>205.00130090812999</v>
      </c>
      <c r="G85" s="104">
        <v>197.99597495078001</v>
      </c>
      <c r="H85" s="80"/>
      <c r="I85" s="80"/>
      <c r="J85" s="80"/>
    </row>
    <row r="86" spans="1:10" ht="12.75" outlineLevel="3" x14ac:dyDescent="0.2">
      <c r="A86" s="124" t="s">
        <v>15</v>
      </c>
      <c r="B86" s="248">
        <v>1.7725860336399999</v>
      </c>
      <c r="C86" s="248">
        <v>1.83975700106</v>
      </c>
      <c r="D86" s="248">
        <v>1.75329160983</v>
      </c>
      <c r="E86" s="248">
        <v>1.6659463451100001</v>
      </c>
      <c r="F86" s="248">
        <v>1.59583605</v>
      </c>
      <c r="G86" s="248">
        <v>1.5200591000000001</v>
      </c>
      <c r="H86" s="80"/>
      <c r="I86" s="80"/>
      <c r="J86" s="80"/>
    </row>
    <row r="87" spans="1:10" ht="12.75" outlineLevel="3" x14ac:dyDescent="0.2">
      <c r="A87" s="124" t="s">
        <v>112</v>
      </c>
      <c r="B87" s="248">
        <v>11.454118493439999</v>
      </c>
      <c r="C87" s="248">
        <v>3.1130133173700001</v>
      </c>
      <c r="D87" s="248">
        <v>3.4486306456500002</v>
      </c>
      <c r="E87" s="248">
        <v>3.66196369186</v>
      </c>
      <c r="F87" s="248">
        <v>3.8717797300000001</v>
      </c>
      <c r="G87" s="248">
        <v>4.1291475038999996</v>
      </c>
      <c r="H87" s="80"/>
      <c r="I87" s="80"/>
      <c r="J87" s="80"/>
    </row>
    <row r="88" spans="1:10" ht="12.75" outlineLevel="3" x14ac:dyDescent="0.2">
      <c r="A88" s="124" t="s">
        <v>87</v>
      </c>
      <c r="B88" s="248">
        <v>1.17233984</v>
      </c>
      <c r="C88" s="248">
        <v>1.2176401649999999</v>
      </c>
      <c r="D88" s="248">
        <v>1.1602136700000001</v>
      </c>
      <c r="E88" s="248">
        <v>1.6025076620000001</v>
      </c>
      <c r="F88" s="248">
        <v>1.563919329</v>
      </c>
      <c r="G88" s="248">
        <v>1.489657918</v>
      </c>
      <c r="H88" s="80"/>
      <c r="I88" s="80"/>
      <c r="J88" s="80"/>
    </row>
    <row r="89" spans="1:10" ht="12.75" outlineLevel="3" x14ac:dyDescent="0.2">
      <c r="A89" s="124" t="s">
        <v>76</v>
      </c>
      <c r="B89" s="248">
        <v>12.620988166689999</v>
      </c>
      <c r="C89" s="248">
        <v>12.59471304925</v>
      </c>
      <c r="D89" s="248">
        <v>12.11779034922</v>
      </c>
      <c r="E89" s="248">
        <v>11.93581249757</v>
      </c>
      <c r="F89" s="248">
        <v>11.56010631463</v>
      </c>
      <c r="G89" s="248">
        <v>11.437033519730001</v>
      </c>
      <c r="H89" s="80"/>
      <c r="I89" s="80"/>
      <c r="J89" s="80"/>
    </row>
    <row r="90" spans="1:10" ht="12.75" outlineLevel="3" x14ac:dyDescent="0.2">
      <c r="A90" s="124" t="s">
        <v>107</v>
      </c>
      <c r="B90" s="248">
        <v>202.69369225017999</v>
      </c>
      <c r="C90" s="248">
        <v>206.95710885928</v>
      </c>
      <c r="D90" s="248">
        <v>193.84433959872999</v>
      </c>
      <c r="E90" s="248">
        <v>190.71003739902</v>
      </c>
      <c r="F90" s="248">
        <v>186.4096594845</v>
      </c>
      <c r="G90" s="248">
        <v>179.42007690915</v>
      </c>
      <c r="H90" s="80"/>
      <c r="I90" s="80"/>
      <c r="J90" s="80"/>
    </row>
    <row r="91" spans="1:10" ht="12.75" outlineLevel="2" x14ac:dyDescent="0.2">
      <c r="A91" s="17" t="s">
        <v>9</v>
      </c>
      <c r="B91" s="104">
        <f t="shared" ref="B91:F91" si="18">SUM(B$92:B$92)</f>
        <v>2.7359326455700002</v>
      </c>
      <c r="C91" s="104">
        <f t="shared" si="18"/>
        <v>2.0476776141799999</v>
      </c>
      <c r="D91" s="104">
        <f t="shared" si="18"/>
        <v>1.97013841716</v>
      </c>
      <c r="E91" s="104">
        <f t="shared" si="18"/>
        <v>1.94055203661</v>
      </c>
      <c r="F91" s="104">
        <f t="shared" si="18"/>
        <v>1.9176365042200001</v>
      </c>
      <c r="G91" s="104">
        <v>1.9107475006400001</v>
      </c>
      <c r="H91" s="80"/>
      <c r="I91" s="80"/>
      <c r="J91" s="80"/>
    </row>
    <row r="92" spans="1:10" ht="12.75" outlineLevel="3" x14ac:dyDescent="0.2">
      <c r="A92" s="124" t="s">
        <v>117</v>
      </c>
      <c r="B92" s="248">
        <v>2.7359326455700002</v>
      </c>
      <c r="C92" s="248">
        <v>2.0476776141799999</v>
      </c>
      <c r="D92" s="248">
        <v>1.97013841716</v>
      </c>
      <c r="E92" s="248">
        <v>1.94055203661</v>
      </c>
      <c r="F92" s="248">
        <v>1.9176365042200001</v>
      </c>
      <c r="G92" s="248">
        <v>1.9107475006400001</v>
      </c>
      <c r="H92" s="80"/>
      <c r="I92" s="80"/>
      <c r="J92" s="80"/>
    </row>
    <row r="93" spans="1:10" ht="12.75" outlineLevel="2" x14ac:dyDescent="0.2">
      <c r="A93" s="17" t="s">
        <v>28</v>
      </c>
      <c r="B93" s="104">
        <f t="shared" ref="B93:F93" si="19">SUM(B$94:B$100)</f>
        <v>58.996130575340004</v>
      </c>
      <c r="C93" s="104">
        <f t="shared" si="19"/>
        <v>57.617956191099999</v>
      </c>
      <c r="D93" s="104">
        <f t="shared" si="19"/>
        <v>56.417851660280007</v>
      </c>
      <c r="E93" s="104">
        <f t="shared" si="19"/>
        <v>52.395836291769996</v>
      </c>
      <c r="F93" s="104">
        <f t="shared" si="19"/>
        <v>48.552017661720001</v>
      </c>
      <c r="G93" s="104">
        <v>45.842708501680001</v>
      </c>
      <c r="H93" s="80"/>
      <c r="I93" s="80"/>
      <c r="J93" s="80"/>
    </row>
    <row r="94" spans="1:10" ht="12.75" outlineLevel="3" x14ac:dyDescent="0.2">
      <c r="A94" s="124" t="s">
        <v>69</v>
      </c>
      <c r="B94" s="248">
        <v>0</v>
      </c>
      <c r="C94" s="248">
        <v>0</v>
      </c>
      <c r="D94" s="248">
        <v>1.52770860032</v>
      </c>
      <c r="E94" s="248">
        <v>1.5047663706700001</v>
      </c>
      <c r="F94" s="248">
        <v>1.48699693091</v>
      </c>
      <c r="G94" s="248">
        <v>1.48165497629</v>
      </c>
      <c r="H94" s="80"/>
      <c r="I94" s="80"/>
      <c r="J94" s="80"/>
    </row>
    <row r="95" spans="1:10" ht="12.75" outlineLevel="3" x14ac:dyDescent="0.2">
      <c r="A95" s="124" t="s">
        <v>20</v>
      </c>
      <c r="B95" s="248">
        <v>10.58962562764</v>
      </c>
      <c r="C95" s="248">
        <v>11.669923649339999</v>
      </c>
      <c r="D95" s="248">
        <v>10.700606137139999</v>
      </c>
      <c r="E95" s="248">
        <v>7.5422160492700003</v>
      </c>
      <c r="F95" s="248">
        <v>4.4183652208900002</v>
      </c>
      <c r="G95" s="248">
        <v>2.3666628915799999</v>
      </c>
      <c r="H95" s="80"/>
      <c r="I95" s="80"/>
      <c r="J95" s="80"/>
    </row>
    <row r="96" spans="1:10" ht="12.75" outlineLevel="3" x14ac:dyDescent="0.2">
      <c r="A96" s="124" t="s">
        <v>18</v>
      </c>
      <c r="B96" s="248">
        <v>1.0414123130299999</v>
      </c>
      <c r="C96" s="248">
        <v>1.11240578804</v>
      </c>
      <c r="D96" s="248">
        <v>1.0599423696500001</v>
      </c>
      <c r="E96" s="248">
        <v>1.0045934910400001</v>
      </c>
      <c r="F96" s="248">
        <v>0.98040291205999996</v>
      </c>
      <c r="G96" s="248">
        <v>0.93384929369000003</v>
      </c>
      <c r="H96" s="80"/>
      <c r="I96" s="80"/>
      <c r="J96" s="80"/>
    </row>
    <row r="97" spans="1:10" ht="12.75" outlineLevel="3" x14ac:dyDescent="0.2">
      <c r="A97" s="124" t="s">
        <v>139</v>
      </c>
      <c r="B97" s="248">
        <v>0.85413330630999995</v>
      </c>
      <c r="C97" s="248">
        <v>0.88713782859000001</v>
      </c>
      <c r="D97" s="248">
        <v>0.84529852536000005</v>
      </c>
      <c r="E97" s="248">
        <v>0.69496505258999997</v>
      </c>
      <c r="F97" s="248">
        <v>0.67823031645999998</v>
      </c>
      <c r="G97" s="248">
        <v>0.64602511293999998</v>
      </c>
      <c r="H97" s="80"/>
      <c r="I97" s="80"/>
      <c r="J97" s="80"/>
    </row>
    <row r="98" spans="1:10" ht="12.75" outlineLevel="3" x14ac:dyDescent="0.2">
      <c r="A98" s="124" t="s">
        <v>80</v>
      </c>
      <c r="B98" s="248">
        <v>1.29782839152</v>
      </c>
      <c r="C98" s="248">
        <v>1.2951264958399999</v>
      </c>
      <c r="D98" s="248">
        <v>1.2460840743999999</v>
      </c>
      <c r="E98" s="248">
        <v>1.2273711163200001</v>
      </c>
      <c r="F98" s="248">
        <v>1.0434312696600001</v>
      </c>
      <c r="G98" s="248">
        <v>1.03968280026</v>
      </c>
      <c r="H98" s="80"/>
      <c r="I98" s="80"/>
      <c r="J98" s="80"/>
    </row>
    <row r="99" spans="1:10" ht="12.75" outlineLevel="3" x14ac:dyDescent="0.2">
      <c r="A99" s="124" t="s">
        <v>83</v>
      </c>
      <c r="B99" s="248">
        <v>42.466577746150001</v>
      </c>
      <c r="C99" s="248">
        <v>39.912527175000001</v>
      </c>
      <c r="D99" s="248">
        <v>38.401163625000002</v>
      </c>
      <c r="E99" s="248">
        <v>37.824477524999999</v>
      </c>
      <c r="F99" s="248">
        <v>37.377816975000002</v>
      </c>
      <c r="G99" s="248">
        <v>37.243539224999999</v>
      </c>
      <c r="H99" s="80"/>
      <c r="I99" s="80"/>
      <c r="J99" s="80"/>
    </row>
    <row r="100" spans="1:10" ht="12.75" outlineLevel="3" x14ac:dyDescent="0.2">
      <c r="A100" s="124" t="s">
        <v>183</v>
      </c>
      <c r="B100" s="248">
        <v>2.7465531906899998</v>
      </c>
      <c r="C100" s="248">
        <v>2.7408352542899999</v>
      </c>
      <c r="D100" s="248">
        <v>2.6370483284100001</v>
      </c>
      <c r="E100" s="248">
        <v>2.5974466868800001</v>
      </c>
      <c r="F100" s="248">
        <v>2.56677403674</v>
      </c>
      <c r="G100" s="248">
        <v>2.1312942019199999</v>
      </c>
      <c r="H100" s="80"/>
      <c r="I100" s="80"/>
      <c r="J100" s="80"/>
    </row>
    <row r="101" spans="1:10" ht="12.75" outlineLevel="2" x14ac:dyDescent="0.2">
      <c r="A101" s="17" t="s">
        <v>164</v>
      </c>
      <c r="B101" s="104"/>
      <c r="C101" s="104"/>
      <c r="D101" s="104"/>
      <c r="E101" s="104"/>
      <c r="F101" s="104"/>
      <c r="G101" s="104"/>
      <c r="H101" s="80"/>
      <c r="I101" s="80"/>
      <c r="J101" s="80"/>
    </row>
    <row r="102" spans="1:10" ht="12.75" outlineLevel="2" x14ac:dyDescent="0.2">
      <c r="A102" s="17" t="s">
        <v>10</v>
      </c>
      <c r="B102" s="104">
        <f t="shared" ref="B102:F102" si="20">SUM(B$103:B$103)</f>
        <v>3.2554145727999999</v>
      </c>
      <c r="C102" s="104">
        <f t="shared" si="20"/>
        <v>3.3238882801199998</v>
      </c>
      <c r="D102" s="104">
        <f t="shared" si="20"/>
        <v>3.17336327221</v>
      </c>
      <c r="E102" s="104">
        <f t="shared" si="20"/>
        <v>3.1429534442399998</v>
      </c>
      <c r="F102" s="104">
        <f t="shared" si="20"/>
        <v>3.07208204302</v>
      </c>
      <c r="G102" s="104">
        <v>3.0154698349300002</v>
      </c>
      <c r="H102" s="80"/>
      <c r="I102" s="80"/>
      <c r="J102" s="80"/>
    </row>
    <row r="103" spans="1:10" ht="12.75" outlineLevel="3" x14ac:dyDescent="0.2">
      <c r="A103" s="124" t="s">
        <v>107</v>
      </c>
      <c r="B103" s="248">
        <v>3.2554145727999999</v>
      </c>
      <c r="C103" s="248">
        <v>3.3238882801199998</v>
      </c>
      <c r="D103" s="248">
        <v>3.17336327221</v>
      </c>
      <c r="E103" s="248">
        <v>3.1429534442399998</v>
      </c>
      <c r="F103" s="248">
        <v>3.07208204302</v>
      </c>
      <c r="G103" s="248">
        <v>3.0154698349300002</v>
      </c>
      <c r="H103" s="80"/>
      <c r="I103" s="80"/>
      <c r="J103" s="80"/>
    </row>
    <row r="104" spans="1:10" x14ac:dyDescent="0.2">
      <c r="B104" s="177"/>
      <c r="C104" s="177"/>
      <c r="D104" s="177"/>
      <c r="E104" s="177"/>
      <c r="F104" s="177"/>
      <c r="G104" s="177"/>
      <c r="H104" s="80"/>
      <c r="I104" s="80"/>
      <c r="J104" s="80"/>
    </row>
    <row r="105" spans="1:10" x14ac:dyDescent="0.2">
      <c r="B105" s="177"/>
      <c r="C105" s="177"/>
      <c r="D105" s="177"/>
      <c r="E105" s="177"/>
      <c r="F105" s="177"/>
      <c r="G105" s="177"/>
      <c r="H105" s="80"/>
      <c r="I105" s="80"/>
      <c r="J105" s="80"/>
    </row>
    <row r="106" spans="1:10" x14ac:dyDescent="0.2">
      <c r="B106" s="177"/>
      <c r="C106" s="177"/>
      <c r="D106" s="177"/>
      <c r="E106" s="177"/>
      <c r="F106" s="177"/>
      <c r="G106" s="177"/>
      <c r="H106" s="80"/>
      <c r="I106" s="80"/>
      <c r="J106" s="80"/>
    </row>
    <row r="107" spans="1:10" x14ac:dyDescent="0.2">
      <c r="B107" s="177"/>
      <c r="C107" s="177"/>
      <c r="D107" s="177"/>
      <c r="E107" s="177"/>
      <c r="F107" s="177"/>
      <c r="G107" s="177"/>
      <c r="H107" s="80"/>
      <c r="I107" s="80"/>
      <c r="J107" s="80"/>
    </row>
    <row r="108" spans="1:10" x14ac:dyDescent="0.2">
      <c r="B108" s="177"/>
      <c r="C108" s="177"/>
      <c r="D108" s="177"/>
      <c r="E108" s="177"/>
      <c r="F108" s="177"/>
      <c r="G108" s="177"/>
      <c r="H108" s="80"/>
      <c r="I108" s="80"/>
      <c r="J108" s="80"/>
    </row>
    <row r="109" spans="1:10" x14ac:dyDescent="0.2">
      <c r="B109" s="177"/>
      <c r="C109" s="177"/>
      <c r="D109" s="177"/>
      <c r="E109" s="177"/>
      <c r="F109" s="177"/>
      <c r="G109" s="177"/>
      <c r="H109" s="80"/>
      <c r="I109" s="80"/>
      <c r="J109" s="80"/>
    </row>
    <row r="110" spans="1:10" x14ac:dyDescent="0.2">
      <c r="B110" s="177"/>
      <c r="C110" s="177"/>
      <c r="D110" s="177"/>
      <c r="E110" s="177"/>
      <c r="F110" s="177"/>
      <c r="G110" s="177"/>
      <c r="H110" s="80"/>
      <c r="I110" s="80"/>
      <c r="J110" s="80"/>
    </row>
    <row r="111" spans="1:10" x14ac:dyDescent="0.2">
      <c r="B111" s="177"/>
      <c r="C111" s="177"/>
      <c r="D111" s="177"/>
      <c r="E111" s="177"/>
      <c r="F111" s="177"/>
      <c r="G111" s="177"/>
      <c r="H111" s="80"/>
      <c r="I111" s="80"/>
      <c r="J111" s="80"/>
    </row>
    <row r="112" spans="1:10" x14ac:dyDescent="0.2">
      <c r="B112" s="177"/>
      <c r="C112" s="177"/>
      <c r="D112" s="177"/>
      <c r="E112" s="177"/>
      <c r="F112" s="177"/>
      <c r="G112" s="177"/>
      <c r="H112" s="80"/>
      <c r="I112" s="80"/>
      <c r="J112" s="80"/>
    </row>
    <row r="113" spans="2:10" x14ac:dyDescent="0.2">
      <c r="B113" s="177"/>
      <c r="C113" s="177"/>
      <c r="D113" s="177"/>
      <c r="E113" s="177"/>
      <c r="F113" s="177"/>
      <c r="G113" s="177"/>
      <c r="H113" s="80"/>
      <c r="I113" s="80"/>
      <c r="J113" s="80"/>
    </row>
    <row r="114" spans="2:10" x14ac:dyDescent="0.2">
      <c r="B114" s="177"/>
      <c r="C114" s="177"/>
      <c r="D114" s="177"/>
      <c r="E114" s="177"/>
      <c r="F114" s="177"/>
      <c r="G114" s="177"/>
      <c r="H114" s="80"/>
      <c r="I114" s="80"/>
      <c r="J114" s="80"/>
    </row>
    <row r="115" spans="2:10" x14ac:dyDescent="0.2">
      <c r="B115" s="177"/>
      <c r="C115" s="177"/>
      <c r="D115" s="177"/>
      <c r="E115" s="177"/>
      <c r="F115" s="177"/>
      <c r="G115" s="177"/>
      <c r="H115" s="80"/>
      <c r="I115" s="80"/>
      <c r="J115" s="80"/>
    </row>
    <row r="116" spans="2:10" x14ac:dyDescent="0.2">
      <c r="B116" s="177"/>
      <c r="C116" s="177"/>
      <c r="D116" s="177"/>
      <c r="E116" s="177"/>
      <c r="F116" s="177"/>
      <c r="G116" s="177"/>
      <c r="H116" s="80"/>
      <c r="I116" s="80"/>
      <c r="J116" s="80"/>
    </row>
    <row r="117" spans="2:10" x14ac:dyDescent="0.2">
      <c r="B117" s="177"/>
      <c r="C117" s="177"/>
      <c r="D117" s="177"/>
      <c r="E117" s="177"/>
      <c r="F117" s="177"/>
      <c r="G117" s="177"/>
      <c r="H117" s="80"/>
      <c r="I117" s="80"/>
      <c r="J117" s="80"/>
    </row>
    <row r="118" spans="2:10" x14ac:dyDescent="0.2">
      <c r="B118" s="177"/>
      <c r="C118" s="177"/>
      <c r="D118" s="177"/>
      <c r="E118" s="177"/>
      <c r="F118" s="177"/>
      <c r="G118" s="177"/>
      <c r="H118" s="80"/>
      <c r="I118" s="80"/>
      <c r="J118" s="80"/>
    </row>
    <row r="119" spans="2:10" x14ac:dyDescent="0.2">
      <c r="B119" s="177"/>
      <c r="C119" s="177"/>
      <c r="D119" s="177"/>
      <c r="E119" s="177"/>
      <c r="F119" s="177"/>
      <c r="G119" s="177"/>
      <c r="H119" s="80"/>
      <c r="I119" s="80"/>
      <c r="J119" s="80"/>
    </row>
    <row r="120" spans="2:10" x14ac:dyDescent="0.2">
      <c r="B120" s="177"/>
      <c r="C120" s="177"/>
      <c r="D120" s="177"/>
      <c r="E120" s="177"/>
      <c r="F120" s="177"/>
      <c r="G120" s="177"/>
      <c r="H120" s="80"/>
      <c r="I120" s="80"/>
      <c r="J120" s="80"/>
    </row>
    <row r="121" spans="2:10" x14ac:dyDescent="0.2">
      <c r="B121" s="177"/>
      <c r="C121" s="177"/>
      <c r="D121" s="177"/>
      <c r="E121" s="177"/>
      <c r="F121" s="177"/>
      <c r="G121" s="177"/>
      <c r="H121" s="80"/>
      <c r="I121" s="80"/>
      <c r="J121" s="80"/>
    </row>
    <row r="122" spans="2:10" x14ac:dyDescent="0.2">
      <c r="B122" s="177"/>
      <c r="C122" s="177"/>
      <c r="D122" s="177"/>
      <c r="E122" s="177"/>
      <c r="F122" s="177"/>
      <c r="G122" s="177"/>
      <c r="H122" s="80"/>
      <c r="I122" s="80"/>
      <c r="J122" s="80"/>
    </row>
    <row r="123" spans="2:10" x14ac:dyDescent="0.2">
      <c r="B123" s="177"/>
      <c r="C123" s="177"/>
      <c r="D123" s="177"/>
      <c r="E123" s="177"/>
      <c r="F123" s="177"/>
      <c r="G123" s="177"/>
      <c r="H123" s="80"/>
      <c r="I123" s="80"/>
      <c r="J123" s="80"/>
    </row>
    <row r="124" spans="2:10" x14ac:dyDescent="0.2">
      <c r="B124" s="177"/>
      <c r="C124" s="177"/>
      <c r="D124" s="177"/>
      <c r="E124" s="177"/>
      <c r="F124" s="177"/>
      <c r="G124" s="177"/>
      <c r="H124" s="80"/>
      <c r="I124" s="80"/>
      <c r="J124" s="80"/>
    </row>
    <row r="125" spans="2:10" x14ac:dyDescent="0.2">
      <c r="B125" s="177"/>
      <c r="C125" s="177"/>
      <c r="D125" s="177"/>
      <c r="E125" s="177"/>
      <c r="F125" s="177"/>
      <c r="G125" s="177"/>
      <c r="H125" s="80"/>
      <c r="I125" s="80"/>
      <c r="J125" s="80"/>
    </row>
    <row r="126" spans="2:10" x14ac:dyDescent="0.2">
      <c r="B126" s="177"/>
      <c r="C126" s="177"/>
      <c r="D126" s="177"/>
      <c r="E126" s="177"/>
      <c r="F126" s="177"/>
      <c r="G126" s="177"/>
      <c r="H126" s="80"/>
      <c r="I126" s="80"/>
      <c r="J126" s="80"/>
    </row>
    <row r="127" spans="2:10" x14ac:dyDescent="0.2">
      <c r="B127" s="177"/>
      <c r="C127" s="177"/>
      <c r="D127" s="177"/>
      <c r="E127" s="177"/>
      <c r="F127" s="177"/>
      <c r="G127" s="177"/>
      <c r="H127" s="80"/>
      <c r="I127" s="80"/>
      <c r="J127" s="80"/>
    </row>
    <row r="128" spans="2:10" x14ac:dyDescent="0.2">
      <c r="B128" s="177"/>
      <c r="C128" s="177"/>
      <c r="D128" s="177"/>
      <c r="E128" s="177"/>
      <c r="F128" s="177"/>
      <c r="G128" s="177"/>
      <c r="H128" s="80"/>
      <c r="I128" s="80"/>
      <c r="J128" s="80"/>
    </row>
    <row r="129" spans="2:10" x14ac:dyDescent="0.2">
      <c r="B129" s="177"/>
      <c r="C129" s="177"/>
      <c r="D129" s="177"/>
      <c r="E129" s="177"/>
      <c r="F129" s="177"/>
      <c r="G129" s="177"/>
      <c r="H129" s="80"/>
      <c r="I129" s="80"/>
      <c r="J129" s="80"/>
    </row>
    <row r="130" spans="2:10" x14ac:dyDescent="0.2">
      <c r="B130" s="177"/>
      <c r="C130" s="177"/>
      <c r="D130" s="177"/>
      <c r="E130" s="177"/>
      <c r="F130" s="177"/>
      <c r="G130" s="177"/>
      <c r="H130" s="80"/>
      <c r="I130" s="80"/>
      <c r="J130" s="80"/>
    </row>
    <row r="131" spans="2:10" x14ac:dyDescent="0.2">
      <c r="B131" s="177"/>
      <c r="C131" s="177"/>
      <c r="D131" s="177"/>
      <c r="E131" s="177"/>
      <c r="F131" s="177"/>
      <c r="G131" s="177"/>
      <c r="H131" s="80"/>
      <c r="I131" s="80"/>
      <c r="J131" s="80"/>
    </row>
    <row r="132" spans="2:10" x14ac:dyDescent="0.2">
      <c r="B132" s="177"/>
      <c r="C132" s="177"/>
      <c r="D132" s="177"/>
      <c r="E132" s="177"/>
      <c r="F132" s="177"/>
      <c r="G132" s="177"/>
      <c r="H132" s="80"/>
      <c r="I132" s="80"/>
      <c r="J132" s="80"/>
    </row>
    <row r="133" spans="2:10" x14ac:dyDescent="0.2">
      <c r="B133" s="177"/>
      <c r="C133" s="177"/>
      <c r="D133" s="177"/>
      <c r="E133" s="177"/>
      <c r="F133" s="177"/>
      <c r="G133" s="177"/>
      <c r="H133" s="80"/>
      <c r="I133" s="80"/>
      <c r="J133" s="80"/>
    </row>
    <row r="134" spans="2:10" x14ac:dyDescent="0.2">
      <c r="B134" s="177"/>
      <c r="C134" s="177"/>
      <c r="D134" s="177"/>
      <c r="E134" s="177"/>
      <c r="F134" s="177"/>
      <c r="G134" s="177"/>
      <c r="H134" s="80"/>
      <c r="I134" s="80"/>
      <c r="J134" s="80"/>
    </row>
    <row r="135" spans="2:10" x14ac:dyDescent="0.2">
      <c r="B135" s="177"/>
      <c r="C135" s="177"/>
      <c r="D135" s="177"/>
      <c r="E135" s="177"/>
      <c r="F135" s="177"/>
      <c r="G135" s="177"/>
      <c r="H135" s="80"/>
      <c r="I135" s="80"/>
      <c r="J135" s="80"/>
    </row>
    <row r="136" spans="2:10" x14ac:dyDescent="0.2">
      <c r="B136" s="177"/>
      <c r="C136" s="177"/>
      <c r="D136" s="177"/>
      <c r="E136" s="177"/>
      <c r="F136" s="177"/>
      <c r="G136" s="177"/>
      <c r="H136" s="80"/>
      <c r="I136" s="80"/>
      <c r="J136" s="80"/>
    </row>
    <row r="137" spans="2:10" x14ac:dyDescent="0.2">
      <c r="B137" s="177"/>
      <c r="C137" s="177"/>
      <c r="D137" s="177"/>
      <c r="E137" s="177"/>
      <c r="F137" s="177"/>
      <c r="G137" s="177"/>
      <c r="H137" s="80"/>
      <c r="I137" s="80"/>
      <c r="J137" s="80"/>
    </row>
    <row r="138" spans="2:10" x14ac:dyDescent="0.2">
      <c r="B138" s="177"/>
      <c r="C138" s="177"/>
      <c r="D138" s="177"/>
      <c r="E138" s="177"/>
      <c r="F138" s="177"/>
      <c r="G138" s="177"/>
      <c r="H138" s="80"/>
      <c r="I138" s="80"/>
      <c r="J138" s="80"/>
    </row>
    <row r="139" spans="2:10" x14ac:dyDescent="0.2">
      <c r="B139" s="177"/>
      <c r="C139" s="177"/>
      <c r="D139" s="177"/>
      <c r="E139" s="177"/>
      <c r="F139" s="177"/>
      <c r="G139" s="177"/>
      <c r="H139" s="80"/>
      <c r="I139" s="80"/>
      <c r="J139" s="80"/>
    </row>
    <row r="140" spans="2:10" x14ac:dyDescent="0.2">
      <c r="B140" s="177"/>
      <c r="C140" s="177"/>
      <c r="D140" s="177"/>
      <c r="E140" s="177"/>
      <c r="F140" s="177"/>
      <c r="G140" s="177"/>
      <c r="H140" s="80"/>
      <c r="I140" s="80"/>
      <c r="J140" s="80"/>
    </row>
    <row r="141" spans="2:10" x14ac:dyDescent="0.2">
      <c r="B141" s="177"/>
      <c r="C141" s="177"/>
      <c r="D141" s="177"/>
      <c r="E141" s="177"/>
      <c r="F141" s="177"/>
      <c r="G141" s="177"/>
      <c r="H141" s="80"/>
      <c r="I141" s="80"/>
      <c r="J141" s="80"/>
    </row>
    <row r="142" spans="2:10" x14ac:dyDescent="0.2">
      <c r="B142" s="177"/>
      <c r="C142" s="177"/>
      <c r="D142" s="177"/>
      <c r="E142" s="177"/>
      <c r="F142" s="177"/>
      <c r="G142" s="177"/>
      <c r="H142" s="80"/>
      <c r="I142" s="80"/>
      <c r="J142" s="80"/>
    </row>
    <row r="143" spans="2:10" x14ac:dyDescent="0.2">
      <c r="B143" s="177"/>
      <c r="C143" s="177"/>
      <c r="D143" s="177"/>
      <c r="E143" s="177"/>
      <c r="F143" s="177"/>
      <c r="G143" s="177"/>
      <c r="H143" s="80"/>
      <c r="I143" s="80"/>
      <c r="J143" s="80"/>
    </row>
    <row r="144" spans="2:10" x14ac:dyDescent="0.2">
      <c r="B144" s="177"/>
      <c r="C144" s="177"/>
      <c r="D144" s="177"/>
      <c r="E144" s="177"/>
      <c r="F144" s="177"/>
      <c r="G144" s="177"/>
      <c r="H144" s="80"/>
      <c r="I144" s="80"/>
      <c r="J144" s="80"/>
    </row>
    <row r="145" spans="2:10" x14ac:dyDescent="0.2">
      <c r="B145" s="177"/>
      <c r="C145" s="177"/>
      <c r="D145" s="177"/>
      <c r="E145" s="177"/>
      <c r="F145" s="177"/>
      <c r="G145" s="177"/>
      <c r="H145" s="80"/>
      <c r="I145" s="80"/>
      <c r="J145" s="80"/>
    </row>
    <row r="146" spans="2:10" x14ac:dyDescent="0.2">
      <c r="B146" s="177"/>
      <c r="C146" s="177"/>
      <c r="D146" s="177"/>
      <c r="E146" s="177"/>
      <c r="F146" s="177"/>
      <c r="G146" s="177"/>
      <c r="H146" s="80"/>
      <c r="I146" s="80"/>
      <c r="J146" s="80"/>
    </row>
    <row r="147" spans="2:10" x14ac:dyDescent="0.2">
      <c r="B147" s="177"/>
      <c r="C147" s="177"/>
      <c r="D147" s="177"/>
      <c r="E147" s="177"/>
      <c r="F147" s="177"/>
      <c r="G147" s="177"/>
      <c r="H147" s="80"/>
      <c r="I147" s="80"/>
      <c r="J147" s="80"/>
    </row>
    <row r="148" spans="2:10" x14ac:dyDescent="0.2">
      <c r="B148" s="177"/>
      <c r="C148" s="177"/>
      <c r="D148" s="177"/>
      <c r="E148" s="177"/>
      <c r="F148" s="177"/>
      <c r="G148" s="177"/>
      <c r="H148" s="80"/>
      <c r="I148" s="80"/>
      <c r="J148" s="80"/>
    </row>
    <row r="149" spans="2:10" x14ac:dyDescent="0.2">
      <c r="B149" s="177"/>
      <c r="C149" s="177"/>
      <c r="D149" s="177"/>
      <c r="E149" s="177"/>
      <c r="F149" s="177"/>
      <c r="G149" s="177"/>
      <c r="H149" s="80"/>
      <c r="I149" s="80"/>
      <c r="J149" s="80"/>
    </row>
    <row r="150" spans="2:10" x14ac:dyDescent="0.2">
      <c r="B150" s="177"/>
      <c r="C150" s="177"/>
      <c r="D150" s="177"/>
      <c r="E150" s="177"/>
      <c r="F150" s="177"/>
      <c r="G150" s="177"/>
      <c r="H150" s="80"/>
      <c r="I150" s="80"/>
      <c r="J150" s="80"/>
    </row>
    <row r="151" spans="2:10" x14ac:dyDescent="0.2">
      <c r="B151" s="177"/>
      <c r="C151" s="177"/>
      <c r="D151" s="177"/>
      <c r="E151" s="177"/>
      <c r="F151" s="177"/>
      <c r="G151" s="177"/>
      <c r="H151" s="80"/>
      <c r="I151" s="80"/>
      <c r="J151" s="80"/>
    </row>
    <row r="152" spans="2:10" x14ac:dyDescent="0.2">
      <c r="B152" s="177"/>
      <c r="C152" s="177"/>
      <c r="D152" s="177"/>
      <c r="E152" s="177"/>
      <c r="F152" s="177"/>
      <c r="G152" s="177"/>
      <c r="H152" s="80"/>
      <c r="I152" s="80"/>
      <c r="J152" s="80"/>
    </row>
    <row r="153" spans="2:10" x14ac:dyDescent="0.2">
      <c r="B153" s="177"/>
      <c r="C153" s="177"/>
      <c r="D153" s="177"/>
      <c r="E153" s="177"/>
      <c r="F153" s="177"/>
      <c r="G153" s="177"/>
      <c r="H153" s="80"/>
      <c r="I153" s="80"/>
      <c r="J153" s="80"/>
    </row>
    <row r="154" spans="2:10" x14ac:dyDescent="0.2">
      <c r="B154" s="177"/>
      <c r="C154" s="177"/>
      <c r="D154" s="177"/>
      <c r="E154" s="177"/>
      <c r="F154" s="177"/>
      <c r="G154" s="177"/>
      <c r="H154" s="80"/>
      <c r="I154" s="80"/>
      <c r="J154" s="80"/>
    </row>
    <row r="155" spans="2:10" x14ac:dyDescent="0.2">
      <c r="B155" s="177"/>
      <c r="C155" s="177"/>
      <c r="D155" s="177"/>
      <c r="E155" s="177"/>
      <c r="F155" s="177"/>
      <c r="G155" s="177"/>
      <c r="H155" s="80"/>
      <c r="I155" s="80"/>
      <c r="J155" s="80"/>
    </row>
    <row r="156" spans="2:10" x14ac:dyDescent="0.2">
      <c r="B156" s="177"/>
      <c r="C156" s="177"/>
      <c r="D156" s="177"/>
      <c r="E156" s="177"/>
      <c r="F156" s="177"/>
      <c r="G156" s="177"/>
      <c r="H156" s="80"/>
      <c r="I156" s="80"/>
      <c r="J156" s="80"/>
    </row>
    <row r="157" spans="2:10" x14ac:dyDescent="0.2">
      <c r="B157" s="177"/>
      <c r="C157" s="177"/>
      <c r="D157" s="177"/>
      <c r="E157" s="177"/>
      <c r="F157" s="177"/>
      <c r="G157" s="177"/>
      <c r="H157" s="80"/>
      <c r="I157" s="80"/>
      <c r="J157" s="80"/>
    </row>
    <row r="158" spans="2:10" x14ac:dyDescent="0.2">
      <c r="B158" s="177"/>
      <c r="C158" s="177"/>
      <c r="D158" s="177"/>
      <c r="E158" s="177"/>
      <c r="F158" s="177"/>
      <c r="G158" s="177"/>
      <c r="H158" s="80"/>
      <c r="I158" s="80"/>
      <c r="J158" s="80"/>
    </row>
    <row r="159" spans="2:10" x14ac:dyDescent="0.2">
      <c r="B159" s="177"/>
      <c r="C159" s="177"/>
      <c r="D159" s="177"/>
      <c r="E159" s="177"/>
      <c r="F159" s="177"/>
      <c r="G159" s="177"/>
      <c r="H159" s="80"/>
      <c r="I159" s="80"/>
      <c r="J159" s="80"/>
    </row>
    <row r="160" spans="2:10" x14ac:dyDescent="0.2">
      <c r="B160" s="177"/>
      <c r="C160" s="177"/>
      <c r="D160" s="177"/>
      <c r="E160" s="177"/>
      <c r="F160" s="177"/>
      <c r="G160" s="177"/>
      <c r="H160" s="80"/>
      <c r="I160" s="80"/>
      <c r="J160" s="80"/>
    </row>
    <row r="161" spans="2:10" x14ac:dyDescent="0.2">
      <c r="B161" s="177"/>
      <c r="C161" s="177"/>
      <c r="D161" s="177"/>
      <c r="E161" s="177"/>
      <c r="F161" s="177"/>
      <c r="G161" s="177"/>
      <c r="H161" s="80"/>
      <c r="I161" s="80"/>
      <c r="J161" s="80"/>
    </row>
    <row r="162" spans="2:10" x14ac:dyDescent="0.2">
      <c r="B162" s="177"/>
      <c r="C162" s="177"/>
      <c r="D162" s="177"/>
      <c r="E162" s="177"/>
      <c r="F162" s="177"/>
      <c r="G162" s="177"/>
      <c r="H162" s="80"/>
      <c r="I162" s="80"/>
      <c r="J162" s="80"/>
    </row>
    <row r="163" spans="2:10" x14ac:dyDescent="0.2">
      <c r="B163" s="177"/>
      <c r="C163" s="177"/>
      <c r="D163" s="177"/>
      <c r="E163" s="177"/>
      <c r="F163" s="177"/>
      <c r="G163" s="177"/>
      <c r="H163" s="80"/>
      <c r="I163" s="80"/>
      <c r="J163" s="80"/>
    </row>
    <row r="164" spans="2:10" x14ac:dyDescent="0.2">
      <c r="B164" s="177"/>
      <c r="C164" s="177"/>
      <c r="D164" s="177"/>
      <c r="E164" s="177"/>
      <c r="F164" s="177"/>
      <c r="G164" s="177"/>
      <c r="H164" s="80"/>
      <c r="I164" s="80"/>
      <c r="J164" s="80"/>
    </row>
    <row r="165" spans="2:10" x14ac:dyDescent="0.2">
      <c r="B165" s="177"/>
      <c r="C165" s="177"/>
      <c r="D165" s="177"/>
      <c r="E165" s="177"/>
      <c r="F165" s="177"/>
      <c r="G165" s="177"/>
      <c r="H165" s="80"/>
      <c r="I165" s="80"/>
      <c r="J165" s="80"/>
    </row>
    <row r="166" spans="2:10" x14ac:dyDescent="0.2">
      <c r="B166" s="177"/>
      <c r="C166" s="177"/>
      <c r="D166" s="177"/>
      <c r="E166" s="177"/>
      <c r="F166" s="177"/>
      <c r="G166" s="177"/>
      <c r="H166" s="80"/>
      <c r="I166" s="80"/>
      <c r="J166" s="80"/>
    </row>
    <row r="167" spans="2:10" x14ac:dyDescent="0.2">
      <c r="B167" s="177"/>
      <c r="C167" s="177"/>
      <c r="D167" s="177"/>
      <c r="E167" s="177"/>
      <c r="F167" s="177"/>
      <c r="G167" s="177"/>
      <c r="H167" s="80"/>
      <c r="I167" s="80"/>
      <c r="J167" s="80"/>
    </row>
    <row r="168" spans="2:10" x14ac:dyDescent="0.2">
      <c r="B168" s="177"/>
      <c r="C168" s="177"/>
      <c r="D168" s="177"/>
      <c r="E168" s="177"/>
      <c r="F168" s="177"/>
      <c r="G168" s="177"/>
      <c r="H168" s="80"/>
      <c r="I168" s="80"/>
      <c r="J168" s="80"/>
    </row>
    <row r="169" spans="2:10" x14ac:dyDescent="0.2">
      <c r="B169" s="177"/>
      <c r="C169" s="177"/>
      <c r="D169" s="177"/>
      <c r="E169" s="177"/>
      <c r="F169" s="177"/>
      <c r="G169" s="177"/>
      <c r="H169" s="80"/>
      <c r="I169" s="80"/>
      <c r="J169" s="80"/>
    </row>
    <row r="170" spans="2:10" x14ac:dyDescent="0.2">
      <c r="B170" s="177"/>
      <c r="C170" s="177"/>
      <c r="D170" s="177"/>
      <c r="E170" s="177"/>
      <c r="F170" s="177"/>
      <c r="G170" s="177"/>
      <c r="H170" s="80"/>
      <c r="I170" s="80"/>
      <c r="J170" s="80"/>
    </row>
    <row r="171" spans="2:10" x14ac:dyDescent="0.2">
      <c r="B171" s="177"/>
      <c r="C171" s="177"/>
      <c r="D171" s="177"/>
      <c r="E171" s="177"/>
      <c r="F171" s="177"/>
      <c r="G171" s="177"/>
      <c r="H171" s="80"/>
      <c r="I171" s="80"/>
      <c r="J171" s="80"/>
    </row>
    <row r="172" spans="2:10" x14ac:dyDescent="0.2">
      <c r="B172" s="177"/>
      <c r="C172" s="177"/>
      <c r="D172" s="177"/>
      <c r="E172" s="177"/>
      <c r="F172" s="177"/>
      <c r="G172" s="177"/>
      <c r="H172" s="80"/>
      <c r="I172" s="80"/>
      <c r="J172" s="80"/>
    </row>
    <row r="173" spans="2:10" x14ac:dyDescent="0.2">
      <c r="B173" s="177"/>
      <c r="C173" s="177"/>
      <c r="D173" s="177"/>
      <c r="E173" s="177"/>
      <c r="F173" s="177"/>
      <c r="G173" s="177"/>
      <c r="H173" s="80"/>
      <c r="I173" s="80"/>
      <c r="J173" s="80"/>
    </row>
    <row r="174" spans="2:10" x14ac:dyDescent="0.2">
      <c r="B174" s="177"/>
      <c r="C174" s="177"/>
      <c r="D174" s="177"/>
      <c r="E174" s="177"/>
      <c r="F174" s="177"/>
      <c r="G174" s="177"/>
      <c r="H174" s="80"/>
      <c r="I174" s="80"/>
      <c r="J174" s="80"/>
    </row>
    <row r="175" spans="2:10" x14ac:dyDescent="0.2">
      <c r="B175" s="177"/>
      <c r="C175" s="177"/>
      <c r="D175" s="177"/>
      <c r="E175" s="177"/>
      <c r="F175" s="177"/>
      <c r="G175" s="177"/>
      <c r="H175" s="80"/>
      <c r="I175" s="80"/>
      <c r="J175" s="80"/>
    </row>
    <row r="176" spans="2:10" x14ac:dyDescent="0.2">
      <c r="B176" s="177"/>
      <c r="C176" s="177"/>
      <c r="D176" s="177"/>
      <c r="E176" s="177"/>
      <c r="F176" s="177"/>
      <c r="G176" s="177"/>
      <c r="H176" s="80"/>
      <c r="I176" s="80"/>
      <c r="J176" s="80"/>
    </row>
    <row r="177" spans="2:10" x14ac:dyDescent="0.2">
      <c r="B177" s="177"/>
      <c r="C177" s="177"/>
      <c r="D177" s="177"/>
      <c r="E177" s="177"/>
      <c r="F177" s="177"/>
      <c r="G177" s="177"/>
      <c r="H177" s="80"/>
      <c r="I177" s="80"/>
      <c r="J177" s="80"/>
    </row>
    <row r="178" spans="2:10" x14ac:dyDescent="0.2">
      <c r="B178" s="177"/>
      <c r="C178" s="177"/>
      <c r="D178" s="177"/>
      <c r="E178" s="177"/>
      <c r="F178" s="177"/>
      <c r="G178" s="177"/>
      <c r="H178" s="80"/>
      <c r="I178" s="80"/>
      <c r="J178" s="80"/>
    </row>
    <row r="179" spans="2:10" x14ac:dyDescent="0.2">
      <c r="B179" s="177"/>
      <c r="C179" s="177"/>
      <c r="D179" s="177"/>
      <c r="E179" s="177"/>
      <c r="F179" s="177"/>
      <c r="G179" s="177"/>
      <c r="H179" s="80"/>
      <c r="I179" s="80"/>
      <c r="J179" s="80"/>
    </row>
    <row r="180" spans="2:10" x14ac:dyDescent="0.2">
      <c r="B180" s="177"/>
      <c r="C180" s="177"/>
      <c r="D180" s="177"/>
      <c r="E180" s="177"/>
      <c r="F180" s="177"/>
      <c r="G180" s="177"/>
      <c r="H180" s="80"/>
      <c r="I180" s="80"/>
      <c r="J180" s="8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6">
    <tabColor indexed="48"/>
    <outlinePr applyStyles="1" summaryBelow="0"/>
    <pageSetUpPr fitToPage="1"/>
  </sheetPr>
  <dimension ref="A2:S245"/>
  <sheetViews>
    <sheetView workbookViewId="0">
      <selection activeCell="D5" sqref="D5"/>
    </sheetView>
  </sheetViews>
  <sheetFormatPr defaultRowHeight="12.75" x14ac:dyDescent="0.2"/>
  <cols>
    <col min="1" max="1" width="66" style="64" bestFit="1" customWidth="1"/>
    <col min="2" max="2" width="18" style="153" customWidth="1"/>
    <col min="3" max="3" width="17.42578125" style="153" customWidth="1"/>
    <col min="4" max="4" width="11.42578125" style="160" bestFit="1" customWidth="1"/>
    <col min="5" max="16384" width="9.140625" style="6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31.05.2018</v>
      </c>
      <c r="B2" s="3"/>
      <c r="C2" s="3"/>
      <c r="D2" s="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8.75" x14ac:dyDescent="0.3">
      <c r="A3" s="1" t="s">
        <v>79</v>
      </c>
      <c r="B3" s="1"/>
      <c r="C3" s="1"/>
      <c r="D3" s="1"/>
    </row>
    <row r="4" spans="1:19" x14ac:dyDescent="0.2">
      <c r="B4" s="176"/>
      <c r="C4" s="176"/>
      <c r="D4" s="180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s="188" customFormat="1" x14ac:dyDescent="0.2">
      <c r="B5" s="54"/>
      <c r="C5" s="54"/>
      <c r="D5" s="188" t="str">
        <f>VALVAL</f>
        <v>млрд. одиниць</v>
      </c>
    </row>
    <row r="6" spans="1:19" s="253" customFormat="1" x14ac:dyDescent="0.2">
      <c r="A6" s="111"/>
      <c r="B6" s="233" t="s">
        <v>202</v>
      </c>
      <c r="C6" s="233" t="s">
        <v>8</v>
      </c>
      <c r="D6" s="238" t="s">
        <v>77</v>
      </c>
      <c r="E6" s="197"/>
      <c r="F6" s="197"/>
      <c r="G6" s="197"/>
      <c r="H6" s="197"/>
      <c r="I6" s="197"/>
      <c r="J6" s="197"/>
      <c r="K6" s="197"/>
      <c r="L6" s="197"/>
      <c r="M6" s="197"/>
      <c r="N6" s="197"/>
      <c r="O6" s="197"/>
      <c r="P6" s="197"/>
      <c r="Q6" s="197"/>
      <c r="R6" s="197"/>
      <c r="S6" s="197"/>
    </row>
    <row r="7" spans="1:19" s="205" customFormat="1" ht="15.75" x14ac:dyDescent="0.2">
      <c r="A7" s="120" t="s">
        <v>201</v>
      </c>
      <c r="B7" s="158">
        <f t="shared" ref="B7:D7" si="0">SUM(B8:B19)</f>
        <v>76.256134905379994</v>
      </c>
      <c r="C7" s="158">
        <f t="shared" si="0"/>
        <v>1993.01638701706</v>
      </c>
      <c r="D7" s="51">
        <f t="shared" si="0"/>
        <v>1.0000009999999999</v>
      </c>
    </row>
    <row r="8" spans="1:19" s="212" customFormat="1" x14ac:dyDescent="0.2">
      <c r="A8" s="96" t="s">
        <v>144</v>
      </c>
      <c r="B8" s="209">
        <v>8.6608526098700001</v>
      </c>
      <c r="C8" s="209">
        <v>226.35845887565</v>
      </c>
      <c r="D8" s="211">
        <v>0.113576</v>
      </c>
    </row>
    <row r="9" spans="1:19" s="212" customFormat="1" x14ac:dyDescent="0.2">
      <c r="A9" s="96" t="s">
        <v>47</v>
      </c>
      <c r="B9" s="209">
        <v>5.5545589027200002</v>
      </c>
      <c r="C9" s="209">
        <v>145.172935</v>
      </c>
      <c r="D9" s="211">
        <v>7.2841000000000003E-2</v>
      </c>
    </row>
    <row r="10" spans="1:19" s="212" customFormat="1" x14ac:dyDescent="0.2">
      <c r="A10" s="96" t="s">
        <v>64</v>
      </c>
      <c r="B10" s="209">
        <v>13.037025593159999</v>
      </c>
      <c r="C10" s="209">
        <v>340.73331512668</v>
      </c>
      <c r="D10" s="211">
        <v>0.170964</v>
      </c>
    </row>
    <row r="11" spans="1:19" x14ac:dyDescent="0.2">
      <c r="A11" s="32" t="s">
        <v>110</v>
      </c>
      <c r="B11" s="248">
        <v>49.003697799629997</v>
      </c>
      <c r="C11" s="248">
        <v>1280.75167801473</v>
      </c>
      <c r="D11" s="8">
        <v>0.64261999999999997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9" x14ac:dyDescent="0.2">
      <c r="B12" s="176"/>
      <c r="C12" s="176"/>
      <c r="D12" s="180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9" x14ac:dyDescent="0.2">
      <c r="B13" s="176"/>
      <c r="C13" s="176"/>
      <c r="D13" s="180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9" x14ac:dyDescent="0.2">
      <c r="B14" s="176"/>
      <c r="C14" s="176"/>
      <c r="D14" s="180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9" x14ac:dyDescent="0.2">
      <c r="B15" s="176"/>
      <c r="C15" s="176"/>
      <c r="D15" s="180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x14ac:dyDescent="0.2">
      <c r="B16" s="176"/>
      <c r="C16" s="176"/>
      <c r="D16" s="180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2:17" x14ac:dyDescent="0.2">
      <c r="B17" s="176"/>
      <c r="C17" s="176"/>
      <c r="D17" s="180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2:17" x14ac:dyDescent="0.2">
      <c r="B18" s="176"/>
      <c r="C18" s="176"/>
      <c r="D18" s="180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2:17" x14ac:dyDescent="0.2">
      <c r="B19" s="176"/>
      <c r="C19" s="176"/>
      <c r="D19" s="180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2:17" x14ac:dyDescent="0.2">
      <c r="B20" s="176"/>
      <c r="C20" s="176"/>
      <c r="D20" s="180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2:17" x14ac:dyDescent="0.2">
      <c r="B21" s="176"/>
      <c r="C21" s="176"/>
      <c r="D21" s="180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2:17" x14ac:dyDescent="0.2">
      <c r="B22" s="176"/>
      <c r="C22" s="176"/>
      <c r="D22" s="180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2:17" x14ac:dyDescent="0.2">
      <c r="B23" s="176"/>
      <c r="C23" s="176"/>
      <c r="D23" s="180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2:17" x14ac:dyDescent="0.2">
      <c r="B24" s="176"/>
      <c r="C24" s="176"/>
      <c r="D24" s="180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2:17" x14ac:dyDescent="0.2">
      <c r="B25" s="176"/>
      <c r="C25" s="176"/>
      <c r="D25" s="180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2:17" x14ac:dyDescent="0.2">
      <c r="B26" s="176"/>
      <c r="C26" s="176"/>
      <c r="D26" s="180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x14ac:dyDescent="0.2">
      <c r="B27" s="176"/>
      <c r="C27" s="176"/>
      <c r="D27" s="180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2:17" x14ac:dyDescent="0.2">
      <c r="B28" s="176"/>
      <c r="C28" s="176"/>
      <c r="D28" s="180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2:17" x14ac:dyDescent="0.2">
      <c r="B29" s="176"/>
      <c r="C29" s="176"/>
      <c r="D29" s="180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2:17" x14ac:dyDescent="0.2">
      <c r="B30" s="176"/>
      <c r="C30" s="176"/>
      <c r="D30" s="180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2:17" x14ac:dyDescent="0.2">
      <c r="B31" s="176"/>
      <c r="C31" s="176"/>
      <c r="D31" s="180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2:17" x14ac:dyDescent="0.2">
      <c r="B32" s="176"/>
      <c r="C32" s="176"/>
      <c r="D32" s="180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176"/>
      <c r="C33" s="176"/>
      <c r="D33" s="180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176"/>
      <c r="C34" s="176"/>
      <c r="D34" s="180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176"/>
      <c r="C35" s="176"/>
      <c r="D35" s="180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176"/>
      <c r="C36" s="176"/>
      <c r="D36" s="180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176"/>
      <c r="C37" s="176"/>
      <c r="D37" s="180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176"/>
      <c r="C38" s="176"/>
      <c r="D38" s="180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176"/>
      <c r="C39" s="176"/>
      <c r="D39" s="180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176"/>
      <c r="C40" s="176"/>
      <c r="D40" s="180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176"/>
      <c r="C41" s="176"/>
      <c r="D41" s="180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176"/>
      <c r="C42" s="176"/>
      <c r="D42" s="180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176"/>
      <c r="C43" s="176"/>
      <c r="D43" s="180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176"/>
      <c r="C44" s="176"/>
      <c r="D44" s="180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176"/>
      <c r="C45" s="176"/>
      <c r="D45" s="180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176"/>
      <c r="C46" s="176"/>
      <c r="D46" s="180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176"/>
      <c r="C47" s="176"/>
      <c r="D47" s="180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176"/>
      <c r="C48" s="176"/>
      <c r="D48" s="180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176"/>
      <c r="C49" s="176"/>
      <c r="D49" s="180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176"/>
      <c r="C50" s="176"/>
      <c r="D50" s="180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176"/>
      <c r="C51" s="176"/>
      <c r="D51" s="180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176"/>
      <c r="C52" s="176"/>
      <c r="D52" s="180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176"/>
      <c r="C53" s="176"/>
      <c r="D53" s="180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176"/>
      <c r="C54" s="176"/>
      <c r="D54" s="180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176"/>
      <c r="C55" s="176"/>
      <c r="D55" s="180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176"/>
      <c r="C56" s="176"/>
      <c r="D56" s="180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176"/>
      <c r="C57" s="176"/>
      <c r="D57" s="180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176"/>
      <c r="C58" s="176"/>
      <c r="D58" s="180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176"/>
      <c r="C59" s="176"/>
      <c r="D59" s="180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176"/>
      <c r="C60" s="176"/>
      <c r="D60" s="180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176"/>
      <c r="C61" s="176"/>
      <c r="D61" s="180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176"/>
      <c r="C62" s="176"/>
      <c r="D62" s="180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176"/>
      <c r="C63" s="176"/>
      <c r="D63" s="180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176"/>
      <c r="C64" s="176"/>
      <c r="D64" s="180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176"/>
      <c r="C65" s="176"/>
      <c r="D65" s="180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176"/>
      <c r="C66" s="176"/>
      <c r="D66" s="180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176"/>
      <c r="C67" s="176"/>
      <c r="D67" s="180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176"/>
      <c r="C68" s="176"/>
      <c r="D68" s="180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176"/>
      <c r="C69" s="176"/>
      <c r="D69" s="180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176"/>
      <c r="C70" s="176"/>
      <c r="D70" s="180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176"/>
      <c r="C71" s="176"/>
      <c r="D71" s="180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176"/>
      <c r="C72" s="176"/>
      <c r="D72" s="180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176"/>
      <c r="C73" s="176"/>
      <c r="D73" s="180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176"/>
      <c r="C74" s="176"/>
      <c r="D74" s="180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176"/>
      <c r="C75" s="176"/>
      <c r="D75" s="180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176"/>
      <c r="C76" s="176"/>
      <c r="D76" s="180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176"/>
      <c r="C77" s="176"/>
      <c r="D77" s="180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176"/>
      <c r="C78" s="176"/>
      <c r="D78" s="180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176"/>
      <c r="C79" s="176"/>
      <c r="D79" s="180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176"/>
      <c r="C80" s="176"/>
      <c r="D80" s="180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176"/>
      <c r="C81" s="176"/>
      <c r="D81" s="180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176"/>
      <c r="C82" s="176"/>
      <c r="D82" s="180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176"/>
      <c r="C83" s="176"/>
      <c r="D83" s="180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176"/>
      <c r="C84" s="176"/>
      <c r="D84" s="180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176"/>
      <c r="C85" s="176"/>
      <c r="D85" s="180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176"/>
      <c r="C86" s="176"/>
      <c r="D86" s="180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176"/>
      <c r="C87" s="176"/>
      <c r="D87" s="180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176"/>
      <c r="C88" s="176"/>
      <c r="D88" s="180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176"/>
      <c r="C89" s="176"/>
      <c r="D89" s="180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176"/>
      <c r="C90" s="176"/>
      <c r="D90" s="180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176"/>
      <c r="C91" s="176"/>
      <c r="D91" s="180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176"/>
      <c r="C92" s="176"/>
      <c r="D92" s="180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176"/>
      <c r="C93" s="176"/>
      <c r="D93" s="180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176"/>
      <c r="C94" s="176"/>
      <c r="D94" s="180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176"/>
      <c r="C95" s="176"/>
      <c r="D95" s="180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176"/>
      <c r="C96" s="176"/>
      <c r="D96" s="180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176"/>
      <c r="C97" s="176"/>
      <c r="D97" s="180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176"/>
      <c r="C98" s="176"/>
      <c r="D98" s="180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176"/>
      <c r="C99" s="176"/>
      <c r="D99" s="180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176"/>
      <c r="C100" s="176"/>
      <c r="D100" s="180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176"/>
      <c r="C101" s="176"/>
      <c r="D101" s="180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176"/>
      <c r="C102" s="176"/>
      <c r="D102" s="180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176"/>
      <c r="C103" s="176"/>
      <c r="D103" s="180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176"/>
      <c r="C104" s="176"/>
      <c r="D104" s="180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176"/>
      <c r="C105" s="176"/>
      <c r="D105" s="180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176"/>
      <c r="C106" s="176"/>
      <c r="D106" s="180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176"/>
      <c r="C107" s="176"/>
      <c r="D107" s="180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176"/>
      <c r="C108" s="176"/>
      <c r="D108" s="180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176"/>
      <c r="C109" s="176"/>
      <c r="D109" s="180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176"/>
      <c r="C110" s="176"/>
      <c r="D110" s="180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176"/>
      <c r="C111" s="176"/>
      <c r="D111" s="180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176"/>
      <c r="C112" s="176"/>
      <c r="D112" s="180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176"/>
      <c r="C113" s="176"/>
      <c r="D113" s="180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176"/>
      <c r="C114" s="176"/>
      <c r="D114" s="180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176"/>
      <c r="C115" s="176"/>
      <c r="D115" s="180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176"/>
      <c r="C116" s="176"/>
      <c r="D116" s="180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176"/>
      <c r="C117" s="176"/>
      <c r="D117" s="180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176"/>
      <c r="C118" s="176"/>
      <c r="D118" s="180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176"/>
      <c r="C119" s="176"/>
      <c r="D119" s="180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176"/>
      <c r="C120" s="176"/>
      <c r="D120" s="180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176"/>
      <c r="C121" s="176"/>
      <c r="D121" s="180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176"/>
      <c r="C122" s="176"/>
      <c r="D122" s="180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176"/>
      <c r="C123" s="176"/>
      <c r="D123" s="180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176"/>
      <c r="C124" s="176"/>
      <c r="D124" s="180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176"/>
      <c r="C125" s="176"/>
      <c r="D125" s="180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176"/>
      <c r="C126" s="176"/>
      <c r="D126" s="180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176"/>
      <c r="C127" s="176"/>
      <c r="D127" s="180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176"/>
      <c r="C128" s="176"/>
      <c r="D128" s="180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76"/>
      <c r="C129" s="176"/>
      <c r="D129" s="180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76"/>
      <c r="C130" s="176"/>
      <c r="D130" s="180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76"/>
      <c r="C131" s="176"/>
      <c r="D131" s="180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76"/>
      <c r="C132" s="176"/>
      <c r="D132" s="180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76"/>
      <c r="C133" s="176"/>
      <c r="D133" s="180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76"/>
      <c r="C134" s="176"/>
      <c r="D134" s="180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76"/>
      <c r="C135" s="176"/>
      <c r="D135" s="180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76"/>
      <c r="C136" s="176"/>
      <c r="D136" s="180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76"/>
      <c r="C137" s="176"/>
      <c r="D137" s="180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76"/>
      <c r="C138" s="176"/>
      <c r="D138" s="180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76"/>
      <c r="C139" s="176"/>
      <c r="D139" s="180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76"/>
      <c r="C140" s="176"/>
      <c r="D140" s="180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76"/>
      <c r="C141" s="176"/>
      <c r="D141" s="180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76"/>
      <c r="C142" s="176"/>
      <c r="D142" s="180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76"/>
      <c r="C143" s="176"/>
      <c r="D143" s="180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76"/>
      <c r="C144" s="176"/>
      <c r="D144" s="180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76"/>
      <c r="C145" s="176"/>
      <c r="D145" s="180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76"/>
      <c r="C146" s="176"/>
      <c r="D146" s="180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76"/>
      <c r="C147" s="176"/>
      <c r="D147" s="180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76"/>
      <c r="C148" s="176"/>
      <c r="D148" s="180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76"/>
      <c r="C149" s="176"/>
      <c r="D149" s="180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76"/>
      <c r="C150" s="176"/>
      <c r="D150" s="180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76"/>
      <c r="C151" s="176"/>
      <c r="D151" s="180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76"/>
      <c r="C152" s="176"/>
      <c r="D152" s="180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76"/>
      <c r="C153" s="176"/>
      <c r="D153" s="180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76"/>
      <c r="C154" s="176"/>
      <c r="D154" s="180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76"/>
      <c r="C155" s="176"/>
      <c r="D155" s="180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76"/>
      <c r="C156" s="176"/>
      <c r="D156" s="180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76"/>
      <c r="C157" s="176"/>
      <c r="D157" s="180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76"/>
      <c r="C158" s="176"/>
      <c r="D158" s="180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76"/>
      <c r="C159" s="176"/>
      <c r="D159" s="180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76"/>
      <c r="C160" s="176"/>
      <c r="D160" s="180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76"/>
      <c r="C161" s="176"/>
      <c r="D161" s="180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76"/>
      <c r="C162" s="176"/>
      <c r="D162" s="180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76"/>
      <c r="C163" s="176"/>
      <c r="D163" s="180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76"/>
      <c r="C164" s="176"/>
      <c r="D164" s="180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76"/>
      <c r="C165" s="176"/>
      <c r="D165" s="180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76"/>
      <c r="C166" s="176"/>
      <c r="D166" s="180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76"/>
      <c r="C167" s="176"/>
      <c r="D167" s="180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76"/>
      <c r="C168" s="176"/>
      <c r="D168" s="180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176"/>
      <c r="C169" s="176"/>
      <c r="D169" s="180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176"/>
      <c r="C170" s="176"/>
      <c r="D170" s="180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176"/>
      <c r="C171" s="176"/>
      <c r="D171" s="180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176"/>
      <c r="C172" s="176"/>
      <c r="D172" s="180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176"/>
      <c r="C173" s="176"/>
      <c r="D173" s="180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176"/>
      <c r="C174" s="176"/>
      <c r="D174" s="180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176"/>
      <c r="C175" s="176"/>
      <c r="D175" s="180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176"/>
      <c r="C176" s="176"/>
      <c r="D176" s="180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176"/>
      <c r="C177" s="176"/>
      <c r="D177" s="180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176"/>
      <c r="C178" s="176"/>
      <c r="D178" s="180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176"/>
      <c r="C179" s="176"/>
      <c r="D179" s="180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176"/>
      <c r="C180" s="176"/>
      <c r="D180" s="180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176"/>
      <c r="C181" s="176"/>
      <c r="D181" s="180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176"/>
      <c r="C182" s="176"/>
      <c r="D182" s="180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176"/>
      <c r="C183" s="176"/>
      <c r="D183" s="180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176"/>
      <c r="C184" s="176"/>
      <c r="D184" s="180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176"/>
      <c r="C185" s="176"/>
      <c r="D185" s="180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176"/>
      <c r="C186" s="176"/>
      <c r="D186" s="180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176"/>
      <c r="C187" s="176"/>
      <c r="D187" s="180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176"/>
      <c r="C188" s="176"/>
      <c r="D188" s="180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176"/>
      <c r="C189" s="176"/>
      <c r="D189" s="180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176"/>
      <c r="C190" s="176"/>
      <c r="D190" s="180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176"/>
      <c r="C191" s="176"/>
      <c r="D191" s="180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176"/>
      <c r="C192" s="176"/>
      <c r="D192" s="180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176"/>
      <c r="C193" s="176"/>
      <c r="D193" s="180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176"/>
      <c r="C194" s="176"/>
      <c r="D194" s="180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176"/>
      <c r="C195" s="176"/>
      <c r="D195" s="180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176"/>
      <c r="C196" s="176"/>
      <c r="D196" s="180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176"/>
      <c r="C197" s="176"/>
      <c r="D197" s="180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176"/>
      <c r="C198" s="176"/>
      <c r="D198" s="180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176"/>
      <c r="C199" s="176"/>
      <c r="D199" s="180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176"/>
      <c r="C200" s="176"/>
      <c r="D200" s="180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176"/>
      <c r="C201" s="176"/>
      <c r="D201" s="180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176"/>
      <c r="C202" s="176"/>
      <c r="D202" s="180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176"/>
      <c r="C203" s="176"/>
      <c r="D203" s="180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176"/>
      <c r="C204" s="176"/>
      <c r="D204" s="180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176"/>
      <c r="C205" s="176"/>
      <c r="D205" s="180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176"/>
      <c r="C206" s="176"/>
      <c r="D206" s="180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176"/>
      <c r="C207" s="176"/>
      <c r="D207" s="180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176"/>
      <c r="C208" s="176"/>
      <c r="D208" s="180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176"/>
      <c r="C209" s="176"/>
      <c r="D209" s="180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176"/>
      <c r="C210" s="176"/>
      <c r="D210" s="180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176"/>
      <c r="C211" s="176"/>
      <c r="D211" s="180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176"/>
      <c r="C212" s="176"/>
      <c r="D212" s="180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176"/>
      <c r="C213" s="176"/>
      <c r="D213" s="180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176"/>
      <c r="C214" s="176"/>
      <c r="D214" s="180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176"/>
      <c r="C215" s="176"/>
      <c r="D215" s="180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176"/>
      <c r="C216" s="176"/>
      <c r="D216" s="180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176"/>
      <c r="C217" s="176"/>
      <c r="D217" s="180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176"/>
      <c r="C218" s="176"/>
      <c r="D218" s="180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176"/>
      <c r="C219" s="176"/>
      <c r="D219" s="180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176"/>
      <c r="C220" s="176"/>
      <c r="D220" s="180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176"/>
      <c r="C221" s="176"/>
      <c r="D221" s="180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176"/>
      <c r="C222" s="176"/>
      <c r="D222" s="180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176"/>
      <c r="C223" s="176"/>
      <c r="D223" s="180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176"/>
      <c r="C224" s="176"/>
      <c r="D224" s="180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176"/>
      <c r="C225" s="176"/>
      <c r="D225" s="180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176"/>
      <c r="C226" s="176"/>
      <c r="D226" s="180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176"/>
      <c r="C227" s="176"/>
      <c r="D227" s="180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176"/>
      <c r="C228" s="176"/>
      <c r="D228" s="180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176"/>
      <c r="C229" s="176"/>
      <c r="D229" s="180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176"/>
      <c r="C230" s="176"/>
      <c r="D230" s="180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176"/>
      <c r="C231" s="176"/>
      <c r="D231" s="180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176"/>
      <c r="C232" s="176"/>
      <c r="D232" s="180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176"/>
      <c r="C233" s="176"/>
      <c r="D233" s="180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176"/>
      <c r="C234" s="176"/>
      <c r="D234" s="180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176"/>
      <c r="C235" s="176"/>
      <c r="D235" s="180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176"/>
      <c r="C236" s="176"/>
      <c r="D236" s="180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176"/>
      <c r="C237" s="176"/>
      <c r="D237" s="180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176"/>
      <c r="C238" s="176"/>
      <c r="D238" s="180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176"/>
      <c r="C239" s="176"/>
      <c r="D239" s="180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176"/>
      <c r="C240" s="176"/>
      <c r="D240" s="180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176"/>
      <c r="C241" s="176"/>
      <c r="D241" s="180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176"/>
      <c r="C242" s="176"/>
      <c r="D242" s="180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176"/>
      <c r="C243" s="176"/>
      <c r="D243" s="180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2:17" x14ac:dyDescent="0.2">
      <c r="B244" s="176"/>
      <c r="C244" s="176"/>
      <c r="D244" s="180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2:17" x14ac:dyDescent="0.2">
      <c r="B245" s="176"/>
      <c r="C245" s="176"/>
      <c r="D245" s="180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tabColor indexed="48"/>
    <outlinePr applyStyles="1" summaryBelow="0"/>
    <pageSetUpPr fitToPage="1"/>
  </sheetPr>
  <dimension ref="A2:S251"/>
  <sheetViews>
    <sheetView workbookViewId="0">
      <selection activeCell="D20" sqref="D20"/>
    </sheetView>
  </sheetViews>
  <sheetFormatPr defaultRowHeight="12.75" outlineLevelRow="1" x14ac:dyDescent="0.2"/>
  <cols>
    <col min="1" max="1" width="66" style="64" bestFit="1" customWidth="1"/>
    <col min="2" max="2" width="17.7109375" style="153" customWidth="1"/>
    <col min="3" max="3" width="17.85546875" style="153" customWidth="1"/>
    <col min="4" max="4" width="11.42578125" style="160" bestFit="1" customWidth="1"/>
    <col min="5" max="16384" width="9.140625" style="6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31.05.2018</v>
      </c>
      <c r="B2" s="3"/>
      <c r="C2" s="3"/>
      <c r="D2" s="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8.75" x14ac:dyDescent="0.3">
      <c r="A3" s="1" t="s">
        <v>79</v>
      </c>
      <c r="B3" s="1"/>
      <c r="C3" s="1"/>
      <c r="D3" s="1"/>
    </row>
    <row r="4" spans="1:19" x14ac:dyDescent="0.2">
      <c r="B4" s="176"/>
      <c r="C4" s="176"/>
      <c r="D4" s="180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s="188" customFormat="1" x14ac:dyDescent="0.2">
      <c r="A5" s="140"/>
      <c r="B5" s="54"/>
      <c r="C5" s="54"/>
      <c r="D5" s="188" t="str">
        <f>VALVAL</f>
        <v>млрд. одиниць</v>
      </c>
    </row>
    <row r="6" spans="1:19" s="197" customFormat="1" x14ac:dyDescent="0.2">
      <c r="A6" s="231"/>
      <c r="B6" s="233" t="s">
        <v>202</v>
      </c>
      <c r="C6" s="233" t="s">
        <v>8</v>
      </c>
      <c r="D6" s="238" t="s">
        <v>77</v>
      </c>
    </row>
    <row r="7" spans="1:19" s="162" customFormat="1" ht="15.75" x14ac:dyDescent="0.2">
      <c r="A7" s="120" t="s">
        <v>201</v>
      </c>
      <c r="B7" s="158">
        <f t="shared" ref="B7:D7" si="0">SUM(B8:B18)</f>
        <v>76.256134905379994</v>
      </c>
      <c r="C7" s="158">
        <f t="shared" si="0"/>
        <v>1993.01638701706</v>
      </c>
      <c r="D7" s="51">
        <f t="shared" si="0"/>
        <v>1.0000009999999999</v>
      </c>
    </row>
    <row r="8" spans="1:19" s="170" customFormat="1" x14ac:dyDescent="0.2">
      <c r="A8" s="213" t="s">
        <v>144</v>
      </c>
      <c r="B8" s="48">
        <v>8.6608526098700001</v>
      </c>
      <c r="C8" s="48">
        <v>226.35845887565</v>
      </c>
      <c r="D8" s="53">
        <v>0.113576</v>
      </c>
    </row>
    <row r="9" spans="1:19" s="170" customFormat="1" x14ac:dyDescent="0.2">
      <c r="A9" s="213" t="s">
        <v>47</v>
      </c>
      <c r="B9" s="48">
        <v>5.5545589027200002</v>
      </c>
      <c r="C9" s="48">
        <v>145.172935</v>
      </c>
      <c r="D9" s="53">
        <v>7.2841000000000003E-2</v>
      </c>
    </row>
    <row r="10" spans="1:19" s="170" customFormat="1" x14ac:dyDescent="0.2">
      <c r="A10" s="213" t="s">
        <v>64</v>
      </c>
      <c r="B10" s="48">
        <v>13.037025593159999</v>
      </c>
      <c r="C10" s="48">
        <v>340.73331512668</v>
      </c>
      <c r="D10" s="53">
        <v>0.170964</v>
      </c>
    </row>
    <row r="11" spans="1:19" x14ac:dyDescent="0.2">
      <c r="A11" s="32" t="s">
        <v>110</v>
      </c>
      <c r="B11" s="248">
        <v>49.003697799629997</v>
      </c>
      <c r="C11" s="248">
        <v>1280.75167801473</v>
      </c>
      <c r="D11" s="8">
        <v>0.64261999999999997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9" x14ac:dyDescent="0.2">
      <c r="A12" s="193"/>
      <c r="B12" s="176"/>
      <c r="C12" s="176"/>
      <c r="D12" s="180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9" x14ac:dyDescent="0.2">
      <c r="A13" s="193"/>
      <c r="B13" s="176"/>
      <c r="C13" s="176"/>
      <c r="D13" s="180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9" x14ac:dyDescent="0.2">
      <c r="A14" s="193"/>
      <c r="B14" s="176"/>
      <c r="C14" s="176"/>
      <c r="D14" s="180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9" x14ac:dyDescent="0.2">
      <c r="A15" s="193"/>
      <c r="B15" s="176"/>
      <c r="C15" s="176"/>
      <c r="D15" s="180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x14ac:dyDescent="0.2">
      <c r="A16" s="193"/>
      <c r="B16" s="176"/>
      <c r="C16" s="176"/>
      <c r="D16" s="180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1:19" x14ac:dyDescent="0.2">
      <c r="A17" s="193"/>
      <c r="B17" s="176"/>
      <c r="C17" s="176"/>
      <c r="D17" s="180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9" x14ac:dyDescent="0.2">
      <c r="A18" s="193"/>
      <c r="B18" s="176"/>
      <c r="C18" s="176"/>
      <c r="D18" s="180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9" x14ac:dyDescent="0.2">
      <c r="A19" s="69" t="s">
        <v>116</v>
      </c>
      <c r="B19" s="176"/>
      <c r="C19" s="176"/>
      <c r="D19" s="180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9" x14ac:dyDescent="0.2">
      <c r="B20" s="75" t="str">
        <f>"Державний борг України за станом на " &amp; TEXT(DREPORTDATE,"dd.MM.yyyy")</f>
        <v>Державний борг України за станом на 31.05.2018</v>
      </c>
      <c r="C20" s="176"/>
      <c r="D20" s="188" t="str">
        <f>VALVAL</f>
        <v>млрд. одиниць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1:19" s="71" customFormat="1" x14ac:dyDescent="0.2">
      <c r="A21" s="231"/>
      <c r="B21" s="233" t="s">
        <v>202</v>
      </c>
      <c r="C21" s="233" t="s">
        <v>8</v>
      </c>
      <c r="D21" s="238" t="s">
        <v>77</v>
      </c>
      <c r="E21" s="197"/>
      <c r="F21" s="197"/>
      <c r="G21" s="197"/>
      <c r="H21" s="197"/>
      <c r="I21" s="197"/>
      <c r="J21" s="197"/>
      <c r="K21" s="197"/>
      <c r="L21" s="197"/>
      <c r="M21" s="197"/>
      <c r="N21" s="197"/>
      <c r="O21" s="197"/>
      <c r="P21" s="197"/>
      <c r="Q21" s="197"/>
      <c r="R21" s="197"/>
      <c r="S21" s="197"/>
    </row>
    <row r="22" spans="1:19" s="27" customFormat="1" ht="15" x14ac:dyDescent="0.25">
      <c r="A22" s="246" t="s">
        <v>201</v>
      </c>
      <c r="B22" s="40">
        <f t="shared" ref="B22:C22" si="1">B$23+B$28</f>
        <v>76.256134905380009</v>
      </c>
      <c r="C22" s="40">
        <f t="shared" si="1"/>
        <v>1993.01638701706</v>
      </c>
      <c r="D22" s="172">
        <v>0.99999800000000005</v>
      </c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</row>
    <row r="23" spans="1:19" s="234" customFormat="1" ht="15" x14ac:dyDescent="0.25">
      <c r="A23" s="216" t="s">
        <v>84</v>
      </c>
      <c r="B23" s="101">
        <f t="shared" ref="B23:C23" si="2">SUM(B$24:B$27)</f>
        <v>66.219200961040002</v>
      </c>
      <c r="C23" s="101">
        <f t="shared" si="2"/>
        <v>1730.6929182070799</v>
      </c>
      <c r="D23" s="77">
        <v>0.86837799999999998</v>
      </c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9" s="234" customFormat="1" outlineLevel="1" x14ac:dyDescent="0.2">
      <c r="A24" s="68" t="s">
        <v>144</v>
      </c>
      <c r="B24" s="209">
        <v>6.4078302244499996</v>
      </c>
      <c r="C24" s="209">
        <v>167.47387811341</v>
      </c>
      <c r="D24" s="211">
        <v>8.4029999999999994E-2</v>
      </c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9" s="234" customFormat="1" outlineLevel="1" x14ac:dyDescent="0.2">
      <c r="A25" s="68" t="s">
        <v>47</v>
      </c>
      <c r="B25" s="214">
        <v>5.5545589027200002</v>
      </c>
      <c r="C25" s="214">
        <v>145.172935</v>
      </c>
      <c r="D25" s="46">
        <v>7.2841000000000003E-2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s="234" customFormat="1" outlineLevel="1" x14ac:dyDescent="0.2">
      <c r="A26" s="191" t="s">
        <v>64</v>
      </c>
      <c r="B26" s="248">
        <v>6.0567369438999998</v>
      </c>
      <c r="C26" s="248">
        <v>158.2977683826</v>
      </c>
      <c r="D26" s="8">
        <v>7.9425999999999997E-2</v>
      </c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</row>
    <row r="27" spans="1:19" s="234" customFormat="1" outlineLevel="1" x14ac:dyDescent="0.2">
      <c r="A27" s="191" t="s">
        <v>110</v>
      </c>
      <c r="B27" s="248">
        <v>48.200074889969997</v>
      </c>
      <c r="C27" s="248">
        <v>1259.7483367110699</v>
      </c>
      <c r="D27" s="8">
        <v>0.632081</v>
      </c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</row>
    <row r="28" spans="1:19" s="141" customFormat="1" ht="15" x14ac:dyDescent="0.25">
      <c r="A28" s="67" t="s">
        <v>128</v>
      </c>
      <c r="B28" s="29">
        <f t="shared" ref="B28:C28" si="3">SUM(B$29:B$31)</f>
        <v>10.036933944339999</v>
      </c>
      <c r="C28" s="29">
        <f t="shared" si="3"/>
        <v>262.32346880998</v>
      </c>
      <c r="D28" s="33">
        <v>0.13161999999999999</v>
      </c>
      <c r="E28" s="161"/>
      <c r="F28" s="161"/>
      <c r="G28" s="161"/>
      <c r="H28" s="161"/>
      <c r="I28" s="161"/>
      <c r="J28" s="161"/>
      <c r="K28" s="161"/>
      <c r="L28" s="161"/>
      <c r="M28" s="161"/>
      <c r="N28" s="161"/>
      <c r="O28" s="161"/>
      <c r="P28" s="161"/>
      <c r="Q28" s="161"/>
    </row>
    <row r="29" spans="1:19" s="234" customFormat="1" outlineLevel="1" x14ac:dyDescent="0.2">
      <c r="A29" s="191" t="s">
        <v>144</v>
      </c>
      <c r="B29" s="248">
        <v>2.25302238542</v>
      </c>
      <c r="C29" s="248">
        <v>58.884580762239999</v>
      </c>
      <c r="D29" s="8">
        <v>2.9544999999999998E-2</v>
      </c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</row>
    <row r="30" spans="1:19" s="234" customFormat="1" outlineLevel="1" x14ac:dyDescent="0.2">
      <c r="A30" s="191" t="s">
        <v>64</v>
      </c>
      <c r="B30" s="248">
        <v>6.9802886492600003</v>
      </c>
      <c r="C30" s="248">
        <v>182.43554674408</v>
      </c>
      <c r="D30" s="8">
        <v>9.1536999999999993E-2</v>
      </c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</row>
    <row r="31" spans="1:19" s="234" customFormat="1" outlineLevel="1" x14ac:dyDescent="0.2">
      <c r="A31" s="191" t="s">
        <v>110</v>
      </c>
      <c r="B31" s="248">
        <v>0.80362290966000005</v>
      </c>
      <c r="C31" s="248">
        <v>21.003341303660001</v>
      </c>
      <c r="D31" s="8">
        <v>1.0538E-2</v>
      </c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</row>
    <row r="32" spans="1:19" s="234" customFormat="1" x14ac:dyDescent="0.2">
      <c r="A32" s="193"/>
      <c r="B32" s="176"/>
      <c r="C32" s="176"/>
      <c r="D32" s="180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</row>
    <row r="33" spans="1:17" x14ac:dyDescent="0.2">
      <c r="A33" s="193"/>
      <c r="B33" s="176"/>
      <c r="C33" s="176"/>
      <c r="D33" s="180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1:17" x14ac:dyDescent="0.2">
      <c r="A34" s="193"/>
      <c r="B34" s="176"/>
      <c r="C34" s="176"/>
      <c r="D34" s="180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1:17" x14ac:dyDescent="0.2">
      <c r="A35" s="193"/>
      <c r="B35" s="176"/>
      <c r="C35" s="176"/>
      <c r="D35" s="180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1:17" x14ac:dyDescent="0.2">
      <c r="A36" s="193"/>
      <c r="B36" s="176"/>
      <c r="C36" s="176"/>
      <c r="D36" s="180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1:17" x14ac:dyDescent="0.2">
      <c r="A37" s="193"/>
      <c r="B37" s="176"/>
      <c r="C37" s="176"/>
      <c r="D37" s="180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1:17" x14ac:dyDescent="0.2">
      <c r="A38" s="193"/>
      <c r="B38" s="176"/>
      <c r="C38" s="176"/>
      <c r="D38" s="180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1:17" x14ac:dyDescent="0.2">
      <c r="B39" s="176"/>
      <c r="C39" s="176"/>
      <c r="D39" s="180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1:17" x14ac:dyDescent="0.2">
      <c r="B40" s="176"/>
      <c r="C40" s="176"/>
      <c r="D40" s="180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1:17" x14ac:dyDescent="0.2">
      <c r="B41" s="176"/>
      <c r="C41" s="176"/>
      <c r="D41" s="180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1:17" x14ac:dyDescent="0.2">
      <c r="B42" s="176"/>
      <c r="C42" s="176"/>
      <c r="D42" s="180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1:17" x14ac:dyDescent="0.2">
      <c r="B43" s="176"/>
      <c r="C43" s="176"/>
      <c r="D43" s="180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1:17" x14ac:dyDescent="0.2">
      <c r="B44" s="176"/>
      <c r="C44" s="176"/>
      <c r="D44" s="180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1:17" x14ac:dyDescent="0.2">
      <c r="B45" s="176"/>
      <c r="C45" s="176"/>
      <c r="D45" s="180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1:17" x14ac:dyDescent="0.2">
      <c r="B46" s="176"/>
      <c r="C46" s="176"/>
      <c r="D46" s="180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1:17" x14ac:dyDescent="0.2">
      <c r="B47" s="176"/>
      <c r="C47" s="176"/>
      <c r="D47" s="180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1:17" x14ac:dyDescent="0.2">
      <c r="B48" s="176"/>
      <c r="C48" s="176"/>
      <c r="D48" s="180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176"/>
      <c r="C49" s="176"/>
      <c r="D49" s="180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176"/>
      <c r="C50" s="176"/>
      <c r="D50" s="180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176"/>
      <c r="C51" s="176"/>
      <c r="D51" s="180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176"/>
      <c r="C52" s="176"/>
      <c r="D52" s="180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176"/>
      <c r="C53" s="176"/>
      <c r="D53" s="180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176"/>
      <c r="C54" s="176"/>
      <c r="D54" s="180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176"/>
      <c r="C55" s="176"/>
      <c r="D55" s="180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176"/>
      <c r="C56" s="176"/>
      <c r="D56" s="180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176"/>
      <c r="C57" s="176"/>
      <c r="D57" s="180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176"/>
      <c r="C58" s="176"/>
      <c r="D58" s="180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176"/>
      <c r="C59" s="176"/>
      <c r="D59" s="180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176"/>
      <c r="C60" s="176"/>
      <c r="D60" s="180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176"/>
      <c r="C61" s="176"/>
      <c r="D61" s="180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176"/>
      <c r="C62" s="176"/>
      <c r="D62" s="180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176"/>
      <c r="C63" s="176"/>
      <c r="D63" s="180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176"/>
      <c r="C64" s="176"/>
      <c r="D64" s="180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176"/>
      <c r="C65" s="176"/>
      <c r="D65" s="180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176"/>
      <c r="C66" s="176"/>
      <c r="D66" s="180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176"/>
      <c r="C67" s="176"/>
      <c r="D67" s="180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176"/>
      <c r="C68" s="176"/>
      <c r="D68" s="180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176"/>
      <c r="C69" s="176"/>
      <c r="D69" s="180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176"/>
      <c r="C70" s="176"/>
      <c r="D70" s="180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176"/>
      <c r="C71" s="176"/>
      <c r="D71" s="180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176"/>
      <c r="C72" s="176"/>
      <c r="D72" s="180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176"/>
      <c r="C73" s="176"/>
      <c r="D73" s="180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176"/>
      <c r="C74" s="176"/>
      <c r="D74" s="180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176"/>
      <c r="C75" s="176"/>
      <c r="D75" s="180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176"/>
      <c r="C76" s="176"/>
      <c r="D76" s="180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176"/>
      <c r="C77" s="176"/>
      <c r="D77" s="180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176"/>
      <c r="C78" s="176"/>
      <c r="D78" s="180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176"/>
      <c r="C79" s="176"/>
      <c r="D79" s="180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176"/>
      <c r="C80" s="176"/>
      <c r="D80" s="180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176"/>
      <c r="C81" s="176"/>
      <c r="D81" s="180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176"/>
      <c r="C82" s="176"/>
      <c r="D82" s="180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176"/>
      <c r="C83" s="176"/>
      <c r="D83" s="180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176"/>
      <c r="C84" s="176"/>
      <c r="D84" s="180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176"/>
      <c r="C85" s="176"/>
      <c r="D85" s="180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176"/>
      <c r="C86" s="176"/>
      <c r="D86" s="180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176"/>
      <c r="C87" s="176"/>
      <c r="D87" s="180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176"/>
      <c r="C88" s="176"/>
      <c r="D88" s="180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176"/>
      <c r="C89" s="176"/>
      <c r="D89" s="180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176"/>
      <c r="C90" s="176"/>
      <c r="D90" s="180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176"/>
      <c r="C91" s="176"/>
      <c r="D91" s="180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176"/>
      <c r="C92" s="176"/>
      <c r="D92" s="180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176"/>
      <c r="C93" s="176"/>
      <c r="D93" s="180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176"/>
      <c r="C94" s="176"/>
      <c r="D94" s="180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176"/>
      <c r="C95" s="176"/>
      <c r="D95" s="180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176"/>
      <c r="C96" s="176"/>
      <c r="D96" s="180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176"/>
      <c r="C97" s="176"/>
      <c r="D97" s="180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176"/>
      <c r="C98" s="176"/>
      <c r="D98" s="180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176"/>
      <c r="C99" s="176"/>
      <c r="D99" s="180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176"/>
      <c r="C100" s="176"/>
      <c r="D100" s="180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176"/>
      <c r="C101" s="176"/>
      <c r="D101" s="180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176"/>
      <c r="C102" s="176"/>
      <c r="D102" s="180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176"/>
      <c r="C103" s="176"/>
      <c r="D103" s="180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176"/>
      <c r="C104" s="176"/>
      <c r="D104" s="180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176"/>
      <c r="C105" s="176"/>
      <c r="D105" s="180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176"/>
      <c r="C106" s="176"/>
      <c r="D106" s="180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176"/>
      <c r="C107" s="176"/>
      <c r="D107" s="180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176"/>
      <c r="C108" s="176"/>
      <c r="D108" s="180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176"/>
      <c r="C109" s="176"/>
      <c r="D109" s="180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176"/>
      <c r="C110" s="176"/>
      <c r="D110" s="180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176"/>
      <c r="C111" s="176"/>
      <c r="D111" s="180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176"/>
      <c r="C112" s="176"/>
      <c r="D112" s="180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176"/>
      <c r="C113" s="176"/>
      <c r="D113" s="180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176"/>
      <c r="C114" s="176"/>
      <c r="D114" s="180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176"/>
      <c r="C115" s="176"/>
      <c r="D115" s="180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176"/>
      <c r="C116" s="176"/>
      <c r="D116" s="180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176"/>
      <c r="C117" s="176"/>
      <c r="D117" s="180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176"/>
      <c r="C118" s="176"/>
      <c r="D118" s="180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176"/>
      <c r="C119" s="176"/>
      <c r="D119" s="180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176"/>
      <c r="C120" s="176"/>
      <c r="D120" s="180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176"/>
      <c r="C121" s="176"/>
      <c r="D121" s="180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176"/>
      <c r="C122" s="176"/>
      <c r="D122" s="180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176"/>
      <c r="C123" s="176"/>
      <c r="D123" s="180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176"/>
      <c r="C124" s="176"/>
      <c r="D124" s="180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176"/>
      <c r="C125" s="176"/>
      <c r="D125" s="180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176"/>
      <c r="C126" s="176"/>
      <c r="D126" s="180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176"/>
      <c r="C127" s="176"/>
      <c r="D127" s="180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176"/>
      <c r="C128" s="176"/>
      <c r="D128" s="180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76"/>
      <c r="C129" s="176"/>
      <c r="D129" s="180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76"/>
      <c r="C130" s="176"/>
      <c r="D130" s="180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76"/>
      <c r="C131" s="176"/>
      <c r="D131" s="180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76"/>
      <c r="C132" s="176"/>
      <c r="D132" s="180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76"/>
      <c r="C133" s="176"/>
      <c r="D133" s="180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76"/>
      <c r="C134" s="176"/>
      <c r="D134" s="180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76"/>
      <c r="C135" s="176"/>
      <c r="D135" s="180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76"/>
      <c r="C136" s="176"/>
      <c r="D136" s="180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76"/>
      <c r="C137" s="176"/>
      <c r="D137" s="180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76"/>
      <c r="C138" s="176"/>
      <c r="D138" s="180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76"/>
      <c r="C139" s="176"/>
      <c r="D139" s="180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76"/>
      <c r="C140" s="176"/>
      <c r="D140" s="180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76"/>
      <c r="C141" s="176"/>
      <c r="D141" s="180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76"/>
      <c r="C142" s="176"/>
      <c r="D142" s="180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76"/>
      <c r="C143" s="176"/>
      <c r="D143" s="180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76"/>
      <c r="C144" s="176"/>
      <c r="D144" s="180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76"/>
      <c r="C145" s="176"/>
      <c r="D145" s="180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76"/>
      <c r="C146" s="176"/>
      <c r="D146" s="180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76"/>
      <c r="C147" s="176"/>
      <c r="D147" s="180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76"/>
      <c r="C148" s="176"/>
      <c r="D148" s="180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76"/>
      <c r="C149" s="176"/>
      <c r="D149" s="180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76"/>
      <c r="C150" s="176"/>
      <c r="D150" s="180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76"/>
      <c r="C151" s="176"/>
      <c r="D151" s="180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76"/>
      <c r="C152" s="176"/>
      <c r="D152" s="180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76"/>
      <c r="C153" s="176"/>
      <c r="D153" s="180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76"/>
      <c r="C154" s="176"/>
      <c r="D154" s="180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76"/>
      <c r="C155" s="176"/>
      <c r="D155" s="180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76"/>
      <c r="C156" s="176"/>
      <c r="D156" s="180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76"/>
      <c r="C157" s="176"/>
      <c r="D157" s="180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76"/>
      <c r="C158" s="176"/>
      <c r="D158" s="180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76"/>
      <c r="C159" s="176"/>
      <c r="D159" s="180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76"/>
      <c r="C160" s="176"/>
      <c r="D160" s="180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76"/>
      <c r="C161" s="176"/>
      <c r="D161" s="180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76"/>
      <c r="C162" s="176"/>
      <c r="D162" s="180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76"/>
      <c r="C163" s="176"/>
      <c r="D163" s="180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76"/>
      <c r="C164" s="176"/>
      <c r="D164" s="180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76"/>
      <c r="C165" s="176"/>
      <c r="D165" s="180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76"/>
      <c r="C166" s="176"/>
      <c r="D166" s="180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76"/>
      <c r="C167" s="176"/>
      <c r="D167" s="180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76"/>
      <c r="C168" s="176"/>
      <c r="D168" s="180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176"/>
      <c r="C169" s="176"/>
      <c r="D169" s="180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176"/>
      <c r="C170" s="176"/>
      <c r="D170" s="180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176"/>
      <c r="C171" s="176"/>
      <c r="D171" s="180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176"/>
      <c r="C172" s="176"/>
      <c r="D172" s="180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176"/>
      <c r="C173" s="176"/>
      <c r="D173" s="180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176"/>
      <c r="C174" s="176"/>
      <c r="D174" s="180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176"/>
      <c r="C175" s="176"/>
      <c r="D175" s="180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176"/>
      <c r="C176" s="176"/>
      <c r="D176" s="180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176"/>
      <c r="C177" s="176"/>
      <c r="D177" s="180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176"/>
      <c r="C178" s="176"/>
      <c r="D178" s="180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176"/>
      <c r="C179" s="176"/>
      <c r="D179" s="180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176"/>
      <c r="C180" s="176"/>
      <c r="D180" s="180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176"/>
      <c r="C181" s="176"/>
      <c r="D181" s="180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176"/>
      <c r="C182" s="176"/>
      <c r="D182" s="180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176"/>
      <c r="C183" s="176"/>
      <c r="D183" s="180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176"/>
      <c r="C184" s="176"/>
      <c r="D184" s="180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176"/>
      <c r="C185" s="176"/>
      <c r="D185" s="180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176"/>
      <c r="C186" s="176"/>
      <c r="D186" s="180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176"/>
      <c r="C187" s="176"/>
      <c r="D187" s="180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176"/>
      <c r="C188" s="176"/>
      <c r="D188" s="180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176"/>
      <c r="C189" s="176"/>
      <c r="D189" s="180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176"/>
      <c r="C190" s="176"/>
      <c r="D190" s="180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176"/>
      <c r="C191" s="176"/>
      <c r="D191" s="180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176"/>
      <c r="C192" s="176"/>
      <c r="D192" s="180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176"/>
      <c r="C193" s="176"/>
      <c r="D193" s="180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176"/>
      <c r="C194" s="176"/>
      <c r="D194" s="180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176"/>
      <c r="C195" s="176"/>
      <c r="D195" s="180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176"/>
      <c r="C196" s="176"/>
      <c r="D196" s="180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176"/>
      <c r="C197" s="176"/>
      <c r="D197" s="180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176"/>
      <c r="C198" s="176"/>
      <c r="D198" s="180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176"/>
      <c r="C199" s="176"/>
      <c r="D199" s="180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176"/>
      <c r="C200" s="176"/>
      <c r="D200" s="180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176"/>
      <c r="C201" s="176"/>
      <c r="D201" s="180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176"/>
      <c r="C202" s="176"/>
      <c r="D202" s="180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176"/>
      <c r="C203" s="176"/>
      <c r="D203" s="180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176"/>
      <c r="C204" s="176"/>
      <c r="D204" s="180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176"/>
      <c r="C205" s="176"/>
      <c r="D205" s="180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176"/>
      <c r="C206" s="176"/>
      <c r="D206" s="180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176"/>
      <c r="C207" s="176"/>
      <c r="D207" s="180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176"/>
      <c r="C208" s="176"/>
      <c r="D208" s="180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176"/>
      <c r="C209" s="176"/>
      <c r="D209" s="180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176"/>
      <c r="C210" s="176"/>
      <c r="D210" s="180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176"/>
      <c r="C211" s="176"/>
      <c r="D211" s="180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176"/>
      <c r="C212" s="176"/>
      <c r="D212" s="180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176"/>
      <c r="C213" s="176"/>
      <c r="D213" s="180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176"/>
      <c r="C214" s="176"/>
      <c r="D214" s="180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176"/>
      <c r="C215" s="176"/>
      <c r="D215" s="180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176"/>
      <c r="C216" s="176"/>
      <c r="D216" s="180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176"/>
      <c r="C217" s="176"/>
      <c r="D217" s="180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176"/>
      <c r="C218" s="176"/>
      <c r="D218" s="180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176"/>
      <c r="C219" s="176"/>
      <c r="D219" s="180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176"/>
      <c r="C220" s="176"/>
      <c r="D220" s="180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176"/>
      <c r="C221" s="176"/>
      <c r="D221" s="180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176"/>
      <c r="C222" s="176"/>
      <c r="D222" s="180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176"/>
      <c r="C223" s="176"/>
      <c r="D223" s="180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176"/>
      <c r="C224" s="176"/>
      <c r="D224" s="180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176"/>
      <c r="C225" s="176"/>
      <c r="D225" s="180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176"/>
      <c r="C226" s="176"/>
      <c r="D226" s="180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176"/>
      <c r="C227" s="176"/>
      <c r="D227" s="180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176"/>
      <c r="C228" s="176"/>
      <c r="D228" s="180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176"/>
      <c r="C229" s="176"/>
      <c r="D229" s="180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176"/>
      <c r="C230" s="176"/>
      <c r="D230" s="180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176"/>
      <c r="C231" s="176"/>
      <c r="D231" s="180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176"/>
      <c r="C232" s="176"/>
      <c r="D232" s="180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176"/>
      <c r="C233" s="176"/>
      <c r="D233" s="180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176"/>
      <c r="C234" s="176"/>
      <c r="D234" s="180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176"/>
      <c r="C235" s="176"/>
      <c r="D235" s="180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176"/>
      <c r="C236" s="176"/>
      <c r="D236" s="180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176"/>
      <c r="C237" s="176"/>
      <c r="D237" s="180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176"/>
      <c r="C238" s="176"/>
      <c r="D238" s="180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176"/>
      <c r="C239" s="176"/>
      <c r="D239" s="180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176"/>
      <c r="C240" s="176"/>
      <c r="D240" s="180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176"/>
      <c r="C241" s="176"/>
      <c r="D241" s="180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176"/>
      <c r="C242" s="176"/>
      <c r="D242" s="180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176"/>
      <c r="C243" s="176"/>
      <c r="D243" s="180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2:17" x14ac:dyDescent="0.2"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2:17" x14ac:dyDescent="0.2"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x14ac:dyDescent="0.2"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</row>
    <row r="247" spans="2:17" x14ac:dyDescent="0.2"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</row>
    <row r="248" spans="2:17" x14ac:dyDescent="0.2"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</row>
    <row r="249" spans="2:17" x14ac:dyDescent="0.2"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</row>
    <row r="250" spans="2:17" x14ac:dyDescent="0.2"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</row>
    <row r="251" spans="2:17" x14ac:dyDescent="0.2"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>
    <tabColor indexed="48"/>
    <outlinePr applyStyles="1" summaryBelow="0"/>
    <pageSetUpPr fitToPage="1"/>
  </sheetPr>
  <dimension ref="A2:S238"/>
  <sheetViews>
    <sheetView workbookViewId="0">
      <selection activeCell="H17" sqref="H17"/>
    </sheetView>
  </sheetViews>
  <sheetFormatPr defaultRowHeight="12.75" outlineLevelRow="1" x14ac:dyDescent="0.2"/>
  <cols>
    <col min="1" max="1" width="66" style="64" bestFit="1" customWidth="1"/>
    <col min="2" max="2" width="17.42578125" style="153" customWidth="1"/>
    <col min="3" max="3" width="18.140625" style="153" customWidth="1"/>
    <col min="4" max="4" width="11.42578125" style="160" bestFit="1" customWidth="1"/>
    <col min="5" max="5" width="17.140625" style="153" customWidth="1"/>
    <col min="6" max="6" width="17.5703125" style="153" customWidth="1"/>
    <col min="7" max="7" width="11.42578125" style="160" bestFit="1" customWidth="1"/>
    <col min="8" max="8" width="16.140625" style="153" bestFit="1" customWidth="1"/>
    <col min="9" max="16384" width="9.140625" style="64"/>
  </cols>
  <sheetData>
    <row r="2" spans="1:19" ht="18.75" x14ac:dyDescent="0.3">
      <c r="A2" s="5" t="s">
        <v>70</v>
      </c>
      <c r="B2" s="3"/>
      <c r="C2" s="3"/>
      <c r="D2" s="3"/>
      <c r="E2" s="3"/>
      <c r="F2" s="3"/>
      <c r="G2" s="3"/>
      <c r="H2" s="3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x14ac:dyDescent="0.2">
      <c r="A3" s="126"/>
    </row>
    <row r="4" spans="1:19" s="188" customFormat="1" x14ac:dyDescent="0.2">
      <c r="B4" s="54"/>
      <c r="C4" s="54"/>
      <c r="D4" s="61"/>
      <c r="E4" s="54"/>
      <c r="F4" s="54"/>
      <c r="G4" s="61"/>
      <c r="H4" s="188" t="str">
        <f>VALVAL</f>
        <v>млрд. одиниць</v>
      </c>
    </row>
    <row r="5" spans="1:19" s="192" customFormat="1" x14ac:dyDescent="0.2">
      <c r="A5" s="217"/>
      <c r="B5" s="259">
        <v>43100</v>
      </c>
      <c r="C5" s="260"/>
      <c r="D5" s="261"/>
      <c r="E5" s="259">
        <v>43251</v>
      </c>
      <c r="F5" s="260"/>
      <c r="G5" s="261"/>
      <c r="H5" s="210"/>
    </row>
    <row r="6" spans="1:19" s="130" customFormat="1" x14ac:dyDescent="0.2">
      <c r="A6" s="111"/>
      <c r="B6" s="233" t="s">
        <v>202</v>
      </c>
      <c r="C6" s="233" t="s">
        <v>8</v>
      </c>
      <c r="D6" s="238" t="s">
        <v>77</v>
      </c>
      <c r="E6" s="233" t="s">
        <v>202</v>
      </c>
      <c r="F6" s="233" t="s">
        <v>8</v>
      </c>
      <c r="G6" s="238" t="s">
        <v>77</v>
      </c>
      <c r="H6" s="233" t="s">
        <v>170</v>
      </c>
    </row>
    <row r="7" spans="1:19" s="162" customFormat="1" ht="15.75" x14ac:dyDescent="0.2">
      <c r="A7" s="120" t="s">
        <v>201</v>
      </c>
      <c r="B7" s="149">
        <f t="shared" ref="B7:H7" si="0">SUM(B8:B15)</f>
        <v>76.305753084309998</v>
      </c>
      <c r="C7" s="149">
        <f t="shared" si="0"/>
        <v>2141.6905879996102</v>
      </c>
      <c r="D7" s="155">
        <f t="shared" si="0"/>
        <v>1</v>
      </c>
      <c r="E7" s="149">
        <f t="shared" si="0"/>
        <v>76.256134905379994</v>
      </c>
      <c r="F7" s="149">
        <f t="shared" si="0"/>
        <v>1993.01638701706</v>
      </c>
      <c r="G7" s="155">
        <f t="shared" si="0"/>
        <v>1.0000009999999999</v>
      </c>
      <c r="H7" s="149">
        <f t="shared" si="0"/>
        <v>0</v>
      </c>
    </row>
    <row r="8" spans="1:19" s="170" customFormat="1" x14ac:dyDescent="0.2">
      <c r="A8" s="213" t="s">
        <v>144</v>
      </c>
      <c r="B8" s="48">
        <v>9.1683595608699999</v>
      </c>
      <c r="C8" s="48">
        <v>257.33039233912001</v>
      </c>
      <c r="D8" s="53">
        <v>0.120153</v>
      </c>
      <c r="E8" s="48">
        <v>8.6608526098700001</v>
      </c>
      <c r="F8" s="48">
        <v>226.35845887565</v>
      </c>
      <c r="G8" s="53">
        <v>0.113576</v>
      </c>
      <c r="H8" s="48">
        <v>-6.5770000000000004E-3</v>
      </c>
    </row>
    <row r="9" spans="1:19" s="170" customFormat="1" x14ac:dyDescent="0.2">
      <c r="A9" s="213" t="s">
        <v>47</v>
      </c>
      <c r="B9" s="48">
        <v>5.1723298382799996</v>
      </c>
      <c r="C9" s="48">
        <v>145.172935</v>
      </c>
      <c r="D9" s="53">
        <v>6.7783999999999997E-2</v>
      </c>
      <c r="E9" s="48">
        <v>5.5545589027200002</v>
      </c>
      <c r="F9" s="48">
        <v>145.172935</v>
      </c>
      <c r="G9" s="53">
        <v>7.2841000000000003E-2</v>
      </c>
      <c r="H9" s="48">
        <v>5.0569999999999999E-3</v>
      </c>
    </row>
    <row r="10" spans="1:19" s="170" customFormat="1" x14ac:dyDescent="0.2">
      <c r="A10" s="213" t="s">
        <v>64</v>
      </c>
      <c r="B10" s="48">
        <v>14.00143215376</v>
      </c>
      <c r="C10" s="48">
        <v>392.981318579</v>
      </c>
      <c r="D10" s="53">
        <v>0.18349099999999999</v>
      </c>
      <c r="E10" s="48">
        <v>13.037025593159999</v>
      </c>
      <c r="F10" s="48">
        <v>340.73331512668</v>
      </c>
      <c r="G10" s="53">
        <v>0.170964</v>
      </c>
      <c r="H10" s="48">
        <v>-1.2527999999999999E-2</v>
      </c>
    </row>
    <row r="11" spans="1:19" s="170" customFormat="1" x14ac:dyDescent="0.2">
      <c r="A11" s="213" t="s">
        <v>110</v>
      </c>
      <c r="B11" s="48">
        <v>47.963631531399997</v>
      </c>
      <c r="C11" s="48">
        <v>1346.2059420814901</v>
      </c>
      <c r="D11" s="53">
        <v>0.62857200000000002</v>
      </c>
      <c r="E11" s="48">
        <v>49.003697799629997</v>
      </c>
      <c r="F11" s="48">
        <v>1280.75167801473</v>
      </c>
      <c r="G11" s="53">
        <v>0.64261999999999997</v>
      </c>
      <c r="H11" s="48">
        <v>1.4048E-2</v>
      </c>
    </row>
    <row r="12" spans="1:19" s="170" customFormat="1" x14ac:dyDescent="0.2">
      <c r="A12" s="213"/>
      <c r="B12" s="48"/>
      <c r="C12" s="48"/>
      <c r="D12" s="53"/>
      <c r="E12" s="48"/>
      <c r="F12" s="48"/>
      <c r="G12" s="53"/>
      <c r="H12" s="48">
        <f t="shared" ref="H12:H13" si="1">G12-D12</f>
        <v>0</v>
      </c>
    </row>
    <row r="13" spans="1:19" s="170" customFormat="1" x14ac:dyDescent="0.2">
      <c r="A13" s="213"/>
      <c r="B13" s="48"/>
      <c r="C13" s="48"/>
      <c r="D13" s="53"/>
      <c r="E13" s="48"/>
      <c r="F13" s="48"/>
      <c r="G13" s="53"/>
      <c r="H13" s="38">
        <f t="shared" si="1"/>
        <v>0</v>
      </c>
    </row>
    <row r="14" spans="1:19" x14ac:dyDescent="0.2">
      <c r="B14" s="176"/>
      <c r="C14" s="176"/>
      <c r="D14" s="180"/>
      <c r="E14" s="176"/>
      <c r="F14" s="176"/>
      <c r="G14" s="180"/>
      <c r="H14" s="215"/>
      <c r="I14" s="78"/>
      <c r="J14" s="78"/>
      <c r="K14" s="78"/>
      <c r="L14" s="78"/>
      <c r="M14" s="78"/>
      <c r="N14" s="78"/>
      <c r="O14" s="78"/>
      <c r="P14" s="78"/>
      <c r="Q14" s="78"/>
    </row>
    <row r="15" spans="1:19" x14ac:dyDescent="0.2">
      <c r="B15" s="176"/>
      <c r="C15" s="176"/>
      <c r="D15" s="180"/>
      <c r="E15" s="176"/>
      <c r="F15" s="176"/>
      <c r="G15" s="180"/>
      <c r="H15" s="215"/>
      <c r="I15" s="78"/>
      <c r="J15" s="78"/>
      <c r="K15" s="78"/>
      <c r="L15" s="78"/>
      <c r="M15" s="78"/>
      <c r="N15" s="78"/>
      <c r="O15" s="78"/>
      <c r="P15" s="78"/>
      <c r="Q15" s="78"/>
    </row>
    <row r="16" spans="1:19" x14ac:dyDescent="0.2">
      <c r="B16" s="176"/>
      <c r="C16" s="176"/>
      <c r="D16" s="180"/>
      <c r="E16" s="176"/>
      <c r="F16" s="176"/>
      <c r="G16" s="180"/>
      <c r="H16" s="245"/>
      <c r="I16" s="78"/>
      <c r="J16" s="78"/>
      <c r="K16" s="78"/>
      <c r="L16" s="78"/>
      <c r="M16" s="78"/>
      <c r="N16" s="78"/>
      <c r="O16" s="78"/>
      <c r="P16" s="78"/>
      <c r="Q16" s="78"/>
    </row>
    <row r="17" spans="1:19" x14ac:dyDescent="0.2">
      <c r="B17" s="176"/>
      <c r="C17" s="176"/>
      <c r="D17" s="180"/>
      <c r="E17" s="176"/>
      <c r="F17" s="176"/>
      <c r="G17" s="180"/>
      <c r="H17" s="188" t="str">
        <f>VALVAL</f>
        <v>млрд. одиниць</v>
      </c>
      <c r="I17" s="78"/>
      <c r="J17" s="78"/>
      <c r="K17" s="78"/>
      <c r="L17" s="78"/>
      <c r="M17" s="78"/>
      <c r="N17" s="78"/>
      <c r="O17" s="78"/>
      <c r="P17" s="78"/>
      <c r="Q17" s="78"/>
    </row>
    <row r="18" spans="1:19" x14ac:dyDescent="0.2">
      <c r="A18" s="217"/>
      <c r="B18" s="259">
        <v>43100</v>
      </c>
      <c r="C18" s="260"/>
      <c r="D18" s="261"/>
      <c r="E18" s="259">
        <v>43251</v>
      </c>
      <c r="F18" s="260"/>
      <c r="G18" s="261"/>
      <c r="H18" s="210"/>
      <c r="I18" s="192"/>
      <c r="J18" s="192"/>
      <c r="K18" s="192"/>
      <c r="L18" s="192"/>
      <c r="M18" s="192"/>
      <c r="N18" s="192"/>
      <c r="O18" s="192"/>
      <c r="P18" s="192"/>
      <c r="Q18" s="192"/>
      <c r="R18" s="192"/>
      <c r="S18" s="192"/>
    </row>
    <row r="19" spans="1:19" s="242" customFormat="1" x14ac:dyDescent="0.2">
      <c r="A19" s="232"/>
      <c r="B19" s="114" t="s">
        <v>202</v>
      </c>
      <c r="C19" s="114" t="s">
        <v>8</v>
      </c>
      <c r="D19" s="116" t="s">
        <v>77</v>
      </c>
      <c r="E19" s="114" t="s">
        <v>202</v>
      </c>
      <c r="F19" s="114" t="s">
        <v>8</v>
      </c>
      <c r="G19" s="116" t="s">
        <v>77</v>
      </c>
      <c r="H19" s="114" t="s">
        <v>170</v>
      </c>
      <c r="I19" s="15"/>
      <c r="J19" s="15"/>
      <c r="K19" s="15"/>
      <c r="L19" s="15"/>
      <c r="M19" s="15"/>
      <c r="N19" s="15"/>
      <c r="O19" s="15"/>
      <c r="P19" s="15"/>
      <c r="Q19" s="15"/>
    </row>
    <row r="20" spans="1:19" s="27" customFormat="1" ht="15" x14ac:dyDescent="0.25">
      <c r="A20" s="246" t="s">
        <v>201</v>
      </c>
      <c r="B20" s="37">
        <f t="shared" ref="B20:G20" si="2">B$21+B$26</f>
        <v>76.305753084309998</v>
      </c>
      <c r="C20" s="37">
        <f t="shared" si="2"/>
        <v>2141.6905879996102</v>
      </c>
      <c r="D20" s="39">
        <f t="shared" si="2"/>
        <v>1</v>
      </c>
      <c r="E20" s="37">
        <f t="shared" si="2"/>
        <v>76.256134905380009</v>
      </c>
      <c r="F20" s="37">
        <f t="shared" si="2"/>
        <v>1993.01638701706</v>
      </c>
      <c r="G20" s="39">
        <f t="shared" si="2"/>
        <v>0.99999799999999994</v>
      </c>
      <c r="H20" s="37">
        <v>0</v>
      </c>
      <c r="I20" s="42"/>
      <c r="J20" s="42"/>
      <c r="K20" s="42"/>
      <c r="L20" s="42"/>
      <c r="M20" s="42"/>
      <c r="N20" s="42"/>
      <c r="O20" s="42"/>
      <c r="P20" s="42"/>
      <c r="Q20" s="42"/>
    </row>
    <row r="21" spans="1:19" s="141" customFormat="1" ht="15" x14ac:dyDescent="0.25">
      <c r="A21" s="216" t="s">
        <v>84</v>
      </c>
      <c r="B21" s="95">
        <f t="shared" ref="B21:G21" si="3">SUM(B$22:B$25)</f>
        <v>65.332784469550006</v>
      </c>
      <c r="C21" s="95">
        <f t="shared" si="3"/>
        <v>1833.70983091682</v>
      </c>
      <c r="D21" s="98">
        <f t="shared" si="3"/>
        <v>0.8561970000000001</v>
      </c>
      <c r="E21" s="95">
        <f t="shared" si="3"/>
        <v>66.219200961040002</v>
      </c>
      <c r="F21" s="95">
        <f t="shared" si="3"/>
        <v>1730.6929182070799</v>
      </c>
      <c r="G21" s="98">
        <f t="shared" si="3"/>
        <v>0.86837799999999998</v>
      </c>
      <c r="H21" s="95">
        <v>1.2182E-2</v>
      </c>
      <c r="I21" s="161"/>
      <c r="J21" s="161"/>
      <c r="K21" s="161"/>
      <c r="L21" s="161"/>
      <c r="M21" s="161"/>
      <c r="N21" s="161"/>
      <c r="O21" s="161"/>
      <c r="P21" s="161"/>
      <c r="Q21" s="161"/>
    </row>
    <row r="22" spans="1:19" s="234" customFormat="1" outlineLevel="1" x14ac:dyDescent="0.2">
      <c r="A22" s="68" t="s">
        <v>144</v>
      </c>
      <c r="B22" s="209">
        <v>6.5707091792299996</v>
      </c>
      <c r="C22" s="209">
        <v>184.42155980163</v>
      </c>
      <c r="D22" s="211">
        <v>8.6110000000000006E-2</v>
      </c>
      <c r="E22" s="209">
        <v>6.4078302244499996</v>
      </c>
      <c r="F22" s="209">
        <v>167.47387811341</v>
      </c>
      <c r="G22" s="211">
        <v>8.4029999999999994E-2</v>
      </c>
      <c r="H22" s="209">
        <v>-2.0799999999999998E-3</v>
      </c>
      <c r="I22" s="6"/>
      <c r="J22" s="6"/>
      <c r="K22" s="6"/>
      <c r="L22" s="6"/>
      <c r="M22" s="6"/>
      <c r="N22" s="6"/>
      <c r="O22" s="6"/>
      <c r="P22" s="6"/>
      <c r="Q22" s="6"/>
    </row>
    <row r="23" spans="1:19" outlineLevel="1" x14ac:dyDescent="0.2">
      <c r="A23" s="191" t="s">
        <v>47</v>
      </c>
      <c r="B23" s="248">
        <v>5.1723298382799996</v>
      </c>
      <c r="C23" s="248">
        <v>145.172935</v>
      </c>
      <c r="D23" s="8">
        <v>6.7783999999999997E-2</v>
      </c>
      <c r="E23" s="248">
        <v>5.5545589027200002</v>
      </c>
      <c r="F23" s="248">
        <v>145.172935</v>
      </c>
      <c r="G23" s="8">
        <v>7.2841000000000003E-2</v>
      </c>
      <c r="H23" s="248">
        <v>5.0569999999999999E-3</v>
      </c>
      <c r="I23" s="78"/>
      <c r="J23" s="78"/>
      <c r="K23" s="78"/>
      <c r="L23" s="78"/>
      <c r="M23" s="78"/>
      <c r="N23" s="78"/>
      <c r="O23" s="78"/>
      <c r="P23" s="78"/>
      <c r="Q23" s="78"/>
    </row>
    <row r="24" spans="1:19" outlineLevel="1" x14ac:dyDescent="0.2">
      <c r="A24" s="191" t="s">
        <v>64</v>
      </c>
      <c r="B24" s="248">
        <v>6.6637234384099999</v>
      </c>
      <c r="C24" s="248">
        <v>187.03221175601999</v>
      </c>
      <c r="D24" s="8">
        <v>8.7329000000000004E-2</v>
      </c>
      <c r="E24" s="248">
        <v>6.0567369438999998</v>
      </c>
      <c r="F24" s="248">
        <v>158.2977683826</v>
      </c>
      <c r="G24" s="8">
        <v>7.9425999999999997E-2</v>
      </c>
      <c r="H24" s="248">
        <v>-7.9030000000000003E-3</v>
      </c>
      <c r="I24" s="78"/>
      <c r="J24" s="78"/>
      <c r="K24" s="78"/>
      <c r="L24" s="78"/>
      <c r="M24" s="78"/>
      <c r="N24" s="78"/>
      <c r="O24" s="78"/>
      <c r="P24" s="78"/>
      <c r="Q24" s="78"/>
    </row>
    <row r="25" spans="1:19" outlineLevel="1" x14ac:dyDescent="0.2">
      <c r="A25" s="191" t="s">
        <v>110</v>
      </c>
      <c r="B25" s="248">
        <v>46.926022013630003</v>
      </c>
      <c r="C25" s="248">
        <v>1317.0831243591699</v>
      </c>
      <c r="D25" s="8">
        <v>0.61497400000000002</v>
      </c>
      <c r="E25" s="248">
        <v>48.200074889969997</v>
      </c>
      <c r="F25" s="248">
        <v>1259.7483367110699</v>
      </c>
      <c r="G25" s="8">
        <v>0.632081</v>
      </c>
      <c r="H25" s="248">
        <v>1.7108000000000002E-2</v>
      </c>
      <c r="I25" s="78"/>
      <c r="J25" s="78"/>
      <c r="K25" s="78"/>
      <c r="L25" s="78"/>
      <c r="M25" s="78"/>
      <c r="N25" s="78"/>
      <c r="O25" s="78"/>
      <c r="P25" s="78"/>
      <c r="Q25" s="78"/>
    </row>
    <row r="26" spans="1:19" ht="15" x14ac:dyDescent="0.25">
      <c r="A26" s="67" t="s">
        <v>128</v>
      </c>
      <c r="B26" s="29">
        <f t="shared" ref="B26:G26" si="4">SUM(B$27:B$29)</f>
        <v>10.972968614759999</v>
      </c>
      <c r="C26" s="29">
        <f t="shared" si="4"/>
        <v>307.98075708279003</v>
      </c>
      <c r="D26" s="33">
        <f t="shared" si="4"/>
        <v>0.14380299999999999</v>
      </c>
      <c r="E26" s="29">
        <f t="shared" si="4"/>
        <v>10.036933944339999</v>
      </c>
      <c r="F26" s="29">
        <f t="shared" si="4"/>
        <v>262.32346880998</v>
      </c>
      <c r="G26" s="33">
        <f t="shared" si="4"/>
        <v>0.13161999999999999</v>
      </c>
      <c r="H26" s="29">
        <v>-1.2182E-2</v>
      </c>
      <c r="I26" s="78"/>
      <c r="J26" s="78"/>
      <c r="K26" s="78"/>
      <c r="L26" s="78"/>
      <c r="M26" s="78"/>
      <c r="N26" s="78"/>
      <c r="O26" s="78"/>
      <c r="P26" s="78"/>
      <c r="Q26" s="78"/>
    </row>
    <row r="27" spans="1:19" outlineLevel="1" x14ac:dyDescent="0.2">
      <c r="A27" s="191" t="s">
        <v>144</v>
      </c>
      <c r="B27" s="248">
        <v>2.5976503816399998</v>
      </c>
      <c r="C27" s="248">
        <v>72.908832537489999</v>
      </c>
      <c r="D27" s="8">
        <v>3.4042999999999997E-2</v>
      </c>
      <c r="E27" s="248">
        <v>2.25302238542</v>
      </c>
      <c r="F27" s="248">
        <v>58.884580762239999</v>
      </c>
      <c r="G27" s="8">
        <v>2.9544999999999998E-2</v>
      </c>
      <c r="H27" s="248">
        <v>-4.4970000000000001E-3</v>
      </c>
      <c r="I27" s="78"/>
      <c r="J27" s="78"/>
      <c r="K27" s="78"/>
      <c r="L27" s="78"/>
      <c r="M27" s="78"/>
      <c r="N27" s="78"/>
      <c r="O27" s="78"/>
      <c r="P27" s="78"/>
      <c r="Q27" s="78"/>
    </row>
    <row r="28" spans="1:19" outlineLevel="1" x14ac:dyDescent="0.2">
      <c r="A28" s="191" t="s">
        <v>64</v>
      </c>
      <c r="B28" s="248">
        <v>7.3377087153499998</v>
      </c>
      <c r="C28" s="248">
        <v>205.94910682298001</v>
      </c>
      <c r="D28" s="8">
        <v>9.6161999999999997E-2</v>
      </c>
      <c r="E28" s="248">
        <v>6.9802886492600003</v>
      </c>
      <c r="F28" s="248">
        <v>182.43554674408</v>
      </c>
      <c r="G28" s="8">
        <v>9.1536999999999993E-2</v>
      </c>
      <c r="H28" s="248">
        <v>-4.6249999999999998E-3</v>
      </c>
      <c r="I28" s="78"/>
      <c r="J28" s="78"/>
      <c r="K28" s="78"/>
      <c r="L28" s="78"/>
      <c r="M28" s="78"/>
      <c r="N28" s="78"/>
      <c r="O28" s="78"/>
      <c r="P28" s="78"/>
      <c r="Q28" s="78"/>
    </row>
    <row r="29" spans="1:19" outlineLevel="1" x14ac:dyDescent="0.2">
      <c r="A29" s="191" t="s">
        <v>110</v>
      </c>
      <c r="B29" s="248">
        <v>1.03760951777</v>
      </c>
      <c r="C29" s="248">
        <v>29.122817722320001</v>
      </c>
      <c r="D29" s="8">
        <v>1.3598000000000001E-2</v>
      </c>
      <c r="E29" s="248">
        <v>0.80362290966000005</v>
      </c>
      <c r="F29" s="248">
        <v>21.003341303660001</v>
      </c>
      <c r="G29" s="8">
        <v>1.0538E-2</v>
      </c>
      <c r="H29" s="248">
        <v>-3.0599999999999998E-3</v>
      </c>
      <c r="I29" s="78"/>
      <c r="J29" s="78"/>
      <c r="K29" s="78"/>
      <c r="L29" s="78"/>
      <c r="M29" s="78"/>
      <c r="N29" s="78"/>
      <c r="O29" s="78"/>
      <c r="P29" s="78"/>
      <c r="Q29" s="78"/>
    </row>
    <row r="30" spans="1:19" x14ac:dyDescent="0.2">
      <c r="B30" s="176"/>
      <c r="C30" s="176"/>
      <c r="D30" s="180"/>
      <c r="E30" s="176"/>
      <c r="F30" s="176"/>
      <c r="G30" s="180"/>
      <c r="H30" s="176"/>
      <c r="I30" s="78"/>
      <c r="J30" s="78"/>
      <c r="K30" s="78"/>
      <c r="L30" s="78"/>
      <c r="M30" s="78"/>
      <c r="N30" s="78"/>
      <c r="O30" s="78"/>
      <c r="P30" s="78"/>
      <c r="Q30" s="78"/>
    </row>
    <row r="31" spans="1:19" x14ac:dyDescent="0.2">
      <c r="B31" s="176"/>
      <c r="C31" s="176"/>
      <c r="D31" s="180"/>
      <c r="E31" s="176"/>
      <c r="F31" s="176"/>
      <c r="G31" s="180"/>
      <c r="H31" s="176"/>
      <c r="I31" s="78"/>
      <c r="J31" s="78"/>
      <c r="K31" s="78"/>
      <c r="L31" s="78"/>
      <c r="M31" s="78"/>
      <c r="N31" s="78"/>
      <c r="O31" s="78"/>
      <c r="P31" s="78"/>
      <c r="Q31" s="78"/>
    </row>
    <row r="32" spans="1:19" x14ac:dyDescent="0.2">
      <c r="B32" s="176"/>
      <c r="C32" s="176"/>
      <c r="D32" s="180"/>
      <c r="E32" s="176"/>
      <c r="F32" s="176"/>
      <c r="G32" s="180"/>
      <c r="H32" s="176"/>
      <c r="I32" s="78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176"/>
      <c r="C33" s="176"/>
      <c r="D33" s="180"/>
      <c r="E33" s="176"/>
      <c r="F33" s="176"/>
      <c r="G33" s="180"/>
      <c r="H33" s="176"/>
      <c r="I33" s="78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176"/>
      <c r="C34" s="176"/>
      <c r="D34" s="180"/>
      <c r="E34" s="176"/>
      <c r="F34" s="176"/>
      <c r="G34" s="180"/>
      <c r="H34" s="176"/>
      <c r="I34" s="78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176"/>
      <c r="C35" s="176"/>
      <c r="D35" s="180"/>
      <c r="E35" s="176"/>
      <c r="F35" s="176"/>
      <c r="G35" s="180"/>
      <c r="H35" s="176"/>
      <c r="I35" s="78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176"/>
      <c r="C36" s="176"/>
      <c r="D36" s="180"/>
      <c r="E36" s="176"/>
      <c r="F36" s="176"/>
      <c r="G36" s="180"/>
      <c r="H36" s="176"/>
      <c r="I36" s="78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176"/>
      <c r="C37" s="176"/>
      <c r="D37" s="180"/>
      <c r="E37" s="176"/>
      <c r="F37" s="176"/>
      <c r="G37" s="180"/>
      <c r="H37" s="176"/>
      <c r="I37" s="78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176"/>
      <c r="C38" s="176"/>
      <c r="D38" s="180"/>
      <c r="E38" s="176"/>
      <c r="F38" s="176"/>
      <c r="G38" s="180"/>
      <c r="H38" s="176"/>
      <c r="I38" s="78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176"/>
      <c r="C39" s="176"/>
      <c r="D39" s="180"/>
      <c r="E39" s="176"/>
      <c r="F39" s="176"/>
      <c r="G39" s="180"/>
      <c r="H39" s="176"/>
      <c r="I39" s="78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176"/>
      <c r="C40" s="176"/>
      <c r="D40" s="180"/>
      <c r="E40" s="176"/>
      <c r="F40" s="176"/>
      <c r="G40" s="180"/>
      <c r="H40" s="176"/>
      <c r="I40" s="78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176"/>
      <c r="C41" s="176"/>
      <c r="D41" s="180"/>
      <c r="E41" s="176"/>
      <c r="F41" s="176"/>
      <c r="G41" s="180"/>
      <c r="H41" s="176"/>
      <c r="I41" s="78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176"/>
      <c r="C42" s="176"/>
      <c r="D42" s="180"/>
      <c r="E42" s="176"/>
      <c r="F42" s="176"/>
      <c r="G42" s="180"/>
      <c r="H42" s="176"/>
      <c r="I42" s="78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176"/>
      <c r="C43" s="176"/>
      <c r="D43" s="180"/>
      <c r="E43" s="176"/>
      <c r="F43" s="176"/>
      <c r="G43" s="180"/>
      <c r="H43" s="176"/>
      <c r="I43" s="78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176"/>
      <c r="C44" s="176"/>
      <c r="D44" s="180"/>
      <c r="E44" s="176"/>
      <c r="F44" s="176"/>
      <c r="G44" s="180"/>
      <c r="H44" s="176"/>
      <c r="I44" s="78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176"/>
      <c r="C45" s="176"/>
      <c r="D45" s="180"/>
      <c r="E45" s="176"/>
      <c r="F45" s="176"/>
      <c r="G45" s="180"/>
      <c r="H45" s="176"/>
      <c r="I45" s="78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176"/>
      <c r="C46" s="176"/>
      <c r="D46" s="180"/>
      <c r="E46" s="176"/>
      <c r="F46" s="176"/>
      <c r="G46" s="180"/>
      <c r="H46" s="176"/>
      <c r="I46" s="78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176"/>
      <c r="C47" s="176"/>
      <c r="D47" s="180"/>
      <c r="E47" s="176"/>
      <c r="F47" s="176"/>
      <c r="G47" s="180"/>
      <c r="H47" s="176"/>
      <c r="I47" s="78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176"/>
      <c r="C48" s="176"/>
      <c r="D48" s="180"/>
      <c r="E48" s="176"/>
      <c r="F48" s="176"/>
      <c r="G48" s="180"/>
      <c r="H48" s="176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176"/>
      <c r="C49" s="176"/>
      <c r="D49" s="180"/>
      <c r="E49" s="176"/>
      <c r="F49" s="176"/>
      <c r="G49" s="180"/>
      <c r="H49" s="176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176"/>
      <c r="C50" s="176"/>
      <c r="D50" s="180"/>
      <c r="E50" s="176"/>
      <c r="F50" s="176"/>
      <c r="G50" s="180"/>
      <c r="H50" s="176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176"/>
      <c r="C51" s="176"/>
      <c r="D51" s="180"/>
      <c r="E51" s="176"/>
      <c r="F51" s="176"/>
      <c r="G51" s="180"/>
      <c r="H51" s="176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176"/>
      <c r="C52" s="176"/>
      <c r="D52" s="180"/>
      <c r="E52" s="176"/>
      <c r="F52" s="176"/>
      <c r="G52" s="180"/>
      <c r="H52" s="176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176"/>
      <c r="C53" s="176"/>
      <c r="D53" s="180"/>
      <c r="E53" s="176"/>
      <c r="F53" s="176"/>
      <c r="G53" s="180"/>
      <c r="H53" s="176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176"/>
      <c r="C54" s="176"/>
      <c r="D54" s="180"/>
      <c r="E54" s="176"/>
      <c r="F54" s="176"/>
      <c r="G54" s="180"/>
      <c r="H54" s="176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176"/>
      <c r="C55" s="176"/>
      <c r="D55" s="180"/>
      <c r="E55" s="176"/>
      <c r="F55" s="176"/>
      <c r="G55" s="180"/>
      <c r="H55" s="176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176"/>
      <c r="C56" s="176"/>
      <c r="D56" s="180"/>
      <c r="E56" s="176"/>
      <c r="F56" s="176"/>
      <c r="G56" s="180"/>
      <c r="H56" s="176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176"/>
      <c r="C57" s="176"/>
      <c r="D57" s="180"/>
      <c r="E57" s="176"/>
      <c r="F57" s="176"/>
      <c r="G57" s="180"/>
      <c r="H57" s="176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176"/>
      <c r="C58" s="176"/>
      <c r="D58" s="180"/>
      <c r="E58" s="176"/>
      <c r="F58" s="176"/>
      <c r="G58" s="180"/>
      <c r="H58" s="176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176"/>
      <c r="C59" s="176"/>
      <c r="D59" s="180"/>
      <c r="E59" s="176"/>
      <c r="F59" s="176"/>
      <c r="G59" s="180"/>
      <c r="H59" s="176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176"/>
      <c r="C60" s="176"/>
      <c r="D60" s="180"/>
      <c r="E60" s="176"/>
      <c r="F60" s="176"/>
      <c r="G60" s="180"/>
      <c r="H60" s="176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176"/>
      <c r="C61" s="176"/>
      <c r="D61" s="180"/>
      <c r="E61" s="176"/>
      <c r="F61" s="176"/>
      <c r="G61" s="180"/>
      <c r="H61" s="176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176"/>
      <c r="C62" s="176"/>
      <c r="D62" s="180"/>
      <c r="E62" s="176"/>
      <c r="F62" s="176"/>
      <c r="G62" s="180"/>
      <c r="H62" s="176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176"/>
      <c r="C63" s="176"/>
      <c r="D63" s="180"/>
      <c r="E63" s="176"/>
      <c r="F63" s="176"/>
      <c r="G63" s="180"/>
      <c r="H63" s="176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176"/>
      <c r="C64" s="176"/>
      <c r="D64" s="180"/>
      <c r="E64" s="176"/>
      <c r="F64" s="176"/>
      <c r="G64" s="180"/>
      <c r="H64" s="176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176"/>
      <c r="C65" s="176"/>
      <c r="D65" s="180"/>
      <c r="E65" s="176"/>
      <c r="F65" s="176"/>
      <c r="G65" s="180"/>
      <c r="H65" s="176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176"/>
      <c r="C66" s="176"/>
      <c r="D66" s="180"/>
      <c r="E66" s="176"/>
      <c r="F66" s="176"/>
      <c r="G66" s="180"/>
      <c r="H66" s="176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176"/>
      <c r="C67" s="176"/>
      <c r="D67" s="180"/>
      <c r="E67" s="176"/>
      <c r="F67" s="176"/>
      <c r="G67" s="180"/>
      <c r="H67" s="176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176"/>
      <c r="C68" s="176"/>
      <c r="D68" s="180"/>
      <c r="E68" s="176"/>
      <c r="F68" s="176"/>
      <c r="G68" s="180"/>
      <c r="H68" s="176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176"/>
      <c r="C69" s="176"/>
      <c r="D69" s="180"/>
      <c r="E69" s="176"/>
      <c r="F69" s="176"/>
      <c r="G69" s="180"/>
      <c r="H69" s="176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176"/>
      <c r="C70" s="176"/>
      <c r="D70" s="180"/>
      <c r="E70" s="176"/>
      <c r="F70" s="176"/>
      <c r="G70" s="180"/>
      <c r="H70" s="176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176"/>
      <c r="C71" s="176"/>
      <c r="D71" s="180"/>
      <c r="E71" s="176"/>
      <c r="F71" s="176"/>
      <c r="G71" s="180"/>
      <c r="H71" s="176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176"/>
      <c r="C72" s="176"/>
      <c r="D72" s="180"/>
      <c r="E72" s="176"/>
      <c r="F72" s="176"/>
      <c r="G72" s="180"/>
      <c r="H72" s="176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176"/>
      <c r="C73" s="176"/>
      <c r="D73" s="180"/>
      <c r="E73" s="176"/>
      <c r="F73" s="176"/>
      <c r="G73" s="180"/>
      <c r="H73" s="176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176"/>
      <c r="C74" s="176"/>
      <c r="D74" s="180"/>
      <c r="E74" s="176"/>
      <c r="F74" s="176"/>
      <c r="G74" s="180"/>
      <c r="H74" s="176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176"/>
      <c r="C75" s="176"/>
      <c r="D75" s="180"/>
      <c r="E75" s="176"/>
      <c r="F75" s="176"/>
      <c r="G75" s="180"/>
      <c r="H75" s="176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176"/>
      <c r="C76" s="176"/>
      <c r="D76" s="180"/>
      <c r="E76" s="176"/>
      <c r="F76" s="176"/>
      <c r="G76" s="180"/>
      <c r="H76" s="176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176"/>
      <c r="C77" s="176"/>
      <c r="D77" s="180"/>
      <c r="E77" s="176"/>
      <c r="F77" s="176"/>
      <c r="G77" s="180"/>
      <c r="H77" s="176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176"/>
      <c r="C78" s="176"/>
      <c r="D78" s="180"/>
      <c r="E78" s="176"/>
      <c r="F78" s="176"/>
      <c r="G78" s="180"/>
      <c r="H78" s="176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176"/>
      <c r="C79" s="176"/>
      <c r="D79" s="180"/>
      <c r="E79" s="176"/>
      <c r="F79" s="176"/>
      <c r="G79" s="180"/>
      <c r="H79" s="176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176"/>
      <c r="C80" s="176"/>
      <c r="D80" s="180"/>
      <c r="E80" s="176"/>
      <c r="F80" s="176"/>
      <c r="G80" s="180"/>
      <c r="H80" s="176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176"/>
      <c r="C81" s="176"/>
      <c r="D81" s="180"/>
      <c r="E81" s="176"/>
      <c r="F81" s="176"/>
      <c r="G81" s="180"/>
      <c r="H81" s="176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176"/>
      <c r="C82" s="176"/>
      <c r="D82" s="180"/>
      <c r="E82" s="176"/>
      <c r="F82" s="176"/>
      <c r="G82" s="180"/>
      <c r="H82" s="176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176"/>
      <c r="C83" s="176"/>
      <c r="D83" s="180"/>
      <c r="E83" s="176"/>
      <c r="F83" s="176"/>
      <c r="G83" s="180"/>
      <c r="H83" s="176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176"/>
      <c r="C84" s="176"/>
      <c r="D84" s="180"/>
      <c r="E84" s="176"/>
      <c r="F84" s="176"/>
      <c r="G84" s="180"/>
      <c r="H84" s="176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176"/>
      <c r="C85" s="176"/>
      <c r="D85" s="180"/>
      <c r="E85" s="176"/>
      <c r="F85" s="176"/>
      <c r="G85" s="180"/>
      <c r="H85" s="176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176"/>
      <c r="C86" s="176"/>
      <c r="D86" s="180"/>
      <c r="E86" s="176"/>
      <c r="F86" s="176"/>
      <c r="G86" s="180"/>
      <c r="H86" s="176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176"/>
      <c r="C87" s="176"/>
      <c r="D87" s="180"/>
      <c r="E87" s="176"/>
      <c r="F87" s="176"/>
      <c r="G87" s="180"/>
      <c r="H87" s="176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176"/>
      <c r="C88" s="176"/>
      <c r="D88" s="180"/>
      <c r="E88" s="176"/>
      <c r="F88" s="176"/>
      <c r="G88" s="180"/>
      <c r="H88" s="176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176"/>
      <c r="C89" s="176"/>
      <c r="D89" s="180"/>
      <c r="E89" s="176"/>
      <c r="F89" s="176"/>
      <c r="G89" s="180"/>
      <c r="H89" s="176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176"/>
      <c r="C90" s="176"/>
      <c r="D90" s="180"/>
      <c r="E90" s="176"/>
      <c r="F90" s="176"/>
      <c r="G90" s="180"/>
      <c r="H90" s="176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176"/>
      <c r="C91" s="176"/>
      <c r="D91" s="180"/>
      <c r="E91" s="176"/>
      <c r="F91" s="176"/>
      <c r="G91" s="180"/>
      <c r="H91" s="176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176"/>
      <c r="C92" s="176"/>
      <c r="D92" s="180"/>
      <c r="E92" s="176"/>
      <c r="F92" s="176"/>
      <c r="G92" s="180"/>
      <c r="H92" s="176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176"/>
      <c r="C93" s="176"/>
      <c r="D93" s="180"/>
      <c r="E93" s="176"/>
      <c r="F93" s="176"/>
      <c r="G93" s="180"/>
      <c r="H93" s="176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176"/>
      <c r="C94" s="176"/>
      <c r="D94" s="180"/>
      <c r="E94" s="176"/>
      <c r="F94" s="176"/>
      <c r="G94" s="180"/>
      <c r="H94" s="176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176"/>
      <c r="C95" s="176"/>
      <c r="D95" s="180"/>
      <c r="E95" s="176"/>
      <c r="F95" s="176"/>
      <c r="G95" s="180"/>
      <c r="H95" s="176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176"/>
      <c r="C96" s="176"/>
      <c r="D96" s="180"/>
      <c r="E96" s="176"/>
      <c r="F96" s="176"/>
      <c r="G96" s="180"/>
      <c r="H96" s="176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176"/>
      <c r="C97" s="176"/>
      <c r="D97" s="180"/>
      <c r="E97" s="176"/>
      <c r="F97" s="176"/>
      <c r="G97" s="180"/>
      <c r="H97" s="176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176"/>
      <c r="C98" s="176"/>
      <c r="D98" s="180"/>
      <c r="E98" s="176"/>
      <c r="F98" s="176"/>
      <c r="G98" s="180"/>
      <c r="H98" s="176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176"/>
      <c r="C99" s="176"/>
      <c r="D99" s="180"/>
      <c r="E99" s="176"/>
      <c r="F99" s="176"/>
      <c r="G99" s="180"/>
      <c r="H99" s="176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176"/>
      <c r="C100" s="176"/>
      <c r="D100" s="180"/>
      <c r="E100" s="176"/>
      <c r="F100" s="176"/>
      <c r="G100" s="180"/>
      <c r="H100" s="176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176"/>
      <c r="C101" s="176"/>
      <c r="D101" s="180"/>
      <c r="E101" s="176"/>
      <c r="F101" s="176"/>
      <c r="G101" s="180"/>
      <c r="H101" s="176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176"/>
      <c r="C102" s="176"/>
      <c r="D102" s="180"/>
      <c r="E102" s="176"/>
      <c r="F102" s="176"/>
      <c r="G102" s="180"/>
      <c r="H102" s="176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176"/>
      <c r="C103" s="176"/>
      <c r="D103" s="180"/>
      <c r="E103" s="176"/>
      <c r="F103" s="176"/>
      <c r="G103" s="180"/>
      <c r="H103" s="176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176"/>
      <c r="C104" s="176"/>
      <c r="D104" s="180"/>
      <c r="E104" s="176"/>
      <c r="F104" s="176"/>
      <c r="G104" s="180"/>
      <c r="H104" s="176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176"/>
      <c r="C105" s="176"/>
      <c r="D105" s="180"/>
      <c r="E105" s="176"/>
      <c r="F105" s="176"/>
      <c r="G105" s="180"/>
      <c r="H105" s="176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176"/>
      <c r="C106" s="176"/>
      <c r="D106" s="180"/>
      <c r="E106" s="176"/>
      <c r="F106" s="176"/>
      <c r="G106" s="180"/>
      <c r="H106" s="176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176"/>
      <c r="C107" s="176"/>
      <c r="D107" s="180"/>
      <c r="E107" s="176"/>
      <c r="F107" s="176"/>
      <c r="G107" s="180"/>
      <c r="H107" s="176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176"/>
      <c r="C108" s="176"/>
      <c r="D108" s="180"/>
      <c r="E108" s="176"/>
      <c r="F108" s="176"/>
      <c r="G108" s="180"/>
      <c r="H108" s="176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176"/>
      <c r="C109" s="176"/>
      <c r="D109" s="180"/>
      <c r="E109" s="176"/>
      <c r="F109" s="176"/>
      <c r="G109" s="180"/>
      <c r="H109" s="176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176"/>
      <c r="C110" s="176"/>
      <c r="D110" s="180"/>
      <c r="E110" s="176"/>
      <c r="F110" s="176"/>
      <c r="G110" s="180"/>
      <c r="H110" s="176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176"/>
      <c r="C111" s="176"/>
      <c r="D111" s="180"/>
      <c r="E111" s="176"/>
      <c r="F111" s="176"/>
      <c r="G111" s="180"/>
      <c r="H111" s="176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176"/>
      <c r="C112" s="176"/>
      <c r="D112" s="180"/>
      <c r="E112" s="176"/>
      <c r="F112" s="176"/>
      <c r="G112" s="180"/>
      <c r="H112" s="176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176"/>
      <c r="C113" s="176"/>
      <c r="D113" s="180"/>
      <c r="E113" s="176"/>
      <c r="F113" s="176"/>
      <c r="G113" s="180"/>
      <c r="H113" s="176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176"/>
      <c r="C114" s="176"/>
      <c r="D114" s="180"/>
      <c r="E114" s="176"/>
      <c r="F114" s="176"/>
      <c r="G114" s="180"/>
      <c r="H114" s="176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176"/>
      <c r="C115" s="176"/>
      <c r="D115" s="180"/>
      <c r="E115" s="176"/>
      <c r="F115" s="176"/>
      <c r="G115" s="180"/>
      <c r="H115" s="176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176"/>
      <c r="C116" s="176"/>
      <c r="D116" s="180"/>
      <c r="E116" s="176"/>
      <c r="F116" s="176"/>
      <c r="G116" s="180"/>
      <c r="H116" s="176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176"/>
      <c r="C117" s="176"/>
      <c r="D117" s="180"/>
      <c r="E117" s="176"/>
      <c r="F117" s="176"/>
      <c r="G117" s="180"/>
      <c r="H117" s="176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176"/>
      <c r="C118" s="176"/>
      <c r="D118" s="180"/>
      <c r="E118" s="176"/>
      <c r="F118" s="176"/>
      <c r="G118" s="180"/>
      <c r="H118" s="176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176"/>
      <c r="C119" s="176"/>
      <c r="D119" s="180"/>
      <c r="E119" s="176"/>
      <c r="F119" s="176"/>
      <c r="G119" s="180"/>
      <c r="H119" s="176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176"/>
      <c r="C120" s="176"/>
      <c r="D120" s="180"/>
      <c r="E120" s="176"/>
      <c r="F120" s="176"/>
      <c r="G120" s="180"/>
      <c r="H120" s="176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176"/>
      <c r="C121" s="176"/>
      <c r="D121" s="180"/>
      <c r="E121" s="176"/>
      <c r="F121" s="176"/>
      <c r="G121" s="180"/>
      <c r="H121" s="176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176"/>
      <c r="C122" s="176"/>
      <c r="D122" s="180"/>
      <c r="E122" s="176"/>
      <c r="F122" s="176"/>
      <c r="G122" s="180"/>
      <c r="H122" s="176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176"/>
      <c r="C123" s="176"/>
      <c r="D123" s="180"/>
      <c r="E123" s="176"/>
      <c r="F123" s="176"/>
      <c r="G123" s="180"/>
      <c r="H123" s="176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176"/>
      <c r="C124" s="176"/>
      <c r="D124" s="180"/>
      <c r="E124" s="176"/>
      <c r="F124" s="176"/>
      <c r="G124" s="180"/>
      <c r="H124" s="176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176"/>
      <c r="C125" s="176"/>
      <c r="D125" s="180"/>
      <c r="E125" s="176"/>
      <c r="F125" s="176"/>
      <c r="G125" s="180"/>
      <c r="H125" s="176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176"/>
      <c r="C126" s="176"/>
      <c r="D126" s="180"/>
      <c r="E126" s="176"/>
      <c r="F126" s="176"/>
      <c r="G126" s="180"/>
      <c r="H126" s="176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176"/>
      <c r="C127" s="176"/>
      <c r="D127" s="180"/>
      <c r="E127" s="176"/>
      <c r="F127" s="176"/>
      <c r="G127" s="180"/>
      <c r="H127" s="176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176"/>
      <c r="C128" s="176"/>
      <c r="D128" s="180"/>
      <c r="E128" s="176"/>
      <c r="F128" s="176"/>
      <c r="G128" s="180"/>
      <c r="H128" s="176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76"/>
      <c r="C129" s="176"/>
      <c r="D129" s="180"/>
      <c r="E129" s="176"/>
      <c r="F129" s="176"/>
      <c r="G129" s="180"/>
      <c r="H129" s="176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76"/>
      <c r="C130" s="176"/>
      <c r="D130" s="180"/>
      <c r="E130" s="176"/>
      <c r="F130" s="176"/>
      <c r="G130" s="180"/>
      <c r="H130" s="176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76"/>
      <c r="C131" s="176"/>
      <c r="D131" s="180"/>
      <c r="E131" s="176"/>
      <c r="F131" s="176"/>
      <c r="G131" s="180"/>
      <c r="H131" s="176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76"/>
      <c r="C132" s="176"/>
      <c r="D132" s="180"/>
      <c r="E132" s="176"/>
      <c r="F132" s="176"/>
      <c r="G132" s="180"/>
      <c r="H132" s="176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76"/>
      <c r="C133" s="176"/>
      <c r="D133" s="180"/>
      <c r="E133" s="176"/>
      <c r="F133" s="176"/>
      <c r="G133" s="180"/>
      <c r="H133" s="176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76"/>
      <c r="C134" s="176"/>
      <c r="D134" s="180"/>
      <c r="E134" s="176"/>
      <c r="F134" s="176"/>
      <c r="G134" s="180"/>
      <c r="H134" s="176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76"/>
      <c r="C135" s="176"/>
      <c r="D135" s="180"/>
      <c r="E135" s="176"/>
      <c r="F135" s="176"/>
      <c r="G135" s="180"/>
      <c r="H135" s="176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76"/>
      <c r="C136" s="176"/>
      <c r="D136" s="180"/>
      <c r="E136" s="176"/>
      <c r="F136" s="176"/>
      <c r="G136" s="180"/>
      <c r="H136" s="176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76"/>
      <c r="C137" s="176"/>
      <c r="D137" s="180"/>
      <c r="E137" s="176"/>
      <c r="F137" s="176"/>
      <c r="G137" s="180"/>
      <c r="H137" s="176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76"/>
      <c r="C138" s="176"/>
      <c r="D138" s="180"/>
      <c r="E138" s="176"/>
      <c r="F138" s="176"/>
      <c r="G138" s="180"/>
      <c r="H138" s="176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76"/>
      <c r="C139" s="176"/>
      <c r="D139" s="180"/>
      <c r="E139" s="176"/>
      <c r="F139" s="176"/>
      <c r="G139" s="180"/>
      <c r="H139" s="176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76"/>
      <c r="C140" s="176"/>
      <c r="D140" s="180"/>
      <c r="E140" s="176"/>
      <c r="F140" s="176"/>
      <c r="G140" s="180"/>
      <c r="H140" s="176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76"/>
      <c r="C141" s="176"/>
      <c r="D141" s="180"/>
      <c r="E141" s="176"/>
      <c r="F141" s="176"/>
      <c r="G141" s="180"/>
      <c r="H141" s="176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76"/>
      <c r="C142" s="176"/>
      <c r="D142" s="180"/>
      <c r="E142" s="176"/>
      <c r="F142" s="176"/>
      <c r="G142" s="180"/>
      <c r="H142" s="176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76"/>
      <c r="C143" s="176"/>
      <c r="D143" s="180"/>
      <c r="E143" s="176"/>
      <c r="F143" s="176"/>
      <c r="G143" s="180"/>
      <c r="H143" s="176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76"/>
      <c r="C144" s="176"/>
      <c r="D144" s="180"/>
      <c r="E144" s="176"/>
      <c r="F144" s="176"/>
      <c r="G144" s="180"/>
      <c r="H144" s="176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76"/>
      <c r="C145" s="176"/>
      <c r="D145" s="180"/>
      <c r="E145" s="176"/>
      <c r="F145" s="176"/>
      <c r="G145" s="180"/>
      <c r="H145" s="176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76"/>
      <c r="C146" s="176"/>
      <c r="D146" s="180"/>
      <c r="E146" s="176"/>
      <c r="F146" s="176"/>
      <c r="G146" s="180"/>
      <c r="H146" s="176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76"/>
      <c r="C147" s="176"/>
      <c r="D147" s="180"/>
      <c r="E147" s="176"/>
      <c r="F147" s="176"/>
      <c r="G147" s="180"/>
      <c r="H147" s="176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76"/>
      <c r="C148" s="176"/>
      <c r="D148" s="180"/>
      <c r="E148" s="176"/>
      <c r="F148" s="176"/>
      <c r="G148" s="180"/>
      <c r="H148" s="176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76"/>
      <c r="C149" s="176"/>
      <c r="D149" s="180"/>
      <c r="E149" s="176"/>
      <c r="F149" s="176"/>
      <c r="G149" s="180"/>
      <c r="H149" s="176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76"/>
      <c r="C150" s="176"/>
      <c r="D150" s="180"/>
      <c r="E150" s="176"/>
      <c r="F150" s="176"/>
      <c r="G150" s="180"/>
      <c r="H150" s="176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76"/>
      <c r="C151" s="176"/>
      <c r="D151" s="180"/>
      <c r="E151" s="176"/>
      <c r="F151" s="176"/>
      <c r="G151" s="180"/>
      <c r="H151" s="176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76"/>
      <c r="C152" s="176"/>
      <c r="D152" s="180"/>
      <c r="E152" s="176"/>
      <c r="F152" s="176"/>
      <c r="G152" s="180"/>
      <c r="H152" s="176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76"/>
      <c r="C153" s="176"/>
      <c r="D153" s="180"/>
      <c r="E153" s="176"/>
      <c r="F153" s="176"/>
      <c r="G153" s="180"/>
      <c r="H153" s="176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76"/>
      <c r="C154" s="176"/>
      <c r="D154" s="180"/>
      <c r="E154" s="176"/>
      <c r="F154" s="176"/>
      <c r="G154" s="180"/>
      <c r="H154" s="176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76"/>
      <c r="C155" s="176"/>
      <c r="D155" s="180"/>
      <c r="E155" s="176"/>
      <c r="F155" s="176"/>
      <c r="G155" s="180"/>
      <c r="H155" s="176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76"/>
      <c r="C156" s="176"/>
      <c r="D156" s="180"/>
      <c r="E156" s="176"/>
      <c r="F156" s="176"/>
      <c r="G156" s="180"/>
      <c r="H156" s="176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76"/>
      <c r="C157" s="176"/>
      <c r="D157" s="180"/>
      <c r="E157" s="176"/>
      <c r="F157" s="176"/>
      <c r="G157" s="180"/>
      <c r="H157" s="176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76"/>
      <c r="C158" s="176"/>
      <c r="D158" s="180"/>
      <c r="E158" s="176"/>
      <c r="F158" s="176"/>
      <c r="G158" s="180"/>
      <c r="H158" s="176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76"/>
      <c r="C159" s="176"/>
      <c r="D159" s="180"/>
      <c r="E159" s="176"/>
      <c r="F159" s="176"/>
      <c r="G159" s="180"/>
      <c r="H159" s="176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76"/>
      <c r="C160" s="176"/>
      <c r="D160" s="180"/>
      <c r="E160" s="176"/>
      <c r="F160" s="176"/>
      <c r="G160" s="180"/>
      <c r="H160" s="176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76"/>
      <c r="C161" s="176"/>
      <c r="D161" s="180"/>
      <c r="E161" s="176"/>
      <c r="F161" s="176"/>
      <c r="G161" s="180"/>
      <c r="H161" s="176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76"/>
      <c r="C162" s="176"/>
      <c r="D162" s="180"/>
      <c r="E162" s="176"/>
      <c r="F162" s="176"/>
      <c r="G162" s="180"/>
      <c r="H162" s="176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76"/>
      <c r="C163" s="176"/>
      <c r="D163" s="180"/>
      <c r="E163" s="176"/>
      <c r="F163" s="176"/>
      <c r="G163" s="180"/>
      <c r="H163" s="176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76"/>
      <c r="C164" s="176"/>
      <c r="D164" s="180"/>
      <c r="E164" s="176"/>
      <c r="F164" s="176"/>
      <c r="G164" s="180"/>
      <c r="H164" s="176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76"/>
      <c r="C165" s="176"/>
      <c r="D165" s="180"/>
      <c r="E165" s="176"/>
      <c r="F165" s="176"/>
      <c r="G165" s="180"/>
      <c r="H165" s="176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76"/>
      <c r="C166" s="176"/>
      <c r="D166" s="180"/>
      <c r="E166" s="176"/>
      <c r="F166" s="176"/>
      <c r="G166" s="180"/>
      <c r="H166" s="176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76"/>
      <c r="C167" s="176"/>
      <c r="D167" s="180"/>
      <c r="E167" s="176"/>
      <c r="F167" s="176"/>
      <c r="G167" s="180"/>
      <c r="H167" s="176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76"/>
      <c r="C168" s="176"/>
      <c r="D168" s="180"/>
      <c r="E168" s="176"/>
      <c r="F168" s="176"/>
      <c r="G168" s="180"/>
      <c r="H168" s="176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176"/>
      <c r="C169" s="176"/>
      <c r="D169" s="180"/>
      <c r="E169" s="176"/>
      <c r="F169" s="176"/>
      <c r="G169" s="180"/>
      <c r="H169" s="176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176"/>
      <c r="C170" s="176"/>
      <c r="D170" s="180"/>
      <c r="E170" s="176"/>
      <c r="F170" s="176"/>
      <c r="G170" s="180"/>
      <c r="H170" s="176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176"/>
      <c r="C171" s="176"/>
      <c r="D171" s="180"/>
      <c r="E171" s="176"/>
      <c r="F171" s="176"/>
      <c r="G171" s="180"/>
      <c r="H171" s="176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176"/>
      <c r="C172" s="176"/>
      <c r="D172" s="180"/>
      <c r="E172" s="176"/>
      <c r="F172" s="176"/>
      <c r="G172" s="180"/>
      <c r="H172" s="176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176"/>
      <c r="C173" s="176"/>
      <c r="D173" s="180"/>
      <c r="E173" s="176"/>
      <c r="F173" s="176"/>
      <c r="G173" s="180"/>
      <c r="H173" s="176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176"/>
      <c r="C174" s="176"/>
      <c r="D174" s="180"/>
      <c r="E174" s="176"/>
      <c r="F174" s="176"/>
      <c r="G174" s="180"/>
      <c r="H174" s="176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176"/>
      <c r="C175" s="176"/>
      <c r="D175" s="180"/>
      <c r="E175" s="176"/>
      <c r="F175" s="176"/>
      <c r="G175" s="180"/>
      <c r="H175" s="176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176"/>
      <c r="C176" s="176"/>
      <c r="D176" s="180"/>
      <c r="E176" s="176"/>
      <c r="F176" s="176"/>
      <c r="G176" s="180"/>
      <c r="H176" s="176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176"/>
      <c r="C177" s="176"/>
      <c r="D177" s="180"/>
      <c r="E177" s="176"/>
      <c r="F177" s="176"/>
      <c r="G177" s="180"/>
      <c r="H177" s="176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176"/>
      <c r="C178" s="176"/>
      <c r="D178" s="180"/>
      <c r="E178" s="176"/>
      <c r="F178" s="176"/>
      <c r="G178" s="180"/>
      <c r="H178" s="176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176"/>
      <c r="C179" s="176"/>
      <c r="D179" s="180"/>
      <c r="E179" s="176"/>
      <c r="F179" s="176"/>
      <c r="G179" s="180"/>
      <c r="H179" s="176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176"/>
      <c r="C180" s="176"/>
      <c r="D180" s="180"/>
      <c r="E180" s="176"/>
      <c r="F180" s="176"/>
      <c r="G180" s="180"/>
      <c r="H180" s="176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176"/>
      <c r="C181" s="176"/>
      <c r="D181" s="180"/>
      <c r="E181" s="176"/>
      <c r="F181" s="176"/>
      <c r="G181" s="180"/>
      <c r="H181" s="176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176"/>
      <c r="C182" s="176"/>
      <c r="D182" s="180"/>
      <c r="E182" s="176"/>
      <c r="F182" s="176"/>
      <c r="G182" s="180"/>
      <c r="H182" s="176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176"/>
      <c r="C183" s="176"/>
      <c r="D183" s="180"/>
      <c r="E183" s="176"/>
      <c r="F183" s="176"/>
      <c r="G183" s="180"/>
      <c r="H183" s="176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176"/>
      <c r="C184" s="176"/>
      <c r="D184" s="180"/>
      <c r="E184" s="176"/>
      <c r="F184" s="176"/>
      <c r="G184" s="180"/>
      <c r="H184" s="176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176"/>
      <c r="C185" s="176"/>
      <c r="D185" s="180"/>
      <c r="E185" s="176"/>
      <c r="F185" s="176"/>
      <c r="G185" s="180"/>
      <c r="H185" s="176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176"/>
      <c r="C186" s="176"/>
      <c r="D186" s="180"/>
      <c r="E186" s="176"/>
      <c r="F186" s="176"/>
      <c r="G186" s="180"/>
      <c r="H186" s="176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176"/>
      <c r="C187" s="176"/>
      <c r="D187" s="180"/>
      <c r="E187" s="176"/>
      <c r="F187" s="176"/>
      <c r="G187" s="180"/>
      <c r="H187" s="176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176"/>
      <c r="C188" s="176"/>
      <c r="D188" s="180"/>
      <c r="E188" s="176"/>
      <c r="F188" s="176"/>
      <c r="G188" s="180"/>
      <c r="H188" s="176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176"/>
      <c r="C189" s="176"/>
      <c r="D189" s="180"/>
      <c r="E189" s="176"/>
      <c r="F189" s="176"/>
      <c r="G189" s="180"/>
      <c r="H189" s="176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176"/>
      <c r="C190" s="176"/>
      <c r="D190" s="180"/>
      <c r="E190" s="176"/>
      <c r="F190" s="176"/>
      <c r="G190" s="180"/>
      <c r="H190" s="176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176"/>
      <c r="C191" s="176"/>
      <c r="D191" s="180"/>
      <c r="E191" s="176"/>
      <c r="F191" s="176"/>
      <c r="G191" s="180"/>
      <c r="H191" s="176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176"/>
      <c r="C192" s="176"/>
      <c r="D192" s="180"/>
      <c r="E192" s="176"/>
      <c r="F192" s="176"/>
      <c r="G192" s="180"/>
      <c r="H192" s="176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176"/>
      <c r="C193" s="176"/>
      <c r="D193" s="180"/>
      <c r="E193" s="176"/>
      <c r="F193" s="176"/>
      <c r="G193" s="180"/>
      <c r="H193" s="176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176"/>
      <c r="C194" s="176"/>
      <c r="D194" s="180"/>
      <c r="E194" s="176"/>
      <c r="F194" s="176"/>
      <c r="G194" s="180"/>
      <c r="H194" s="176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176"/>
      <c r="C195" s="176"/>
      <c r="D195" s="180"/>
      <c r="E195" s="176"/>
      <c r="F195" s="176"/>
      <c r="G195" s="180"/>
      <c r="H195" s="176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176"/>
      <c r="C196" s="176"/>
      <c r="D196" s="180"/>
      <c r="E196" s="176"/>
      <c r="F196" s="176"/>
      <c r="G196" s="180"/>
      <c r="H196" s="176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176"/>
      <c r="C197" s="176"/>
      <c r="D197" s="180"/>
      <c r="E197" s="176"/>
      <c r="F197" s="176"/>
      <c r="G197" s="180"/>
      <c r="H197" s="176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176"/>
      <c r="C198" s="176"/>
      <c r="D198" s="180"/>
      <c r="E198" s="176"/>
      <c r="F198" s="176"/>
      <c r="G198" s="180"/>
      <c r="H198" s="176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176"/>
      <c r="C199" s="176"/>
      <c r="D199" s="180"/>
      <c r="E199" s="176"/>
      <c r="F199" s="176"/>
      <c r="G199" s="180"/>
      <c r="H199" s="176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176"/>
      <c r="C200" s="176"/>
      <c r="D200" s="180"/>
      <c r="E200" s="176"/>
      <c r="F200" s="176"/>
      <c r="G200" s="180"/>
      <c r="H200" s="176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176"/>
      <c r="C201" s="176"/>
      <c r="D201" s="180"/>
      <c r="E201" s="176"/>
      <c r="F201" s="176"/>
      <c r="G201" s="180"/>
      <c r="H201" s="176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176"/>
      <c r="C202" s="176"/>
      <c r="D202" s="180"/>
      <c r="E202" s="176"/>
      <c r="F202" s="176"/>
      <c r="G202" s="180"/>
      <c r="H202" s="176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176"/>
      <c r="C203" s="176"/>
      <c r="D203" s="180"/>
      <c r="E203" s="176"/>
      <c r="F203" s="176"/>
      <c r="G203" s="180"/>
      <c r="H203" s="176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176"/>
      <c r="C204" s="176"/>
      <c r="D204" s="180"/>
      <c r="E204" s="176"/>
      <c r="F204" s="176"/>
      <c r="G204" s="180"/>
      <c r="H204" s="176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176"/>
      <c r="C205" s="176"/>
      <c r="D205" s="180"/>
      <c r="E205" s="176"/>
      <c r="F205" s="176"/>
      <c r="G205" s="180"/>
      <c r="H205" s="176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176"/>
      <c r="C206" s="176"/>
      <c r="D206" s="180"/>
      <c r="E206" s="176"/>
      <c r="F206" s="176"/>
      <c r="G206" s="180"/>
      <c r="H206" s="176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176"/>
      <c r="C207" s="176"/>
      <c r="D207" s="180"/>
      <c r="E207" s="176"/>
      <c r="F207" s="176"/>
      <c r="G207" s="180"/>
      <c r="H207" s="176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176"/>
      <c r="C208" s="176"/>
      <c r="D208" s="180"/>
      <c r="E208" s="176"/>
      <c r="F208" s="176"/>
      <c r="G208" s="180"/>
      <c r="H208" s="176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176"/>
      <c r="C209" s="176"/>
      <c r="D209" s="180"/>
      <c r="E209" s="176"/>
      <c r="F209" s="176"/>
      <c r="G209" s="180"/>
      <c r="H209" s="176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176"/>
      <c r="C210" s="176"/>
      <c r="D210" s="180"/>
      <c r="E210" s="176"/>
      <c r="F210" s="176"/>
      <c r="G210" s="180"/>
      <c r="H210" s="176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176"/>
      <c r="C211" s="176"/>
      <c r="D211" s="180"/>
      <c r="E211" s="176"/>
      <c r="F211" s="176"/>
      <c r="G211" s="180"/>
      <c r="H211" s="176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176"/>
      <c r="C212" s="176"/>
      <c r="D212" s="180"/>
      <c r="E212" s="176"/>
      <c r="F212" s="176"/>
      <c r="G212" s="180"/>
      <c r="H212" s="176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176"/>
      <c r="C213" s="176"/>
      <c r="D213" s="180"/>
      <c r="E213" s="176"/>
      <c r="F213" s="176"/>
      <c r="G213" s="180"/>
      <c r="H213" s="176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176"/>
      <c r="C214" s="176"/>
      <c r="D214" s="180"/>
      <c r="E214" s="176"/>
      <c r="F214" s="176"/>
      <c r="G214" s="180"/>
      <c r="H214" s="176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176"/>
      <c r="C215" s="176"/>
      <c r="D215" s="180"/>
      <c r="E215" s="176"/>
      <c r="F215" s="176"/>
      <c r="G215" s="180"/>
      <c r="H215" s="176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176"/>
      <c r="C216" s="176"/>
      <c r="D216" s="180"/>
      <c r="E216" s="176"/>
      <c r="F216" s="176"/>
      <c r="G216" s="180"/>
      <c r="H216" s="176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176"/>
      <c r="C217" s="176"/>
      <c r="D217" s="180"/>
      <c r="E217" s="176"/>
      <c r="F217" s="176"/>
      <c r="G217" s="180"/>
      <c r="H217" s="176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176"/>
      <c r="C218" s="176"/>
      <c r="D218" s="180"/>
      <c r="E218" s="176"/>
      <c r="F218" s="176"/>
      <c r="G218" s="180"/>
      <c r="H218" s="176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176"/>
      <c r="C219" s="176"/>
      <c r="D219" s="180"/>
      <c r="E219" s="176"/>
      <c r="F219" s="176"/>
      <c r="G219" s="180"/>
      <c r="H219" s="176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176"/>
      <c r="C220" s="176"/>
      <c r="D220" s="180"/>
      <c r="E220" s="176"/>
      <c r="F220" s="176"/>
      <c r="G220" s="180"/>
      <c r="H220" s="176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176"/>
      <c r="C221" s="176"/>
      <c r="D221" s="180"/>
      <c r="E221" s="176"/>
      <c r="F221" s="176"/>
      <c r="G221" s="180"/>
      <c r="H221" s="176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176"/>
      <c r="C222" s="176"/>
      <c r="D222" s="180"/>
      <c r="E222" s="176"/>
      <c r="F222" s="176"/>
      <c r="G222" s="180"/>
      <c r="H222" s="176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176"/>
      <c r="C223" s="176"/>
      <c r="D223" s="180"/>
      <c r="E223" s="176"/>
      <c r="F223" s="176"/>
      <c r="G223" s="180"/>
      <c r="H223" s="176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176"/>
      <c r="C224" s="176"/>
      <c r="D224" s="180"/>
      <c r="E224" s="176"/>
      <c r="F224" s="176"/>
      <c r="G224" s="180"/>
      <c r="H224" s="176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176"/>
      <c r="C225" s="176"/>
      <c r="D225" s="180"/>
      <c r="E225" s="176"/>
      <c r="F225" s="176"/>
      <c r="G225" s="180"/>
      <c r="H225" s="176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176"/>
      <c r="C226" s="176"/>
      <c r="D226" s="180"/>
      <c r="E226" s="176"/>
      <c r="F226" s="176"/>
      <c r="G226" s="180"/>
      <c r="H226" s="176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176"/>
      <c r="C227" s="176"/>
      <c r="D227" s="180"/>
      <c r="E227" s="176"/>
      <c r="F227" s="176"/>
      <c r="G227" s="180"/>
      <c r="H227" s="176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176"/>
      <c r="C228" s="176"/>
      <c r="D228" s="180"/>
      <c r="E228" s="176"/>
      <c r="F228" s="176"/>
      <c r="G228" s="180"/>
      <c r="H228" s="176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176"/>
      <c r="C229" s="176"/>
      <c r="D229" s="180"/>
      <c r="E229" s="176"/>
      <c r="F229" s="176"/>
      <c r="G229" s="180"/>
      <c r="H229" s="176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176"/>
      <c r="C230" s="176"/>
      <c r="D230" s="180"/>
      <c r="E230" s="176"/>
      <c r="F230" s="176"/>
      <c r="G230" s="180"/>
      <c r="H230" s="176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176"/>
      <c r="C231" s="176"/>
      <c r="D231" s="180"/>
      <c r="E231" s="176"/>
      <c r="F231" s="176"/>
      <c r="G231" s="180"/>
      <c r="H231" s="176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176"/>
      <c r="C232" s="176"/>
      <c r="D232" s="180"/>
      <c r="E232" s="176"/>
      <c r="F232" s="176"/>
      <c r="G232" s="180"/>
      <c r="H232" s="176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176"/>
      <c r="C233" s="176"/>
      <c r="D233" s="180"/>
      <c r="E233" s="176"/>
      <c r="F233" s="176"/>
      <c r="G233" s="180"/>
      <c r="H233" s="176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176"/>
      <c r="C234" s="176"/>
      <c r="D234" s="180"/>
      <c r="E234" s="176"/>
      <c r="F234" s="176"/>
      <c r="G234" s="180"/>
      <c r="H234" s="176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176"/>
      <c r="C235" s="176"/>
      <c r="D235" s="180"/>
      <c r="E235" s="176"/>
      <c r="F235" s="176"/>
      <c r="G235" s="180"/>
      <c r="H235" s="176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176"/>
      <c r="C236" s="176"/>
      <c r="D236" s="180"/>
      <c r="E236" s="176"/>
      <c r="F236" s="176"/>
      <c r="G236" s="180"/>
      <c r="H236" s="176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176"/>
      <c r="C237" s="176"/>
      <c r="D237" s="180"/>
      <c r="E237" s="176"/>
      <c r="F237" s="176"/>
      <c r="G237" s="180"/>
      <c r="H237" s="176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176"/>
      <c r="C238" s="176"/>
      <c r="D238" s="180"/>
      <c r="E238" s="176"/>
      <c r="F238" s="176"/>
      <c r="G238" s="180"/>
      <c r="H238" s="176"/>
      <c r="I238" s="78"/>
      <c r="J238" s="78"/>
      <c r="K238" s="78"/>
      <c r="L238" s="78"/>
      <c r="M238" s="78"/>
      <c r="N238" s="78"/>
      <c r="O238" s="78"/>
      <c r="P238" s="78"/>
      <c r="Q238" s="78"/>
    </row>
  </sheetData>
  <mergeCells count="5">
    <mergeCell ref="A2:H2"/>
    <mergeCell ref="B5:D5"/>
    <mergeCell ref="E5:G5"/>
    <mergeCell ref="B18:D18"/>
    <mergeCell ref="E18:G18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3">
    <tabColor indexed="52"/>
    <outlinePr applyStyles="1" summaryBelow="0"/>
    <pageSetUpPr fitToPage="1"/>
  </sheetPr>
  <dimension ref="A2:S248"/>
  <sheetViews>
    <sheetView workbookViewId="0">
      <selection activeCell="D5" sqref="D5"/>
    </sheetView>
  </sheetViews>
  <sheetFormatPr defaultRowHeight="12.75" x14ac:dyDescent="0.2"/>
  <cols>
    <col min="1" max="1" width="66" style="64" bestFit="1" customWidth="1"/>
    <col min="2" max="2" width="17" style="153" customWidth="1"/>
    <col min="3" max="3" width="18.28515625" style="153" customWidth="1"/>
    <col min="4" max="4" width="11.42578125" style="160" bestFit="1" customWidth="1"/>
    <col min="5" max="16384" width="9.140625" style="6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31.05.2018</v>
      </c>
      <c r="B2" s="3"/>
      <c r="C2" s="3"/>
      <c r="D2" s="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8.75" x14ac:dyDescent="0.3">
      <c r="A3" s="1" t="s">
        <v>101</v>
      </c>
      <c r="B3" s="1"/>
      <c r="C3" s="1"/>
      <c r="D3" s="1"/>
    </row>
    <row r="4" spans="1:19" x14ac:dyDescent="0.2">
      <c r="B4" s="176"/>
      <c r="C4" s="176"/>
      <c r="D4" s="180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s="188" customFormat="1" x14ac:dyDescent="0.2">
      <c r="B5" s="54"/>
      <c r="C5" s="54"/>
      <c r="D5" s="188" t="str">
        <f>VALVAL</f>
        <v>млрд. одиниць</v>
      </c>
    </row>
    <row r="6" spans="1:19" s="197" customFormat="1" x14ac:dyDescent="0.2">
      <c r="A6" s="111"/>
      <c r="B6" s="233" t="s">
        <v>202</v>
      </c>
      <c r="C6" s="233" t="s">
        <v>8</v>
      </c>
      <c r="D6" s="238" t="s">
        <v>77</v>
      </c>
    </row>
    <row r="7" spans="1:19" s="87" customFormat="1" ht="15.75" x14ac:dyDescent="0.2">
      <c r="A7" s="117" t="s">
        <v>201</v>
      </c>
      <c r="B7" s="151">
        <f t="shared" ref="B7:D7" si="0">SUM(B8:B26)</f>
        <v>76.256134905379994</v>
      </c>
      <c r="C7" s="151">
        <f t="shared" si="0"/>
        <v>1993.01638701706</v>
      </c>
      <c r="D7" s="76">
        <f t="shared" si="0"/>
        <v>1.0000009999999999</v>
      </c>
    </row>
    <row r="8" spans="1:19" s="170" customFormat="1" x14ac:dyDescent="0.2">
      <c r="A8" s="213" t="s">
        <v>42</v>
      </c>
      <c r="B8" s="48">
        <v>31.98751202139</v>
      </c>
      <c r="C8" s="48">
        <v>836.01976047641995</v>
      </c>
      <c r="D8" s="53">
        <v>0.41947499999999999</v>
      </c>
    </row>
    <row r="9" spans="1:19" s="170" customFormat="1" x14ac:dyDescent="0.2">
      <c r="A9" s="213" t="s">
        <v>165</v>
      </c>
      <c r="B9" s="48">
        <v>5.8055710427099996</v>
      </c>
      <c r="C9" s="48">
        <v>151.73334235329</v>
      </c>
      <c r="D9" s="53">
        <v>7.6133000000000006E-2</v>
      </c>
    </row>
    <row r="10" spans="1:19" s="170" customFormat="1" x14ac:dyDescent="0.2">
      <c r="A10" s="213" t="s">
        <v>104</v>
      </c>
      <c r="B10" s="48">
        <v>0.30827536020000001</v>
      </c>
      <c r="C10" s="48">
        <v>8.0570284000000001</v>
      </c>
      <c r="D10" s="53">
        <v>4.0429999999999997E-3</v>
      </c>
    </row>
    <row r="11" spans="1:19" s="170" customFormat="1" x14ac:dyDescent="0.2">
      <c r="A11" s="213" t="s">
        <v>72</v>
      </c>
      <c r="B11" s="48">
        <v>13.037025593159999</v>
      </c>
      <c r="C11" s="48">
        <v>340.73331512668</v>
      </c>
      <c r="D11" s="53">
        <v>0.170964</v>
      </c>
    </row>
    <row r="12" spans="1:19" s="170" customFormat="1" x14ac:dyDescent="0.2">
      <c r="A12" s="213" t="s">
        <v>180</v>
      </c>
      <c r="B12" s="48">
        <v>24.539711255029999</v>
      </c>
      <c r="C12" s="48">
        <v>641.36540259646995</v>
      </c>
      <c r="D12" s="53">
        <v>0.32180599999999998</v>
      </c>
    </row>
    <row r="13" spans="1:19" x14ac:dyDescent="0.2">
      <c r="A13" s="32" t="s">
        <v>145</v>
      </c>
      <c r="B13" s="248">
        <v>0.57803963289000004</v>
      </c>
      <c r="C13" s="248">
        <v>15.1075380642</v>
      </c>
      <c r="D13" s="8">
        <v>7.5799999999999999E-3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9" x14ac:dyDescent="0.2">
      <c r="B14" s="176"/>
      <c r="C14" s="176"/>
      <c r="D14" s="180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9" x14ac:dyDescent="0.2">
      <c r="B15" s="176"/>
      <c r="C15" s="176"/>
      <c r="D15" s="180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x14ac:dyDescent="0.2">
      <c r="B16" s="176"/>
      <c r="C16" s="176"/>
      <c r="D16" s="180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2:17" x14ac:dyDescent="0.2">
      <c r="B17" s="176"/>
      <c r="C17" s="176"/>
      <c r="D17" s="180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2:17" x14ac:dyDescent="0.2">
      <c r="B18" s="176"/>
      <c r="C18" s="176"/>
      <c r="D18" s="180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2:17" x14ac:dyDescent="0.2">
      <c r="B19" s="176"/>
      <c r="C19" s="176"/>
      <c r="D19" s="180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2:17" x14ac:dyDescent="0.2">
      <c r="B20" s="176"/>
      <c r="C20" s="176"/>
      <c r="D20" s="180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2:17" x14ac:dyDescent="0.2">
      <c r="B21" s="176"/>
      <c r="C21" s="176"/>
      <c r="D21" s="180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2:17" x14ac:dyDescent="0.2">
      <c r="B22" s="176"/>
      <c r="C22" s="176"/>
      <c r="D22" s="180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2:17" x14ac:dyDescent="0.2">
      <c r="B23" s="176"/>
      <c r="C23" s="176"/>
      <c r="D23" s="180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2:17" x14ac:dyDescent="0.2">
      <c r="B24" s="176"/>
      <c r="C24" s="176"/>
      <c r="D24" s="180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2:17" x14ac:dyDescent="0.2">
      <c r="B25" s="176"/>
      <c r="C25" s="176"/>
      <c r="D25" s="180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2:17" x14ac:dyDescent="0.2">
      <c r="B26" s="176"/>
      <c r="C26" s="176"/>
      <c r="D26" s="180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x14ac:dyDescent="0.2">
      <c r="B27" s="176"/>
      <c r="C27" s="176"/>
      <c r="D27" s="180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2:17" x14ac:dyDescent="0.2">
      <c r="B28" s="176"/>
      <c r="C28" s="176"/>
      <c r="D28" s="180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2:17" x14ac:dyDescent="0.2">
      <c r="B29" s="176"/>
      <c r="C29" s="176"/>
      <c r="D29" s="180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2:17" x14ac:dyDescent="0.2">
      <c r="B30" s="176"/>
      <c r="C30" s="176"/>
      <c r="D30" s="180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2:17" x14ac:dyDescent="0.2">
      <c r="B31" s="176"/>
      <c r="C31" s="176"/>
      <c r="D31" s="180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2:17" x14ac:dyDescent="0.2">
      <c r="B32" s="176"/>
      <c r="C32" s="176"/>
      <c r="D32" s="180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176"/>
      <c r="C33" s="176"/>
      <c r="D33" s="180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176"/>
      <c r="C34" s="176"/>
      <c r="D34" s="180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176"/>
      <c r="C35" s="176"/>
      <c r="D35" s="180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176"/>
      <c r="C36" s="176"/>
      <c r="D36" s="180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176"/>
      <c r="C37" s="176"/>
      <c r="D37" s="180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176"/>
      <c r="C38" s="176"/>
      <c r="D38" s="180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176"/>
      <c r="C39" s="176"/>
      <c r="D39" s="180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176"/>
      <c r="C40" s="176"/>
      <c r="D40" s="180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176"/>
      <c r="C41" s="176"/>
      <c r="D41" s="180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176"/>
      <c r="C42" s="176"/>
      <c r="D42" s="180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176"/>
      <c r="C43" s="176"/>
      <c r="D43" s="180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176"/>
      <c r="C44" s="176"/>
      <c r="D44" s="180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176"/>
      <c r="C45" s="176"/>
      <c r="D45" s="180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176"/>
      <c r="C46" s="176"/>
      <c r="D46" s="180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176"/>
      <c r="C47" s="176"/>
      <c r="D47" s="180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176"/>
      <c r="C48" s="176"/>
      <c r="D48" s="180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176"/>
      <c r="C49" s="176"/>
      <c r="D49" s="180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176"/>
      <c r="C50" s="176"/>
      <c r="D50" s="180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176"/>
      <c r="C51" s="176"/>
      <c r="D51" s="180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176"/>
      <c r="C52" s="176"/>
      <c r="D52" s="180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176"/>
      <c r="C53" s="176"/>
      <c r="D53" s="180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176"/>
      <c r="C54" s="176"/>
      <c r="D54" s="180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176"/>
      <c r="C55" s="176"/>
      <c r="D55" s="180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176"/>
      <c r="C56" s="176"/>
      <c r="D56" s="180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176"/>
      <c r="C57" s="176"/>
      <c r="D57" s="180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176"/>
      <c r="C58" s="176"/>
      <c r="D58" s="180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176"/>
      <c r="C59" s="176"/>
      <c r="D59" s="180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176"/>
      <c r="C60" s="176"/>
      <c r="D60" s="180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176"/>
      <c r="C61" s="176"/>
      <c r="D61" s="180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176"/>
      <c r="C62" s="176"/>
      <c r="D62" s="180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176"/>
      <c r="C63" s="176"/>
      <c r="D63" s="180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176"/>
      <c r="C64" s="176"/>
      <c r="D64" s="180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176"/>
      <c r="C65" s="176"/>
      <c r="D65" s="180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176"/>
      <c r="C66" s="176"/>
      <c r="D66" s="180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176"/>
      <c r="C67" s="176"/>
      <c r="D67" s="180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176"/>
      <c r="C68" s="176"/>
      <c r="D68" s="180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176"/>
      <c r="C69" s="176"/>
      <c r="D69" s="180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176"/>
      <c r="C70" s="176"/>
      <c r="D70" s="180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176"/>
      <c r="C71" s="176"/>
      <c r="D71" s="180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176"/>
      <c r="C72" s="176"/>
      <c r="D72" s="180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176"/>
      <c r="C73" s="176"/>
      <c r="D73" s="180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176"/>
      <c r="C74" s="176"/>
      <c r="D74" s="180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176"/>
      <c r="C75" s="176"/>
      <c r="D75" s="180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176"/>
      <c r="C76" s="176"/>
      <c r="D76" s="180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176"/>
      <c r="C77" s="176"/>
      <c r="D77" s="180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176"/>
      <c r="C78" s="176"/>
      <c r="D78" s="180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176"/>
      <c r="C79" s="176"/>
      <c r="D79" s="180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176"/>
      <c r="C80" s="176"/>
      <c r="D80" s="180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176"/>
      <c r="C81" s="176"/>
      <c r="D81" s="180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176"/>
      <c r="C82" s="176"/>
      <c r="D82" s="180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176"/>
      <c r="C83" s="176"/>
      <c r="D83" s="180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176"/>
      <c r="C84" s="176"/>
      <c r="D84" s="180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176"/>
      <c r="C85" s="176"/>
      <c r="D85" s="180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176"/>
      <c r="C86" s="176"/>
      <c r="D86" s="180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176"/>
      <c r="C87" s="176"/>
      <c r="D87" s="180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176"/>
      <c r="C88" s="176"/>
      <c r="D88" s="180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176"/>
      <c r="C89" s="176"/>
      <c r="D89" s="180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176"/>
      <c r="C90" s="176"/>
      <c r="D90" s="180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176"/>
      <c r="C91" s="176"/>
      <c r="D91" s="180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176"/>
      <c r="C92" s="176"/>
      <c r="D92" s="180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176"/>
      <c r="C93" s="176"/>
      <c r="D93" s="180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176"/>
      <c r="C94" s="176"/>
      <c r="D94" s="180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176"/>
      <c r="C95" s="176"/>
      <c r="D95" s="180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176"/>
      <c r="C96" s="176"/>
      <c r="D96" s="180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176"/>
      <c r="C97" s="176"/>
      <c r="D97" s="180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176"/>
      <c r="C98" s="176"/>
      <c r="D98" s="180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176"/>
      <c r="C99" s="176"/>
      <c r="D99" s="180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176"/>
      <c r="C100" s="176"/>
      <c r="D100" s="180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176"/>
      <c r="C101" s="176"/>
      <c r="D101" s="180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176"/>
      <c r="C102" s="176"/>
      <c r="D102" s="180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176"/>
      <c r="C103" s="176"/>
      <c r="D103" s="180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176"/>
      <c r="C104" s="176"/>
      <c r="D104" s="180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176"/>
      <c r="C105" s="176"/>
      <c r="D105" s="180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176"/>
      <c r="C106" s="176"/>
      <c r="D106" s="180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176"/>
      <c r="C107" s="176"/>
      <c r="D107" s="180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176"/>
      <c r="C108" s="176"/>
      <c r="D108" s="180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176"/>
      <c r="C109" s="176"/>
      <c r="D109" s="180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176"/>
      <c r="C110" s="176"/>
      <c r="D110" s="180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176"/>
      <c r="C111" s="176"/>
      <c r="D111" s="180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176"/>
      <c r="C112" s="176"/>
      <c r="D112" s="180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176"/>
      <c r="C113" s="176"/>
      <c r="D113" s="180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176"/>
      <c r="C114" s="176"/>
      <c r="D114" s="180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176"/>
      <c r="C115" s="176"/>
      <c r="D115" s="180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176"/>
      <c r="C116" s="176"/>
      <c r="D116" s="180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176"/>
      <c r="C117" s="176"/>
      <c r="D117" s="180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176"/>
      <c r="C118" s="176"/>
      <c r="D118" s="180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176"/>
      <c r="C119" s="176"/>
      <c r="D119" s="180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176"/>
      <c r="C120" s="176"/>
      <c r="D120" s="180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176"/>
      <c r="C121" s="176"/>
      <c r="D121" s="180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176"/>
      <c r="C122" s="176"/>
      <c r="D122" s="180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176"/>
      <c r="C123" s="176"/>
      <c r="D123" s="180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176"/>
      <c r="C124" s="176"/>
      <c r="D124" s="180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176"/>
      <c r="C125" s="176"/>
      <c r="D125" s="180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176"/>
      <c r="C126" s="176"/>
      <c r="D126" s="180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176"/>
      <c r="C127" s="176"/>
      <c r="D127" s="180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176"/>
      <c r="C128" s="176"/>
      <c r="D128" s="180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76"/>
      <c r="C129" s="176"/>
      <c r="D129" s="180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76"/>
      <c r="C130" s="176"/>
      <c r="D130" s="180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76"/>
      <c r="C131" s="176"/>
      <c r="D131" s="180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76"/>
      <c r="C132" s="176"/>
      <c r="D132" s="180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76"/>
      <c r="C133" s="176"/>
      <c r="D133" s="180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76"/>
      <c r="C134" s="176"/>
      <c r="D134" s="180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76"/>
      <c r="C135" s="176"/>
      <c r="D135" s="180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76"/>
      <c r="C136" s="176"/>
      <c r="D136" s="180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76"/>
      <c r="C137" s="176"/>
      <c r="D137" s="180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76"/>
      <c r="C138" s="176"/>
      <c r="D138" s="180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76"/>
      <c r="C139" s="176"/>
      <c r="D139" s="180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76"/>
      <c r="C140" s="176"/>
      <c r="D140" s="180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76"/>
      <c r="C141" s="176"/>
      <c r="D141" s="180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76"/>
      <c r="C142" s="176"/>
      <c r="D142" s="180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76"/>
      <c r="C143" s="176"/>
      <c r="D143" s="180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76"/>
      <c r="C144" s="176"/>
      <c r="D144" s="180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76"/>
      <c r="C145" s="176"/>
      <c r="D145" s="180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76"/>
      <c r="C146" s="176"/>
      <c r="D146" s="180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76"/>
      <c r="C147" s="176"/>
      <c r="D147" s="180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76"/>
      <c r="C148" s="176"/>
      <c r="D148" s="180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76"/>
      <c r="C149" s="176"/>
      <c r="D149" s="180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76"/>
      <c r="C150" s="176"/>
      <c r="D150" s="180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76"/>
      <c r="C151" s="176"/>
      <c r="D151" s="180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76"/>
      <c r="C152" s="176"/>
      <c r="D152" s="180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76"/>
      <c r="C153" s="176"/>
      <c r="D153" s="180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76"/>
      <c r="C154" s="176"/>
      <c r="D154" s="180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76"/>
      <c r="C155" s="176"/>
      <c r="D155" s="180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76"/>
      <c r="C156" s="176"/>
      <c r="D156" s="180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76"/>
      <c r="C157" s="176"/>
      <c r="D157" s="180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76"/>
      <c r="C158" s="176"/>
      <c r="D158" s="180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76"/>
      <c r="C159" s="176"/>
      <c r="D159" s="180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76"/>
      <c r="C160" s="176"/>
      <c r="D160" s="180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76"/>
      <c r="C161" s="176"/>
      <c r="D161" s="180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76"/>
      <c r="C162" s="176"/>
      <c r="D162" s="180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76"/>
      <c r="C163" s="176"/>
      <c r="D163" s="180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76"/>
      <c r="C164" s="176"/>
      <c r="D164" s="180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76"/>
      <c r="C165" s="176"/>
      <c r="D165" s="180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76"/>
      <c r="C166" s="176"/>
      <c r="D166" s="180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76"/>
      <c r="C167" s="176"/>
      <c r="D167" s="180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76"/>
      <c r="C168" s="176"/>
      <c r="D168" s="180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176"/>
      <c r="C169" s="176"/>
      <c r="D169" s="180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176"/>
      <c r="C170" s="176"/>
      <c r="D170" s="180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176"/>
      <c r="C171" s="176"/>
      <c r="D171" s="180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176"/>
      <c r="C172" s="176"/>
      <c r="D172" s="180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176"/>
      <c r="C173" s="176"/>
      <c r="D173" s="180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176"/>
      <c r="C174" s="176"/>
      <c r="D174" s="180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176"/>
      <c r="C175" s="176"/>
      <c r="D175" s="180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176"/>
      <c r="C176" s="176"/>
      <c r="D176" s="180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176"/>
      <c r="C177" s="176"/>
      <c r="D177" s="180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176"/>
      <c r="C178" s="176"/>
      <c r="D178" s="180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176"/>
      <c r="C179" s="176"/>
      <c r="D179" s="180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176"/>
      <c r="C180" s="176"/>
      <c r="D180" s="180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176"/>
      <c r="C181" s="176"/>
      <c r="D181" s="180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176"/>
      <c r="C182" s="176"/>
      <c r="D182" s="180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176"/>
      <c r="C183" s="176"/>
      <c r="D183" s="180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176"/>
      <c r="C184" s="176"/>
      <c r="D184" s="180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176"/>
      <c r="C185" s="176"/>
      <c r="D185" s="180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176"/>
      <c r="C186" s="176"/>
      <c r="D186" s="180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176"/>
      <c r="C187" s="176"/>
      <c r="D187" s="180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176"/>
      <c r="C188" s="176"/>
      <c r="D188" s="180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176"/>
      <c r="C189" s="176"/>
      <c r="D189" s="180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176"/>
      <c r="C190" s="176"/>
      <c r="D190" s="180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176"/>
      <c r="C191" s="176"/>
      <c r="D191" s="180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176"/>
      <c r="C192" s="176"/>
      <c r="D192" s="180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176"/>
      <c r="C193" s="176"/>
      <c r="D193" s="180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176"/>
      <c r="C194" s="176"/>
      <c r="D194" s="180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176"/>
      <c r="C195" s="176"/>
      <c r="D195" s="180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176"/>
      <c r="C196" s="176"/>
      <c r="D196" s="180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176"/>
      <c r="C197" s="176"/>
      <c r="D197" s="180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176"/>
      <c r="C198" s="176"/>
      <c r="D198" s="180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176"/>
      <c r="C199" s="176"/>
      <c r="D199" s="180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176"/>
      <c r="C200" s="176"/>
      <c r="D200" s="180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176"/>
      <c r="C201" s="176"/>
      <c r="D201" s="180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176"/>
      <c r="C202" s="176"/>
      <c r="D202" s="180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176"/>
      <c r="C203" s="176"/>
      <c r="D203" s="180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176"/>
      <c r="C204" s="176"/>
      <c r="D204" s="180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176"/>
      <c r="C205" s="176"/>
      <c r="D205" s="180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176"/>
      <c r="C206" s="176"/>
      <c r="D206" s="180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176"/>
      <c r="C207" s="176"/>
      <c r="D207" s="180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176"/>
      <c r="C208" s="176"/>
      <c r="D208" s="180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176"/>
      <c r="C209" s="176"/>
      <c r="D209" s="180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176"/>
      <c r="C210" s="176"/>
      <c r="D210" s="180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176"/>
      <c r="C211" s="176"/>
      <c r="D211" s="180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176"/>
      <c r="C212" s="176"/>
      <c r="D212" s="180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176"/>
      <c r="C213" s="176"/>
      <c r="D213" s="180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176"/>
      <c r="C214" s="176"/>
      <c r="D214" s="180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176"/>
      <c r="C215" s="176"/>
      <c r="D215" s="180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176"/>
      <c r="C216" s="176"/>
      <c r="D216" s="180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176"/>
      <c r="C217" s="176"/>
      <c r="D217" s="180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176"/>
      <c r="C218" s="176"/>
      <c r="D218" s="180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176"/>
      <c r="C219" s="176"/>
      <c r="D219" s="180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176"/>
      <c r="C220" s="176"/>
      <c r="D220" s="180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176"/>
      <c r="C221" s="176"/>
      <c r="D221" s="180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176"/>
      <c r="C222" s="176"/>
      <c r="D222" s="180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176"/>
      <c r="C223" s="176"/>
      <c r="D223" s="180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176"/>
      <c r="C224" s="176"/>
      <c r="D224" s="180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176"/>
      <c r="C225" s="176"/>
      <c r="D225" s="180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176"/>
      <c r="C226" s="176"/>
      <c r="D226" s="180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176"/>
      <c r="C227" s="176"/>
      <c r="D227" s="180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176"/>
      <c r="C228" s="176"/>
      <c r="D228" s="180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176"/>
      <c r="C229" s="176"/>
      <c r="D229" s="180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176"/>
      <c r="C230" s="176"/>
      <c r="D230" s="180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176"/>
      <c r="C231" s="176"/>
      <c r="D231" s="180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176"/>
      <c r="C232" s="176"/>
      <c r="D232" s="180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176"/>
      <c r="C233" s="176"/>
      <c r="D233" s="180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176"/>
      <c r="C234" s="176"/>
      <c r="D234" s="180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176"/>
      <c r="C235" s="176"/>
      <c r="D235" s="180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176"/>
      <c r="C236" s="176"/>
      <c r="D236" s="180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176"/>
      <c r="C237" s="176"/>
      <c r="D237" s="180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176"/>
      <c r="C238" s="176"/>
      <c r="D238" s="180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176"/>
      <c r="C239" s="176"/>
      <c r="D239" s="180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176"/>
      <c r="C240" s="176"/>
      <c r="D240" s="180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176"/>
      <c r="C241" s="176"/>
      <c r="D241" s="180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176"/>
      <c r="C242" s="176"/>
      <c r="D242" s="180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176"/>
      <c r="C243" s="176"/>
      <c r="D243" s="180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2:17" x14ac:dyDescent="0.2">
      <c r="B244" s="176"/>
      <c r="C244" s="176"/>
      <c r="D244" s="180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2:17" x14ac:dyDescent="0.2">
      <c r="B245" s="176"/>
      <c r="C245" s="176"/>
      <c r="D245" s="180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x14ac:dyDescent="0.2">
      <c r="B246" s="176"/>
      <c r="C246" s="176"/>
      <c r="D246" s="180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</row>
    <row r="247" spans="2:17" x14ac:dyDescent="0.2">
      <c r="B247" s="176"/>
      <c r="C247" s="176"/>
      <c r="D247" s="180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</row>
    <row r="248" spans="2:17" x14ac:dyDescent="0.2">
      <c r="B248" s="176"/>
      <c r="C248" s="176"/>
      <c r="D248" s="180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6">
    <tabColor indexed="52"/>
    <outlinePr applyStyles="1" summaryBelow="0"/>
    <pageSetUpPr fitToPage="1"/>
  </sheetPr>
  <dimension ref="A2:S245"/>
  <sheetViews>
    <sheetView workbookViewId="0">
      <selection activeCell="D21" sqref="D21"/>
    </sheetView>
  </sheetViews>
  <sheetFormatPr defaultRowHeight="12.75" outlineLevelRow="1" x14ac:dyDescent="0.2"/>
  <cols>
    <col min="1" max="1" width="66" style="64" bestFit="1" customWidth="1"/>
    <col min="2" max="2" width="14.42578125" style="153" bestFit="1" customWidth="1"/>
    <col min="3" max="3" width="16" style="153" bestFit="1" customWidth="1"/>
    <col min="4" max="4" width="11.42578125" style="160" bestFit="1" customWidth="1"/>
    <col min="5" max="16384" width="9.140625" style="6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31.05.2018</v>
      </c>
      <c r="B2" s="3"/>
      <c r="C2" s="3"/>
      <c r="D2" s="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8.75" x14ac:dyDescent="0.3">
      <c r="A3" s="1" t="s">
        <v>101</v>
      </c>
      <c r="B3" s="1"/>
      <c r="C3" s="1"/>
      <c r="D3" s="1"/>
    </row>
    <row r="4" spans="1:19" x14ac:dyDescent="0.2">
      <c r="B4" s="176"/>
      <c r="C4" s="176"/>
      <c r="D4" s="180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s="188" customFormat="1" x14ac:dyDescent="0.2">
      <c r="B5" s="54"/>
      <c r="C5" s="54"/>
      <c r="D5" s="188" t="str">
        <f>VALVAL</f>
        <v>млрд. одиниць</v>
      </c>
    </row>
    <row r="6" spans="1:19" s="197" customFormat="1" x14ac:dyDescent="0.2">
      <c r="A6" s="111"/>
      <c r="B6" s="233" t="s">
        <v>202</v>
      </c>
      <c r="C6" s="233" t="s">
        <v>8</v>
      </c>
      <c r="D6" s="238" t="s">
        <v>77</v>
      </c>
    </row>
    <row r="7" spans="1:19" s="87" customFormat="1" ht="15.75" x14ac:dyDescent="0.2">
      <c r="A7" s="117" t="s">
        <v>201</v>
      </c>
      <c r="B7" s="151">
        <f t="shared" ref="B7:D7" si="0">SUM(B8:B18)</f>
        <v>76.256134905379994</v>
      </c>
      <c r="C7" s="151">
        <f t="shared" si="0"/>
        <v>1993.01638701706</v>
      </c>
      <c r="D7" s="76">
        <f t="shared" si="0"/>
        <v>1.0000009999999999</v>
      </c>
    </row>
    <row r="8" spans="1:19" s="170" customFormat="1" x14ac:dyDescent="0.2">
      <c r="A8" s="213" t="s">
        <v>42</v>
      </c>
      <c r="B8" s="48">
        <v>31.98751202139</v>
      </c>
      <c r="C8" s="48">
        <v>836.01976047641995</v>
      </c>
      <c r="D8" s="53">
        <v>0.41947499999999999</v>
      </c>
    </row>
    <row r="9" spans="1:19" s="170" customFormat="1" x14ac:dyDescent="0.2">
      <c r="A9" s="213" t="s">
        <v>165</v>
      </c>
      <c r="B9" s="48">
        <v>5.8055710427099996</v>
      </c>
      <c r="C9" s="48">
        <v>151.73334235329</v>
      </c>
      <c r="D9" s="53">
        <v>7.6133000000000006E-2</v>
      </c>
    </row>
    <row r="10" spans="1:19" s="170" customFormat="1" x14ac:dyDescent="0.2">
      <c r="A10" s="213" t="s">
        <v>104</v>
      </c>
      <c r="B10" s="48">
        <v>0.30827536020000001</v>
      </c>
      <c r="C10" s="48">
        <v>8.0570284000000001</v>
      </c>
      <c r="D10" s="53">
        <v>4.0429999999999997E-3</v>
      </c>
    </row>
    <row r="11" spans="1:19" s="170" customFormat="1" x14ac:dyDescent="0.2">
      <c r="A11" s="213" t="s">
        <v>72</v>
      </c>
      <c r="B11" s="48">
        <v>13.037025593159999</v>
      </c>
      <c r="C11" s="48">
        <v>340.73331512668</v>
      </c>
      <c r="D11" s="53">
        <v>0.170964</v>
      </c>
    </row>
    <row r="12" spans="1:19" s="170" customFormat="1" x14ac:dyDescent="0.2">
      <c r="A12" s="213" t="s">
        <v>180</v>
      </c>
      <c r="B12" s="48">
        <v>24.539711255029999</v>
      </c>
      <c r="C12" s="48">
        <v>641.36540259646995</v>
      </c>
      <c r="D12" s="53">
        <v>0.32180599999999998</v>
      </c>
    </row>
    <row r="13" spans="1:19" x14ac:dyDescent="0.2">
      <c r="A13" s="32" t="s">
        <v>145</v>
      </c>
      <c r="B13" s="248">
        <v>0.57803963289000004</v>
      </c>
      <c r="C13" s="248">
        <v>15.1075380642</v>
      </c>
      <c r="D13" s="8">
        <v>7.5799999999999999E-3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9" x14ac:dyDescent="0.2">
      <c r="B14" s="176"/>
      <c r="C14" s="176"/>
      <c r="D14" s="180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9" x14ac:dyDescent="0.2">
      <c r="B15" s="176"/>
      <c r="C15" s="176"/>
      <c r="D15" s="180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x14ac:dyDescent="0.2">
      <c r="B16" s="176"/>
      <c r="C16" s="176"/>
      <c r="D16" s="180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1:19" x14ac:dyDescent="0.2">
      <c r="B17" s="176"/>
      <c r="C17" s="176"/>
      <c r="D17" s="180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9" x14ac:dyDescent="0.2">
      <c r="B18" s="176"/>
      <c r="C18" s="176"/>
      <c r="D18" s="180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9" x14ac:dyDescent="0.2">
      <c r="B19" s="176"/>
      <c r="C19" s="176"/>
      <c r="D19" s="180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9" x14ac:dyDescent="0.2">
      <c r="A20" s="165" t="s">
        <v>116</v>
      </c>
      <c r="B20" s="176"/>
      <c r="C20" s="176"/>
      <c r="D20" s="180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1:19" x14ac:dyDescent="0.2">
      <c r="B21" s="75" t="str">
        <f>"Державний борг України за станом на " &amp; TEXT(DREPORTDATE,"dd.MM.yyyy")</f>
        <v>Державний борг України за станом на 31.05.2018</v>
      </c>
      <c r="C21" s="176"/>
      <c r="D21" s="188" t="str">
        <f>VALVAL</f>
        <v>млрд. одиниць</v>
      </c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9" s="71" customFormat="1" x14ac:dyDescent="0.2">
      <c r="A22" s="111"/>
      <c r="B22" s="233" t="s">
        <v>202</v>
      </c>
      <c r="C22" s="233" t="s">
        <v>8</v>
      </c>
      <c r="D22" s="238" t="s">
        <v>77</v>
      </c>
      <c r="E22" s="197"/>
      <c r="F22" s="197"/>
      <c r="G22" s="197"/>
      <c r="H22" s="197"/>
      <c r="I22" s="197"/>
      <c r="J22" s="197"/>
      <c r="K22" s="197"/>
      <c r="L22" s="197"/>
      <c r="M22" s="197"/>
      <c r="N22" s="197"/>
      <c r="O22" s="197"/>
      <c r="P22" s="197"/>
      <c r="Q22" s="197"/>
      <c r="R22" s="197"/>
      <c r="S22" s="197"/>
    </row>
    <row r="23" spans="1:19" s="190" customFormat="1" ht="15" x14ac:dyDescent="0.2">
      <c r="A23" s="204" t="s">
        <v>201</v>
      </c>
      <c r="B23" s="11">
        <f t="shared" ref="B23:C23" si="1">B$24+B$31</f>
        <v>76.256134905379994</v>
      </c>
      <c r="C23" s="11">
        <f t="shared" si="1"/>
        <v>1993.0163870170604</v>
      </c>
      <c r="D23" s="23">
        <v>0.99999899999999997</v>
      </c>
      <c r="E23" s="207"/>
      <c r="F23" s="207"/>
      <c r="G23" s="207"/>
      <c r="H23" s="207"/>
      <c r="I23" s="207"/>
      <c r="J23" s="207"/>
      <c r="K23" s="207"/>
      <c r="L23" s="207"/>
      <c r="M23" s="207"/>
      <c r="N23" s="207"/>
      <c r="O23" s="207"/>
      <c r="P23" s="207"/>
      <c r="Q23" s="207"/>
    </row>
    <row r="24" spans="1:19" s="141" customFormat="1" ht="15" x14ac:dyDescent="0.25">
      <c r="A24" s="194" t="s">
        <v>84</v>
      </c>
      <c r="B24" s="30">
        <f t="shared" ref="B24:C24" si="2">SUM(B$25:B$30)</f>
        <v>66.219200961039988</v>
      </c>
      <c r="C24" s="30">
        <f t="shared" si="2"/>
        <v>1730.6929182070803</v>
      </c>
      <c r="D24" s="77">
        <v>0.86837799999999998</v>
      </c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</row>
    <row r="25" spans="1:19" s="234" customFormat="1" outlineLevel="1" x14ac:dyDescent="0.2">
      <c r="A25" s="68" t="s">
        <v>42</v>
      </c>
      <c r="B25" s="209">
        <v>29.84256539099</v>
      </c>
      <c r="C25" s="209">
        <v>779.95982786951004</v>
      </c>
      <c r="D25" s="211">
        <v>0.39134600000000003</v>
      </c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</row>
    <row r="26" spans="1:19" outlineLevel="1" x14ac:dyDescent="0.2">
      <c r="A26" s="68" t="s">
        <v>165</v>
      </c>
      <c r="B26" s="248">
        <v>5.4126458306599998</v>
      </c>
      <c r="C26" s="248">
        <v>141.46392091625</v>
      </c>
      <c r="D26" s="8">
        <v>7.0980000000000001E-2</v>
      </c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9" outlineLevel="1" x14ac:dyDescent="0.2">
      <c r="A27" s="191" t="s">
        <v>104</v>
      </c>
      <c r="B27" s="248">
        <v>0.30827536020000001</v>
      </c>
      <c r="C27" s="248">
        <v>8.0570284000000001</v>
      </c>
      <c r="D27" s="8">
        <v>4.0429999999999997E-3</v>
      </c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9" outlineLevel="1" x14ac:dyDescent="0.2">
      <c r="A28" s="191" t="s">
        <v>72</v>
      </c>
      <c r="B28" s="248">
        <v>6.0567369438999998</v>
      </c>
      <c r="C28" s="248">
        <v>158.2977683826</v>
      </c>
      <c r="D28" s="8">
        <v>7.9425999999999997E-2</v>
      </c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9" outlineLevel="1" x14ac:dyDescent="0.2">
      <c r="A29" s="191" t="s">
        <v>180</v>
      </c>
      <c r="B29" s="248">
        <v>24.020937802399999</v>
      </c>
      <c r="C29" s="248">
        <v>627.80683457452005</v>
      </c>
      <c r="D29" s="8">
        <v>0.31500299999999998</v>
      </c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9" outlineLevel="1" x14ac:dyDescent="0.2">
      <c r="A30" s="191" t="s">
        <v>145</v>
      </c>
      <c r="B30" s="248">
        <v>0.57803963289000004</v>
      </c>
      <c r="C30" s="248">
        <v>15.1075380642</v>
      </c>
      <c r="D30" s="8">
        <v>7.5799999999999999E-3</v>
      </c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9" ht="15" x14ac:dyDescent="0.25">
      <c r="A31" s="67" t="s">
        <v>128</v>
      </c>
      <c r="B31" s="29">
        <f t="shared" ref="B31:C31" si="3">SUM(B$32:B$35)</f>
        <v>10.036933944340001</v>
      </c>
      <c r="C31" s="29">
        <f t="shared" si="3"/>
        <v>262.32346880998</v>
      </c>
      <c r="D31" s="33">
        <v>0.13162099999999999</v>
      </c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9" outlineLevel="1" x14ac:dyDescent="0.2">
      <c r="A32" s="191" t="s">
        <v>42</v>
      </c>
      <c r="B32" s="248">
        <v>2.1449466304000002</v>
      </c>
      <c r="C32" s="248">
        <v>56.059932606910003</v>
      </c>
      <c r="D32" s="8">
        <v>2.8128E-2</v>
      </c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1:17" outlineLevel="1" x14ac:dyDescent="0.2">
      <c r="A33" s="191" t="s">
        <v>165</v>
      </c>
      <c r="B33" s="248">
        <v>0.39292521204999997</v>
      </c>
      <c r="C33" s="248">
        <v>10.26942143704</v>
      </c>
      <c r="D33" s="8">
        <v>5.1529999999999996E-3</v>
      </c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1:17" outlineLevel="1" x14ac:dyDescent="0.2">
      <c r="A34" s="191" t="s">
        <v>72</v>
      </c>
      <c r="B34" s="248">
        <v>6.9802886492600003</v>
      </c>
      <c r="C34" s="248">
        <v>182.43554674408</v>
      </c>
      <c r="D34" s="8">
        <v>9.1536999999999993E-2</v>
      </c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1:17" outlineLevel="1" x14ac:dyDescent="0.2">
      <c r="A35" s="191" t="s">
        <v>180</v>
      </c>
      <c r="B35" s="248">
        <v>0.51877345262999996</v>
      </c>
      <c r="C35" s="248">
        <v>13.55856802195</v>
      </c>
      <c r="D35" s="8">
        <v>6.803E-3</v>
      </c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1:17" x14ac:dyDescent="0.2">
      <c r="B36" s="176"/>
      <c r="C36" s="176"/>
      <c r="D36" s="180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1:17" x14ac:dyDescent="0.2">
      <c r="B37" s="176"/>
      <c r="C37" s="176"/>
      <c r="D37" s="180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1:17" x14ac:dyDescent="0.2">
      <c r="B38" s="176"/>
      <c r="C38" s="176"/>
      <c r="D38" s="180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1:17" x14ac:dyDescent="0.2">
      <c r="B39" s="176"/>
      <c r="C39" s="176"/>
      <c r="D39" s="180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1:17" x14ac:dyDescent="0.2">
      <c r="B40" s="176"/>
      <c r="C40" s="176"/>
      <c r="D40" s="180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1:17" x14ac:dyDescent="0.2">
      <c r="B41" s="176"/>
      <c r="C41" s="176"/>
      <c r="D41" s="180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1:17" x14ac:dyDescent="0.2">
      <c r="B42" s="176"/>
      <c r="C42" s="176"/>
      <c r="D42" s="180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1:17" x14ac:dyDescent="0.2">
      <c r="B43" s="176"/>
      <c r="C43" s="176"/>
      <c r="D43" s="180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1:17" x14ac:dyDescent="0.2">
      <c r="B44" s="176"/>
      <c r="C44" s="176"/>
      <c r="D44" s="180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1:17" x14ac:dyDescent="0.2">
      <c r="B45" s="176"/>
      <c r="C45" s="176"/>
      <c r="D45" s="180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1:17" x14ac:dyDescent="0.2">
      <c r="B46" s="176"/>
      <c r="C46" s="176"/>
      <c r="D46" s="180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1:17" x14ac:dyDescent="0.2">
      <c r="B47" s="176"/>
      <c r="C47" s="176"/>
      <c r="D47" s="180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1:17" x14ac:dyDescent="0.2">
      <c r="B48" s="176"/>
      <c r="C48" s="176"/>
      <c r="D48" s="180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176"/>
      <c r="C49" s="176"/>
      <c r="D49" s="180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176"/>
      <c r="C50" s="176"/>
      <c r="D50" s="180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176"/>
      <c r="C51" s="176"/>
      <c r="D51" s="180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176"/>
      <c r="C52" s="176"/>
      <c r="D52" s="180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176"/>
      <c r="C53" s="176"/>
      <c r="D53" s="180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176"/>
      <c r="C54" s="176"/>
      <c r="D54" s="180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176"/>
      <c r="C55" s="176"/>
      <c r="D55" s="180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176"/>
      <c r="C56" s="176"/>
      <c r="D56" s="180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176"/>
      <c r="C57" s="176"/>
      <c r="D57" s="180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176"/>
      <c r="C58" s="176"/>
      <c r="D58" s="180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176"/>
      <c r="C59" s="176"/>
      <c r="D59" s="180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176"/>
      <c r="C60" s="176"/>
      <c r="D60" s="180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176"/>
      <c r="C61" s="176"/>
      <c r="D61" s="180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176"/>
      <c r="C62" s="176"/>
      <c r="D62" s="180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176"/>
      <c r="C63" s="176"/>
      <c r="D63" s="180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176"/>
      <c r="C64" s="176"/>
      <c r="D64" s="180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176"/>
      <c r="C65" s="176"/>
      <c r="D65" s="180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176"/>
      <c r="C66" s="176"/>
      <c r="D66" s="180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176"/>
      <c r="C67" s="176"/>
      <c r="D67" s="180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176"/>
      <c r="C68" s="176"/>
      <c r="D68" s="180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176"/>
      <c r="C69" s="176"/>
      <c r="D69" s="180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176"/>
      <c r="C70" s="176"/>
      <c r="D70" s="180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176"/>
      <c r="C71" s="176"/>
      <c r="D71" s="180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176"/>
      <c r="C72" s="176"/>
      <c r="D72" s="180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176"/>
      <c r="C73" s="176"/>
      <c r="D73" s="180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176"/>
      <c r="C74" s="176"/>
      <c r="D74" s="180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176"/>
      <c r="C75" s="176"/>
      <c r="D75" s="180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176"/>
      <c r="C76" s="176"/>
      <c r="D76" s="180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176"/>
      <c r="C77" s="176"/>
      <c r="D77" s="180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176"/>
      <c r="C78" s="176"/>
      <c r="D78" s="180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176"/>
      <c r="C79" s="176"/>
      <c r="D79" s="180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176"/>
      <c r="C80" s="176"/>
      <c r="D80" s="180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176"/>
      <c r="C81" s="176"/>
      <c r="D81" s="180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176"/>
      <c r="C82" s="176"/>
      <c r="D82" s="180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176"/>
      <c r="C83" s="176"/>
      <c r="D83" s="180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176"/>
      <c r="C84" s="176"/>
      <c r="D84" s="180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176"/>
      <c r="C85" s="176"/>
      <c r="D85" s="180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176"/>
      <c r="C86" s="176"/>
      <c r="D86" s="180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176"/>
      <c r="C87" s="176"/>
      <c r="D87" s="180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176"/>
      <c r="C88" s="176"/>
      <c r="D88" s="180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176"/>
      <c r="C89" s="176"/>
      <c r="D89" s="180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176"/>
      <c r="C90" s="176"/>
      <c r="D90" s="180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176"/>
      <c r="C91" s="176"/>
      <c r="D91" s="180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176"/>
      <c r="C92" s="176"/>
      <c r="D92" s="180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176"/>
      <c r="C93" s="176"/>
      <c r="D93" s="180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176"/>
      <c r="C94" s="176"/>
      <c r="D94" s="180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176"/>
      <c r="C95" s="176"/>
      <c r="D95" s="180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176"/>
      <c r="C96" s="176"/>
      <c r="D96" s="180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176"/>
      <c r="C97" s="176"/>
      <c r="D97" s="180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176"/>
      <c r="C98" s="176"/>
      <c r="D98" s="180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176"/>
      <c r="C99" s="176"/>
      <c r="D99" s="180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176"/>
      <c r="C100" s="176"/>
      <c r="D100" s="180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176"/>
      <c r="C101" s="176"/>
      <c r="D101" s="180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176"/>
      <c r="C102" s="176"/>
      <c r="D102" s="180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176"/>
      <c r="C103" s="176"/>
      <c r="D103" s="180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176"/>
      <c r="C104" s="176"/>
      <c r="D104" s="180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176"/>
      <c r="C105" s="176"/>
      <c r="D105" s="180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176"/>
      <c r="C106" s="176"/>
      <c r="D106" s="180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176"/>
      <c r="C107" s="176"/>
      <c r="D107" s="180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176"/>
      <c r="C108" s="176"/>
      <c r="D108" s="180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176"/>
      <c r="C109" s="176"/>
      <c r="D109" s="180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176"/>
      <c r="C110" s="176"/>
      <c r="D110" s="180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176"/>
      <c r="C111" s="176"/>
      <c r="D111" s="180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176"/>
      <c r="C112" s="176"/>
      <c r="D112" s="180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176"/>
      <c r="C113" s="176"/>
      <c r="D113" s="180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176"/>
      <c r="C114" s="176"/>
      <c r="D114" s="180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176"/>
      <c r="C115" s="176"/>
      <c r="D115" s="180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176"/>
      <c r="C116" s="176"/>
      <c r="D116" s="180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176"/>
      <c r="C117" s="176"/>
      <c r="D117" s="180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176"/>
      <c r="C118" s="176"/>
      <c r="D118" s="180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176"/>
      <c r="C119" s="176"/>
      <c r="D119" s="180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176"/>
      <c r="C120" s="176"/>
      <c r="D120" s="180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176"/>
      <c r="C121" s="176"/>
      <c r="D121" s="180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176"/>
      <c r="C122" s="176"/>
      <c r="D122" s="180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176"/>
      <c r="C123" s="176"/>
      <c r="D123" s="180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176"/>
      <c r="C124" s="176"/>
      <c r="D124" s="180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176"/>
      <c r="C125" s="176"/>
      <c r="D125" s="180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176"/>
      <c r="C126" s="176"/>
      <c r="D126" s="180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176"/>
      <c r="C127" s="176"/>
      <c r="D127" s="180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176"/>
      <c r="C128" s="176"/>
      <c r="D128" s="180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76"/>
      <c r="C129" s="176"/>
      <c r="D129" s="180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76"/>
      <c r="C130" s="176"/>
      <c r="D130" s="180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76"/>
      <c r="C131" s="176"/>
      <c r="D131" s="180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76"/>
      <c r="C132" s="176"/>
      <c r="D132" s="180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76"/>
      <c r="C133" s="176"/>
      <c r="D133" s="180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76"/>
      <c r="C134" s="176"/>
      <c r="D134" s="180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76"/>
      <c r="C135" s="176"/>
      <c r="D135" s="180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76"/>
      <c r="C136" s="176"/>
      <c r="D136" s="180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76"/>
      <c r="C137" s="176"/>
      <c r="D137" s="180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76"/>
      <c r="C138" s="176"/>
      <c r="D138" s="180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76"/>
      <c r="C139" s="176"/>
      <c r="D139" s="180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76"/>
      <c r="C140" s="176"/>
      <c r="D140" s="180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76"/>
      <c r="C141" s="176"/>
      <c r="D141" s="180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76"/>
      <c r="C142" s="176"/>
      <c r="D142" s="180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76"/>
      <c r="C143" s="176"/>
      <c r="D143" s="180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76"/>
      <c r="C144" s="176"/>
      <c r="D144" s="180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76"/>
      <c r="C145" s="176"/>
      <c r="D145" s="180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76"/>
      <c r="C146" s="176"/>
      <c r="D146" s="180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76"/>
      <c r="C147" s="176"/>
      <c r="D147" s="180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76"/>
      <c r="C148" s="176"/>
      <c r="D148" s="180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76"/>
      <c r="C149" s="176"/>
      <c r="D149" s="180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76"/>
      <c r="C150" s="176"/>
      <c r="D150" s="180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76"/>
      <c r="C151" s="176"/>
      <c r="D151" s="180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76"/>
      <c r="C152" s="176"/>
      <c r="D152" s="180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76"/>
      <c r="C153" s="176"/>
      <c r="D153" s="180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76"/>
      <c r="C154" s="176"/>
      <c r="D154" s="180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76"/>
      <c r="C155" s="176"/>
      <c r="D155" s="180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76"/>
      <c r="C156" s="176"/>
      <c r="D156" s="180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76"/>
      <c r="C157" s="176"/>
      <c r="D157" s="180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76"/>
      <c r="C158" s="176"/>
      <c r="D158" s="180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76"/>
      <c r="C159" s="176"/>
      <c r="D159" s="180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76"/>
      <c r="C160" s="176"/>
      <c r="D160" s="180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76"/>
      <c r="C161" s="176"/>
      <c r="D161" s="180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76"/>
      <c r="C162" s="176"/>
      <c r="D162" s="180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76"/>
      <c r="C163" s="176"/>
      <c r="D163" s="180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76"/>
      <c r="C164" s="176"/>
      <c r="D164" s="180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76"/>
      <c r="C165" s="176"/>
      <c r="D165" s="180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76"/>
      <c r="C166" s="176"/>
      <c r="D166" s="180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76"/>
      <c r="C167" s="176"/>
      <c r="D167" s="180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76"/>
      <c r="C168" s="176"/>
      <c r="D168" s="180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176"/>
      <c r="C169" s="176"/>
      <c r="D169" s="180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176"/>
      <c r="C170" s="176"/>
      <c r="D170" s="180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176"/>
      <c r="C171" s="176"/>
      <c r="D171" s="180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176"/>
      <c r="C172" s="176"/>
      <c r="D172" s="180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176"/>
      <c r="C173" s="176"/>
      <c r="D173" s="180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176"/>
      <c r="C174" s="176"/>
      <c r="D174" s="180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176"/>
      <c r="C175" s="176"/>
      <c r="D175" s="180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176"/>
      <c r="C176" s="176"/>
      <c r="D176" s="180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176"/>
      <c r="C177" s="176"/>
      <c r="D177" s="180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176"/>
      <c r="C178" s="176"/>
      <c r="D178" s="180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176"/>
      <c r="C179" s="176"/>
      <c r="D179" s="180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176"/>
      <c r="C180" s="176"/>
      <c r="D180" s="180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176"/>
      <c r="C181" s="176"/>
      <c r="D181" s="180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176"/>
      <c r="C182" s="176"/>
      <c r="D182" s="180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176"/>
      <c r="C183" s="176"/>
      <c r="D183" s="180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176"/>
      <c r="C184" s="176"/>
      <c r="D184" s="180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176"/>
      <c r="C185" s="176"/>
      <c r="D185" s="180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176"/>
      <c r="C186" s="176"/>
      <c r="D186" s="180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176"/>
      <c r="C187" s="176"/>
      <c r="D187" s="180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176"/>
      <c r="C188" s="176"/>
      <c r="D188" s="180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176"/>
      <c r="C189" s="176"/>
      <c r="D189" s="180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176"/>
      <c r="C190" s="176"/>
      <c r="D190" s="180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176"/>
      <c r="C191" s="176"/>
      <c r="D191" s="180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176"/>
      <c r="C192" s="176"/>
      <c r="D192" s="180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176"/>
      <c r="C193" s="176"/>
      <c r="D193" s="180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176"/>
      <c r="C194" s="176"/>
      <c r="D194" s="180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176"/>
      <c r="C195" s="176"/>
      <c r="D195" s="180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176"/>
      <c r="C196" s="176"/>
      <c r="D196" s="180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176"/>
      <c r="C197" s="176"/>
      <c r="D197" s="180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176"/>
      <c r="C198" s="176"/>
      <c r="D198" s="180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176"/>
      <c r="C199" s="176"/>
      <c r="D199" s="180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176"/>
      <c r="C200" s="176"/>
      <c r="D200" s="180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176"/>
      <c r="C201" s="176"/>
      <c r="D201" s="180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176"/>
      <c r="C202" s="176"/>
      <c r="D202" s="180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176"/>
      <c r="C203" s="176"/>
      <c r="D203" s="180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176"/>
      <c r="C204" s="176"/>
      <c r="D204" s="180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176"/>
      <c r="C205" s="176"/>
      <c r="D205" s="180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176"/>
      <c r="C206" s="176"/>
      <c r="D206" s="180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176"/>
      <c r="C207" s="176"/>
      <c r="D207" s="180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176"/>
      <c r="C208" s="176"/>
      <c r="D208" s="180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176"/>
      <c r="C209" s="176"/>
      <c r="D209" s="180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176"/>
      <c r="C210" s="176"/>
      <c r="D210" s="180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176"/>
      <c r="C211" s="176"/>
      <c r="D211" s="180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176"/>
      <c r="C212" s="176"/>
      <c r="D212" s="180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176"/>
      <c r="C213" s="176"/>
      <c r="D213" s="180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176"/>
      <c r="C214" s="176"/>
      <c r="D214" s="180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176"/>
      <c r="C215" s="176"/>
      <c r="D215" s="180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176"/>
      <c r="C216" s="176"/>
      <c r="D216" s="180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176"/>
      <c r="C217" s="176"/>
      <c r="D217" s="180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176"/>
      <c r="C218" s="176"/>
      <c r="D218" s="180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176"/>
      <c r="C219" s="176"/>
      <c r="D219" s="180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176"/>
      <c r="C220" s="176"/>
      <c r="D220" s="180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176"/>
      <c r="C221" s="176"/>
      <c r="D221" s="180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176"/>
      <c r="C222" s="176"/>
      <c r="D222" s="180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176"/>
      <c r="C223" s="176"/>
      <c r="D223" s="180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176"/>
      <c r="C224" s="176"/>
      <c r="D224" s="180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176"/>
      <c r="C225" s="176"/>
      <c r="D225" s="180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176"/>
      <c r="C226" s="176"/>
      <c r="D226" s="180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176"/>
      <c r="C227" s="176"/>
      <c r="D227" s="180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176"/>
      <c r="C228" s="176"/>
      <c r="D228" s="180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176"/>
      <c r="C229" s="176"/>
      <c r="D229" s="180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176"/>
      <c r="C230" s="176"/>
      <c r="D230" s="180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176"/>
      <c r="C231" s="176"/>
      <c r="D231" s="180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176"/>
      <c r="C232" s="176"/>
      <c r="D232" s="180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176"/>
      <c r="C233" s="176"/>
      <c r="D233" s="180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176"/>
      <c r="C234" s="176"/>
      <c r="D234" s="180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176"/>
      <c r="C235" s="176"/>
      <c r="D235" s="180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176"/>
      <c r="C236" s="176"/>
      <c r="D236" s="180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176"/>
      <c r="C237" s="176"/>
      <c r="D237" s="180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176"/>
      <c r="C238" s="176"/>
      <c r="D238" s="180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176"/>
      <c r="C239" s="176"/>
      <c r="D239" s="180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176"/>
      <c r="C240" s="176"/>
      <c r="D240" s="180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176"/>
      <c r="C241" s="176"/>
      <c r="D241" s="180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176"/>
      <c r="C242" s="176"/>
      <c r="D242" s="180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176"/>
      <c r="C243" s="176"/>
      <c r="D243" s="180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2:17" x14ac:dyDescent="0.2">
      <c r="B244" s="176"/>
      <c r="C244" s="176"/>
      <c r="D244" s="180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2:17" x14ac:dyDescent="0.2">
      <c r="B245" s="176"/>
      <c r="C245" s="176"/>
      <c r="D245" s="180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tabColor indexed="52"/>
    <outlinePr applyStyles="1" summaryBelow="0"/>
    <pageSetUpPr fitToPage="1"/>
  </sheetPr>
  <dimension ref="A2:S243"/>
  <sheetViews>
    <sheetView workbookViewId="0">
      <selection activeCell="H21" sqref="H21"/>
    </sheetView>
  </sheetViews>
  <sheetFormatPr defaultRowHeight="12.75" outlineLevelRow="1" x14ac:dyDescent="0.2"/>
  <cols>
    <col min="1" max="1" width="66" style="64" bestFit="1" customWidth="1"/>
    <col min="2" max="2" width="19" style="153" customWidth="1"/>
    <col min="3" max="3" width="19.42578125" style="153" customWidth="1"/>
    <col min="4" max="4" width="9.85546875" style="160" customWidth="1"/>
    <col min="5" max="5" width="18.42578125" style="153" customWidth="1"/>
    <col min="6" max="6" width="17.7109375" style="153" customWidth="1"/>
    <col min="7" max="7" width="9.140625" style="160" customWidth="1"/>
    <col min="8" max="8" width="16" style="153" bestFit="1" customWidth="1"/>
    <col min="9" max="16384" width="9.140625" style="64"/>
  </cols>
  <sheetData>
    <row r="2" spans="1:19" ht="18.75" x14ac:dyDescent="0.3">
      <c r="A2" s="5" t="s">
        <v>151</v>
      </c>
      <c r="B2" s="3"/>
      <c r="C2" s="3"/>
      <c r="D2" s="3"/>
      <c r="E2" s="3"/>
      <c r="F2" s="3"/>
      <c r="G2" s="3"/>
      <c r="H2" s="3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x14ac:dyDescent="0.2">
      <c r="A3" s="126"/>
    </row>
    <row r="4" spans="1:19" x14ac:dyDescent="0.2">
      <c r="B4" s="176"/>
      <c r="C4" s="176"/>
      <c r="D4" s="180"/>
      <c r="E4" s="176"/>
      <c r="F4" s="176"/>
      <c r="G4" s="180"/>
      <c r="H4" s="176"/>
      <c r="I4" s="78"/>
      <c r="J4" s="78"/>
      <c r="K4" s="78"/>
      <c r="L4" s="78"/>
      <c r="M4" s="78"/>
      <c r="N4" s="78"/>
      <c r="O4" s="78"/>
      <c r="P4" s="78"/>
      <c r="Q4" s="78"/>
    </row>
    <row r="5" spans="1:19" s="188" customFormat="1" x14ac:dyDescent="0.2">
      <c r="B5" s="54"/>
      <c r="C5" s="54"/>
      <c r="D5" s="61"/>
      <c r="E5" s="54"/>
      <c r="F5" s="54"/>
      <c r="G5" s="61"/>
      <c r="H5" s="188" t="str">
        <f>VALVAL</f>
        <v>млрд. одиниць</v>
      </c>
    </row>
    <row r="6" spans="1:19" s="192" customFormat="1" x14ac:dyDescent="0.2">
      <c r="A6" s="217"/>
      <c r="B6" s="259">
        <v>43100</v>
      </c>
      <c r="C6" s="260"/>
      <c r="D6" s="261"/>
      <c r="E6" s="259">
        <v>43251</v>
      </c>
      <c r="F6" s="260"/>
      <c r="G6" s="261"/>
      <c r="H6" s="210"/>
    </row>
    <row r="7" spans="1:19" s="130" customFormat="1" x14ac:dyDescent="0.2">
      <c r="A7" s="111"/>
      <c r="B7" s="233" t="s">
        <v>202</v>
      </c>
      <c r="C7" s="233" t="s">
        <v>8</v>
      </c>
      <c r="D7" s="238" t="s">
        <v>77</v>
      </c>
      <c r="E7" s="233" t="s">
        <v>202</v>
      </c>
      <c r="F7" s="233" t="s">
        <v>8</v>
      </c>
      <c r="G7" s="238" t="s">
        <v>77</v>
      </c>
      <c r="H7" s="233" t="s">
        <v>170</v>
      </c>
    </row>
    <row r="8" spans="1:19" s="87" customFormat="1" ht="15.75" x14ac:dyDescent="0.2">
      <c r="A8" s="117" t="s">
        <v>201</v>
      </c>
      <c r="B8" s="151">
        <f t="shared" ref="B8:H8" si="0">SUM(B9:B18)</f>
        <v>76.305753084309998</v>
      </c>
      <c r="C8" s="151">
        <f t="shared" si="0"/>
        <v>2141.6905879996098</v>
      </c>
      <c r="D8" s="76">
        <f t="shared" si="0"/>
        <v>1</v>
      </c>
      <c r="E8" s="151">
        <f t="shared" si="0"/>
        <v>76.256134905379994</v>
      </c>
      <c r="F8" s="151">
        <f t="shared" si="0"/>
        <v>1993.01638701706</v>
      </c>
      <c r="G8" s="76">
        <f t="shared" si="0"/>
        <v>1.0000009999999999</v>
      </c>
      <c r="H8" s="145">
        <f t="shared" si="0"/>
        <v>-1.111307226797642E-18</v>
      </c>
    </row>
    <row r="9" spans="1:19" s="170" customFormat="1" x14ac:dyDescent="0.2">
      <c r="A9" s="213" t="s">
        <v>42</v>
      </c>
      <c r="B9" s="48">
        <v>32.592572770789999</v>
      </c>
      <c r="C9" s="48">
        <v>914.78300810149005</v>
      </c>
      <c r="D9" s="53">
        <v>0.42713099999999998</v>
      </c>
      <c r="E9" s="48">
        <v>31.98751202139</v>
      </c>
      <c r="F9" s="48">
        <v>836.01976047641995</v>
      </c>
      <c r="G9" s="53">
        <v>0.41947499999999999</v>
      </c>
      <c r="H9" s="48">
        <v>-7.6569999999999997E-3</v>
      </c>
    </row>
    <row r="10" spans="1:19" x14ac:dyDescent="0.2">
      <c r="A10" s="32" t="s">
        <v>165</v>
      </c>
      <c r="B10" s="248">
        <v>5.9027198102199998</v>
      </c>
      <c r="C10" s="248">
        <v>165.67295322006001</v>
      </c>
      <c r="D10" s="8">
        <v>7.7355999999999994E-2</v>
      </c>
      <c r="E10" s="248">
        <v>5.8055710427099996</v>
      </c>
      <c r="F10" s="248">
        <v>151.73334235329</v>
      </c>
      <c r="G10" s="8">
        <v>7.6133000000000006E-2</v>
      </c>
      <c r="H10" s="248">
        <v>-1.224E-3</v>
      </c>
      <c r="I10" s="78"/>
      <c r="J10" s="78"/>
      <c r="K10" s="78"/>
      <c r="L10" s="78"/>
      <c r="M10" s="78"/>
      <c r="N10" s="78"/>
      <c r="O10" s="78"/>
      <c r="P10" s="78"/>
      <c r="Q10" s="78"/>
    </row>
    <row r="11" spans="1:19" x14ac:dyDescent="0.2">
      <c r="A11" s="32" t="s">
        <v>104</v>
      </c>
      <c r="B11" s="248">
        <v>0.31720380743999999</v>
      </c>
      <c r="C11" s="248">
        <v>8.9030299999999993</v>
      </c>
      <c r="D11" s="8">
        <v>4.1570000000000001E-3</v>
      </c>
      <c r="E11" s="248">
        <v>0.30827536020000001</v>
      </c>
      <c r="F11" s="248">
        <v>8.0570284000000001</v>
      </c>
      <c r="G11" s="8">
        <v>4.0429999999999997E-3</v>
      </c>
      <c r="H11" s="248">
        <v>-1.1400000000000001E-4</v>
      </c>
      <c r="I11" s="78"/>
      <c r="J11" s="78"/>
      <c r="K11" s="78"/>
      <c r="L11" s="78"/>
      <c r="M11" s="78"/>
      <c r="N11" s="78"/>
      <c r="O11" s="78"/>
      <c r="P11" s="78"/>
      <c r="Q11" s="78"/>
    </row>
    <row r="12" spans="1:19" x14ac:dyDescent="0.2">
      <c r="A12" s="32" t="s">
        <v>72</v>
      </c>
      <c r="B12" s="248">
        <v>14.00143215376</v>
      </c>
      <c r="C12" s="248">
        <v>392.981318579</v>
      </c>
      <c r="D12" s="8">
        <v>0.18349099999999999</v>
      </c>
      <c r="E12" s="248">
        <v>13.037025593159999</v>
      </c>
      <c r="F12" s="248">
        <v>340.73331512668</v>
      </c>
      <c r="G12" s="8">
        <v>0.170964</v>
      </c>
      <c r="H12" s="248">
        <v>-1.2527999999999999E-2</v>
      </c>
      <c r="I12" s="78"/>
      <c r="J12" s="78"/>
      <c r="K12" s="78"/>
      <c r="L12" s="78"/>
      <c r="M12" s="78"/>
      <c r="N12" s="78"/>
      <c r="O12" s="78"/>
      <c r="P12" s="78"/>
      <c r="Q12" s="78"/>
    </row>
    <row r="13" spans="1:19" x14ac:dyDescent="0.2">
      <c r="A13" s="32" t="s">
        <v>180</v>
      </c>
      <c r="B13" s="248">
        <v>22.931464837509999</v>
      </c>
      <c r="C13" s="248">
        <v>643.62253731026999</v>
      </c>
      <c r="D13" s="8">
        <v>0.30052099999999998</v>
      </c>
      <c r="E13" s="248">
        <v>24.539711255029999</v>
      </c>
      <c r="F13" s="248">
        <v>641.36540259646995</v>
      </c>
      <c r="G13" s="8">
        <v>0.32180599999999998</v>
      </c>
      <c r="H13" s="248">
        <v>2.1285999999999999E-2</v>
      </c>
      <c r="I13" s="78"/>
      <c r="J13" s="78"/>
      <c r="K13" s="78"/>
      <c r="L13" s="78"/>
      <c r="M13" s="78"/>
      <c r="N13" s="78"/>
      <c r="O13" s="78"/>
      <c r="P13" s="78"/>
      <c r="Q13" s="78"/>
    </row>
    <row r="14" spans="1:19" x14ac:dyDescent="0.2">
      <c r="A14" s="32" t="s">
        <v>145</v>
      </c>
      <c r="B14" s="248">
        <v>0.56035970458999995</v>
      </c>
      <c r="C14" s="248">
        <v>15.727740788789999</v>
      </c>
      <c r="D14" s="8">
        <v>7.3439999999999998E-3</v>
      </c>
      <c r="E14" s="248">
        <v>0.57803963289000004</v>
      </c>
      <c r="F14" s="248">
        <v>15.1075380642</v>
      </c>
      <c r="G14" s="8">
        <v>7.5799999999999999E-3</v>
      </c>
      <c r="H14" s="248">
        <v>2.3699999999999999E-4</v>
      </c>
      <c r="I14" s="78"/>
      <c r="J14" s="78"/>
      <c r="K14" s="78"/>
      <c r="L14" s="78"/>
      <c r="M14" s="78"/>
      <c r="N14" s="78"/>
      <c r="O14" s="78"/>
      <c r="P14" s="78"/>
      <c r="Q14" s="78"/>
    </row>
    <row r="15" spans="1:19" x14ac:dyDescent="0.2">
      <c r="B15" s="176"/>
      <c r="C15" s="176"/>
      <c r="D15" s="180"/>
      <c r="E15" s="176"/>
      <c r="F15" s="176"/>
      <c r="G15" s="180"/>
      <c r="H15" s="176"/>
      <c r="I15" s="78"/>
      <c r="J15" s="78"/>
      <c r="K15" s="78"/>
      <c r="L15" s="78"/>
      <c r="M15" s="78"/>
      <c r="N15" s="78"/>
      <c r="O15" s="78"/>
      <c r="P15" s="78"/>
      <c r="Q15" s="78"/>
    </row>
    <row r="16" spans="1:19" x14ac:dyDescent="0.2">
      <c r="B16" s="176"/>
      <c r="C16" s="176"/>
      <c r="D16" s="180"/>
      <c r="E16" s="176"/>
      <c r="F16" s="176"/>
      <c r="G16" s="180"/>
      <c r="H16" s="176"/>
      <c r="I16" s="78"/>
      <c r="J16" s="78"/>
      <c r="K16" s="78"/>
      <c r="L16" s="78"/>
      <c r="M16" s="78"/>
      <c r="N16" s="78"/>
      <c r="O16" s="78"/>
      <c r="P16" s="78"/>
      <c r="Q16" s="78"/>
    </row>
    <row r="17" spans="1:19" x14ac:dyDescent="0.2">
      <c r="B17" s="176"/>
      <c r="C17" s="176"/>
      <c r="D17" s="180"/>
      <c r="E17" s="176"/>
      <c r="F17" s="176"/>
      <c r="G17" s="180"/>
      <c r="H17" s="176"/>
      <c r="I17" s="78"/>
      <c r="J17" s="78"/>
      <c r="K17" s="78"/>
      <c r="L17" s="78"/>
      <c r="M17" s="78"/>
      <c r="N17" s="78"/>
      <c r="O17" s="78"/>
      <c r="P17" s="78"/>
      <c r="Q17" s="78"/>
    </row>
    <row r="18" spans="1:19" x14ac:dyDescent="0.2">
      <c r="B18" s="176"/>
      <c r="C18" s="176"/>
      <c r="D18" s="180"/>
      <c r="E18" s="176"/>
      <c r="F18" s="176"/>
      <c r="G18" s="180"/>
      <c r="H18" s="176"/>
      <c r="I18" s="78"/>
      <c r="J18" s="78"/>
      <c r="K18" s="78"/>
      <c r="L18" s="78"/>
      <c r="M18" s="78"/>
      <c r="N18" s="78"/>
      <c r="O18" s="78"/>
      <c r="P18" s="78"/>
      <c r="Q18" s="78"/>
    </row>
    <row r="19" spans="1:19" x14ac:dyDescent="0.2">
      <c r="B19" s="176"/>
      <c r="C19" s="176"/>
      <c r="D19" s="180"/>
      <c r="E19" s="176"/>
      <c r="F19" s="176"/>
      <c r="G19" s="180"/>
      <c r="H19" s="176"/>
      <c r="I19" s="78"/>
      <c r="J19" s="78"/>
      <c r="K19" s="78"/>
      <c r="L19" s="78"/>
      <c r="M19" s="78"/>
      <c r="N19" s="78"/>
      <c r="O19" s="78"/>
      <c r="P19" s="78"/>
      <c r="Q19" s="78"/>
    </row>
    <row r="20" spans="1:19" x14ac:dyDescent="0.2">
      <c r="B20" s="176"/>
      <c r="C20" s="176"/>
      <c r="D20" s="180"/>
      <c r="E20" s="176"/>
      <c r="F20" s="176"/>
      <c r="G20" s="180"/>
      <c r="H20" s="176"/>
      <c r="I20" s="78"/>
      <c r="J20" s="78"/>
      <c r="K20" s="78"/>
      <c r="L20" s="78"/>
      <c r="M20" s="78"/>
      <c r="N20" s="78"/>
      <c r="O20" s="78"/>
      <c r="P20" s="78"/>
      <c r="Q20" s="78"/>
    </row>
    <row r="21" spans="1:19" x14ac:dyDescent="0.2">
      <c r="B21" s="176"/>
      <c r="C21" s="176"/>
      <c r="D21" s="180"/>
      <c r="E21" s="176"/>
      <c r="F21" s="176"/>
      <c r="G21" s="180"/>
      <c r="H21" s="188" t="str">
        <f>VALVAL</f>
        <v>млрд. одиниць</v>
      </c>
      <c r="I21" s="78"/>
      <c r="J21" s="78"/>
      <c r="K21" s="78"/>
      <c r="L21" s="78"/>
      <c r="M21" s="78"/>
      <c r="N21" s="78"/>
      <c r="O21" s="78"/>
      <c r="P21" s="78"/>
      <c r="Q21" s="78"/>
    </row>
    <row r="22" spans="1:19" x14ac:dyDescent="0.2">
      <c r="A22" s="217"/>
      <c r="B22" s="259">
        <v>43100</v>
      </c>
      <c r="C22" s="260"/>
      <c r="D22" s="261"/>
      <c r="E22" s="259">
        <v>43251</v>
      </c>
      <c r="F22" s="260"/>
      <c r="G22" s="261"/>
      <c r="H22" s="210"/>
      <c r="I22" s="192"/>
      <c r="J22" s="192"/>
      <c r="K22" s="192"/>
      <c r="L22" s="192"/>
      <c r="M22" s="192"/>
      <c r="N22" s="192"/>
      <c r="O22" s="192"/>
      <c r="P22" s="192"/>
      <c r="Q22" s="192"/>
      <c r="R22" s="192"/>
      <c r="S22" s="192"/>
    </row>
    <row r="23" spans="1:19" s="242" customFormat="1" x14ac:dyDescent="0.2">
      <c r="A23" s="232"/>
      <c r="B23" s="148" t="s">
        <v>202</v>
      </c>
      <c r="C23" s="148" t="s">
        <v>8</v>
      </c>
      <c r="D23" s="152" t="s">
        <v>77</v>
      </c>
      <c r="E23" s="148" t="s">
        <v>202</v>
      </c>
      <c r="F23" s="148" t="s">
        <v>8</v>
      </c>
      <c r="G23" s="152" t="s">
        <v>77</v>
      </c>
      <c r="H23" s="148" t="s">
        <v>170</v>
      </c>
      <c r="I23" s="15"/>
      <c r="J23" s="15"/>
      <c r="K23" s="15"/>
      <c r="L23" s="15"/>
      <c r="M23" s="15"/>
      <c r="N23" s="15"/>
      <c r="O23" s="15"/>
      <c r="P23" s="15"/>
      <c r="Q23" s="15"/>
    </row>
    <row r="24" spans="1:19" s="190" customFormat="1" ht="15" x14ac:dyDescent="0.25">
      <c r="A24" s="204" t="s">
        <v>201</v>
      </c>
      <c r="B24" s="11">
        <f t="shared" ref="B24:G24" si="1">B$25+B$32</f>
        <v>76.305753084309998</v>
      </c>
      <c r="C24" s="11">
        <f t="shared" si="1"/>
        <v>2141.6905879996102</v>
      </c>
      <c r="D24" s="23">
        <f t="shared" si="1"/>
        <v>1</v>
      </c>
      <c r="E24" s="11">
        <f t="shared" si="1"/>
        <v>76.256134905379994</v>
      </c>
      <c r="F24" s="11">
        <f t="shared" si="1"/>
        <v>1993.0163870170604</v>
      </c>
      <c r="G24" s="23">
        <f t="shared" si="1"/>
        <v>0.99999899999999997</v>
      </c>
      <c r="H24" s="168">
        <v>0</v>
      </c>
      <c r="I24" s="207"/>
      <c r="J24" s="207"/>
      <c r="K24" s="207"/>
      <c r="L24" s="207"/>
      <c r="M24" s="207"/>
      <c r="N24" s="207"/>
      <c r="O24" s="207"/>
      <c r="P24" s="207"/>
      <c r="Q24" s="207"/>
    </row>
    <row r="25" spans="1:19" s="141" customFormat="1" ht="15" x14ac:dyDescent="0.25">
      <c r="A25" s="194" t="s">
        <v>84</v>
      </c>
      <c r="B25" s="30">
        <f t="shared" ref="B25:G25" si="2">SUM(B$26:B$31)</f>
        <v>65.332784469549992</v>
      </c>
      <c r="C25" s="30">
        <f t="shared" si="2"/>
        <v>1833.70983091682</v>
      </c>
      <c r="D25" s="77">
        <f t="shared" si="2"/>
        <v>0.8561970000000001</v>
      </c>
      <c r="E25" s="30">
        <f t="shared" si="2"/>
        <v>66.219200961039988</v>
      </c>
      <c r="F25" s="30">
        <f t="shared" si="2"/>
        <v>1730.6929182070803</v>
      </c>
      <c r="G25" s="77">
        <f t="shared" si="2"/>
        <v>0.86837799999999998</v>
      </c>
      <c r="H25" s="25">
        <v>1.2182E-2</v>
      </c>
      <c r="I25" s="161"/>
      <c r="J25" s="161"/>
      <c r="K25" s="161"/>
      <c r="L25" s="161"/>
      <c r="M25" s="161"/>
      <c r="N25" s="161"/>
      <c r="O25" s="161"/>
      <c r="P25" s="161"/>
      <c r="Q25" s="161"/>
    </row>
    <row r="26" spans="1:19" s="234" customFormat="1" outlineLevel="1" x14ac:dyDescent="0.2">
      <c r="A26" s="68" t="s">
        <v>42</v>
      </c>
      <c r="B26" s="209">
        <v>30.05374186513</v>
      </c>
      <c r="C26" s="209">
        <v>843.52507491305005</v>
      </c>
      <c r="D26" s="211">
        <v>0.39385900000000001</v>
      </c>
      <c r="E26" s="209">
        <v>29.84256539099</v>
      </c>
      <c r="F26" s="209">
        <v>779.95982786951004</v>
      </c>
      <c r="G26" s="211">
        <v>0.39134600000000003</v>
      </c>
      <c r="H26" s="209">
        <v>-2.513E-3</v>
      </c>
      <c r="I26" s="6"/>
      <c r="J26" s="6"/>
      <c r="K26" s="6"/>
      <c r="L26" s="6"/>
      <c r="M26" s="6"/>
      <c r="N26" s="6"/>
      <c r="O26" s="6"/>
      <c r="P26" s="6"/>
      <c r="Q26" s="6"/>
    </row>
    <row r="27" spans="1:19" outlineLevel="1" x14ac:dyDescent="0.2">
      <c r="A27" s="191" t="s">
        <v>165</v>
      </c>
      <c r="B27" s="248">
        <v>5.2794247102299998</v>
      </c>
      <c r="C27" s="248">
        <v>148.17879065381999</v>
      </c>
      <c r="D27" s="8">
        <v>6.9188E-2</v>
      </c>
      <c r="E27" s="248">
        <v>5.4126458306599998</v>
      </c>
      <c r="F27" s="248">
        <v>141.46392091625</v>
      </c>
      <c r="G27" s="8">
        <v>7.0980000000000001E-2</v>
      </c>
      <c r="H27" s="248">
        <v>1.792E-3</v>
      </c>
      <c r="I27" s="78"/>
      <c r="J27" s="78"/>
      <c r="K27" s="78"/>
      <c r="L27" s="78"/>
      <c r="M27" s="78"/>
      <c r="N27" s="78"/>
      <c r="O27" s="78"/>
      <c r="P27" s="78"/>
      <c r="Q27" s="78"/>
    </row>
    <row r="28" spans="1:19" outlineLevel="1" x14ac:dyDescent="0.2">
      <c r="A28" s="191" t="s">
        <v>104</v>
      </c>
      <c r="B28" s="248">
        <v>0.31720380743999999</v>
      </c>
      <c r="C28" s="248">
        <v>8.9030299999999993</v>
      </c>
      <c r="D28" s="8">
        <v>4.1570000000000001E-3</v>
      </c>
      <c r="E28" s="248">
        <v>0.30827536020000001</v>
      </c>
      <c r="F28" s="248">
        <v>8.0570284000000001</v>
      </c>
      <c r="G28" s="8">
        <v>4.0429999999999997E-3</v>
      </c>
      <c r="H28" s="248">
        <v>-1.1400000000000001E-4</v>
      </c>
      <c r="I28" s="78"/>
      <c r="J28" s="78"/>
      <c r="K28" s="78"/>
      <c r="L28" s="78"/>
      <c r="M28" s="78"/>
      <c r="N28" s="78"/>
      <c r="O28" s="78"/>
      <c r="P28" s="78"/>
      <c r="Q28" s="78"/>
    </row>
    <row r="29" spans="1:19" outlineLevel="1" x14ac:dyDescent="0.2">
      <c r="A29" s="191" t="s">
        <v>72</v>
      </c>
      <c r="B29" s="248">
        <v>6.6637234384099999</v>
      </c>
      <c r="C29" s="248">
        <v>187.03221175601999</v>
      </c>
      <c r="D29" s="8">
        <v>8.7329000000000004E-2</v>
      </c>
      <c r="E29" s="248">
        <v>6.0567369438999998</v>
      </c>
      <c r="F29" s="248">
        <v>158.2977683826</v>
      </c>
      <c r="G29" s="8">
        <v>7.9425999999999997E-2</v>
      </c>
      <c r="H29" s="248">
        <v>-7.9030000000000003E-3</v>
      </c>
      <c r="I29" s="78"/>
      <c r="J29" s="78"/>
      <c r="K29" s="78"/>
      <c r="L29" s="78"/>
      <c r="M29" s="78"/>
      <c r="N29" s="78"/>
      <c r="O29" s="78"/>
      <c r="P29" s="78"/>
      <c r="Q29" s="78"/>
    </row>
    <row r="30" spans="1:19" outlineLevel="1" x14ac:dyDescent="0.2">
      <c r="A30" s="191" t="s">
        <v>180</v>
      </c>
      <c r="B30" s="248">
        <v>22.458330943749999</v>
      </c>
      <c r="C30" s="248">
        <v>630.34298280513997</v>
      </c>
      <c r="D30" s="8">
        <v>0.29432000000000003</v>
      </c>
      <c r="E30" s="248">
        <v>24.020937802399999</v>
      </c>
      <c r="F30" s="248">
        <v>627.80683457452005</v>
      </c>
      <c r="G30" s="8">
        <v>0.31500299999999998</v>
      </c>
      <c r="H30" s="248">
        <v>2.0683E-2</v>
      </c>
      <c r="I30" s="78"/>
      <c r="J30" s="78"/>
      <c r="K30" s="78"/>
      <c r="L30" s="78"/>
      <c r="M30" s="78"/>
      <c r="N30" s="78"/>
      <c r="O30" s="78"/>
      <c r="P30" s="78"/>
      <c r="Q30" s="78"/>
    </row>
    <row r="31" spans="1:19" outlineLevel="1" x14ac:dyDescent="0.2">
      <c r="A31" s="191" t="s">
        <v>145</v>
      </c>
      <c r="B31" s="248">
        <v>0.56035970458999995</v>
      </c>
      <c r="C31" s="248">
        <v>15.727740788789999</v>
      </c>
      <c r="D31" s="8">
        <v>7.3439999999999998E-3</v>
      </c>
      <c r="E31" s="248">
        <v>0.57803963289000004</v>
      </c>
      <c r="F31" s="248">
        <v>15.1075380642</v>
      </c>
      <c r="G31" s="8">
        <v>7.5799999999999999E-3</v>
      </c>
      <c r="H31" s="248">
        <v>2.3699999999999999E-4</v>
      </c>
      <c r="I31" s="78"/>
      <c r="J31" s="78"/>
      <c r="K31" s="78"/>
      <c r="L31" s="78"/>
      <c r="M31" s="78"/>
      <c r="N31" s="78"/>
      <c r="O31" s="78"/>
      <c r="P31" s="78"/>
      <c r="Q31" s="78"/>
    </row>
    <row r="32" spans="1:19" s="188" customFormat="1" ht="15" x14ac:dyDescent="0.25">
      <c r="A32" s="105" t="s">
        <v>128</v>
      </c>
      <c r="B32" s="244">
        <f t="shared" ref="B32:G32" si="3">SUM(B$33:B$36)</f>
        <v>10.972968614759999</v>
      </c>
      <c r="C32" s="244">
        <f t="shared" si="3"/>
        <v>307.98075708279003</v>
      </c>
      <c r="D32" s="247">
        <f t="shared" si="3"/>
        <v>0.14380300000000001</v>
      </c>
      <c r="E32" s="244">
        <f t="shared" si="3"/>
        <v>10.036933944340001</v>
      </c>
      <c r="F32" s="244">
        <f t="shared" si="3"/>
        <v>262.32346880998</v>
      </c>
      <c r="G32" s="247">
        <f t="shared" si="3"/>
        <v>0.13162099999999999</v>
      </c>
      <c r="H32" s="244">
        <v>-1.2182E-2</v>
      </c>
    </row>
    <row r="33" spans="1:17" outlineLevel="1" x14ac:dyDescent="0.2">
      <c r="A33" s="191" t="s">
        <v>42</v>
      </c>
      <c r="B33" s="248">
        <v>2.5388309056599998</v>
      </c>
      <c r="C33" s="248">
        <v>71.257933188440006</v>
      </c>
      <c r="D33" s="8">
        <v>3.3272000000000003E-2</v>
      </c>
      <c r="E33" s="248">
        <v>2.1449466304000002</v>
      </c>
      <c r="F33" s="248">
        <v>56.059932606910003</v>
      </c>
      <c r="G33" s="8">
        <v>2.8128E-2</v>
      </c>
      <c r="H33" s="248">
        <v>-5.1440000000000001E-3</v>
      </c>
      <c r="I33" s="78"/>
      <c r="J33" s="78"/>
      <c r="K33" s="78"/>
      <c r="L33" s="78"/>
      <c r="M33" s="78"/>
      <c r="N33" s="78"/>
      <c r="O33" s="78"/>
      <c r="P33" s="78"/>
      <c r="Q33" s="78"/>
    </row>
    <row r="34" spans="1:17" outlineLevel="1" x14ac:dyDescent="0.2">
      <c r="A34" s="191" t="s">
        <v>165</v>
      </c>
      <c r="B34" s="248">
        <v>0.62329509998999999</v>
      </c>
      <c r="C34" s="248">
        <v>17.49416256624</v>
      </c>
      <c r="D34" s="8">
        <v>8.1679999999999999E-3</v>
      </c>
      <c r="E34" s="248">
        <v>0.39292521204999997</v>
      </c>
      <c r="F34" s="248">
        <v>10.26942143704</v>
      </c>
      <c r="G34" s="8">
        <v>5.1529999999999996E-3</v>
      </c>
      <c r="H34" s="248">
        <v>-3.016E-3</v>
      </c>
      <c r="I34" s="78"/>
      <c r="J34" s="78"/>
      <c r="K34" s="78"/>
      <c r="L34" s="78"/>
      <c r="M34" s="78"/>
      <c r="N34" s="78"/>
      <c r="O34" s="78"/>
      <c r="P34" s="78"/>
      <c r="Q34" s="78"/>
    </row>
    <row r="35" spans="1:17" outlineLevel="1" x14ac:dyDescent="0.2">
      <c r="A35" s="191" t="s">
        <v>72</v>
      </c>
      <c r="B35" s="248">
        <v>7.3377087153499998</v>
      </c>
      <c r="C35" s="248">
        <v>205.94910682298001</v>
      </c>
      <c r="D35" s="8">
        <v>9.6161999999999997E-2</v>
      </c>
      <c r="E35" s="248">
        <v>6.9802886492600003</v>
      </c>
      <c r="F35" s="248">
        <v>182.43554674408</v>
      </c>
      <c r="G35" s="8">
        <v>9.1536999999999993E-2</v>
      </c>
      <c r="H35" s="248">
        <v>-4.6249999999999998E-3</v>
      </c>
      <c r="I35" s="78"/>
      <c r="J35" s="78"/>
      <c r="K35" s="78"/>
      <c r="L35" s="78"/>
      <c r="M35" s="78"/>
      <c r="N35" s="78"/>
      <c r="O35" s="78"/>
      <c r="P35" s="78"/>
      <c r="Q35" s="78"/>
    </row>
    <row r="36" spans="1:17" outlineLevel="1" x14ac:dyDescent="0.2">
      <c r="A36" s="191" t="s">
        <v>180</v>
      </c>
      <c r="B36" s="248">
        <v>0.47313389375999998</v>
      </c>
      <c r="C36" s="248">
        <v>13.279554505129999</v>
      </c>
      <c r="D36" s="8">
        <v>6.2009999999999999E-3</v>
      </c>
      <c r="E36" s="248">
        <v>0.51877345262999996</v>
      </c>
      <c r="F36" s="248">
        <v>13.55856802195</v>
      </c>
      <c r="G36" s="8">
        <v>6.803E-3</v>
      </c>
      <c r="H36" s="248">
        <v>6.0300000000000002E-4</v>
      </c>
      <c r="I36" s="78"/>
      <c r="J36" s="78"/>
      <c r="K36" s="78"/>
      <c r="L36" s="78"/>
      <c r="M36" s="78"/>
      <c r="N36" s="78"/>
      <c r="O36" s="78"/>
      <c r="P36" s="78"/>
      <c r="Q36" s="78"/>
    </row>
    <row r="37" spans="1:17" x14ac:dyDescent="0.2">
      <c r="B37" s="176"/>
      <c r="C37" s="176"/>
      <c r="D37" s="180"/>
      <c r="E37" s="176"/>
      <c r="F37" s="176"/>
      <c r="G37" s="180"/>
      <c r="H37" s="176"/>
      <c r="I37" s="78"/>
      <c r="J37" s="78"/>
      <c r="K37" s="78"/>
      <c r="L37" s="78"/>
      <c r="M37" s="78"/>
      <c r="N37" s="78"/>
      <c r="O37" s="78"/>
      <c r="P37" s="78"/>
      <c r="Q37" s="78"/>
    </row>
    <row r="38" spans="1:17" x14ac:dyDescent="0.2">
      <c r="B38" s="176"/>
      <c r="C38" s="176"/>
      <c r="D38" s="180"/>
      <c r="E38" s="176"/>
      <c r="F38" s="176"/>
      <c r="G38" s="180"/>
      <c r="H38" s="176"/>
      <c r="I38" s="78"/>
      <c r="J38" s="78"/>
      <c r="K38" s="78"/>
      <c r="L38" s="78"/>
      <c r="M38" s="78"/>
      <c r="N38" s="78"/>
      <c r="O38" s="78"/>
      <c r="P38" s="78"/>
      <c r="Q38" s="78"/>
    </row>
    <row r="39" spans="1:17" x14ac:dyDescent="0.2">
      <c r="B39" s="176"/>
      <c r="C39" s="176"/>
      <c r="D39" s="180"/>
      <c r="E39" s="176"/>
      <c r="F39" s="176"/>
      <c r="G39" s="180"/>
      <c r="H39" s="176"/>
      <c r="I39" s="78"/>
      <c r="J39" s="78"/>
      <c r="K39" s="78"/>
      <c r="L39" s="78"/>
      <c r="M39" s="78"/>
      <c r="N39" s="78"/>
      <c r="O39" s="78"/>
      <c r="P39" s="78"/>
      <c r="Q39" s="78"/>
    </row>
    <row r="40" spans="1:17" x14ac:dyDescent="0.2">
      <c r="B40" s="176"/>
      <c r="C40" s="176"/>
      <c r="D40" s="180"/>
      <c r="E40" s="176"/>
      <c r="F40" s="176"/>
      <c r="G40" s="180"/>
      <c r="H40" s="176"/>
      <c r="I40" s="78"/>
      <c r="J40" s="78"/>
      <c r="K40" s="78"/>
      <c r="L40" s="78"/>
      <c r="M40" s="78"/>
      <c r="N40" s="78"/>
      <c r="O40" s="78"/>
      <c r="P40" s="78"/>
      <c r="Q40" s="78"/>
    </row>
    <row r="41" spans="1:17" x14ac:dyDescent="0.2">
      <c r="B41" s="176"/>
      <c r="C41" s="176"/>
      <c r="D41" s="180"/>
      <c r="E41" s="176"/>
      <c r="F41" s="176"/>
      <c r="G41" s="180"/>
      <c r="H41" s="176"/>
      <c r="I41" s="78"/>
      <c r="J41" s="78"/>
      <c r="K41" s="78"/>
      <c r="L41" s="78"/>
      <c r="M41" s="78"/>
      <c r="N41" s="78"/>
      <c r="O41" s="78"/>
      <c r="P41" s="78"/>
      <c r="Q41" s="78"/>
    </row>
    <row r="42" spans="1:17" x14ac:dyDescent="0.2">
      <c r="B42" s="176"/>
      <c r="C42" s="176"/>
      <c r="D42" s="180"/>
      <c r="E42" s="176"/>
      <c r="F42" s="176"/>
      <c r="G42" s="180"/>
      <c r="H42" s="176"/>
      <c r="I42" s="78"/>
      <c r="J42" s="78"/>
      <c r="K42" s="78"/>
      <c r="L42" s="78"/>
      <c r="M42" s="78"/>
      <c r="N42" s="78"/>
      <c r="O42" s="78"/>
      <c r="P42" s="78"/>
      <c r="Q42" s="78"/>
    </row>
    <row r="43" spans="1:17" x14ac:dyDescent="0.2">
      <c r="B43" s="176"/>
      <c r="C43" s="176"/>
      <c r="D43" s="180"/>
      <c r="E43" s="176"/>
      <c r="F43" s="176"/>
      <c r="G43" s="180"/>
      <c r="H43" s="176"/>
      <c r="I43" s="78"/>
      <c r="J43" s="78"/>
      <c r="K43" s="78"/>
      <c r="L43" s="78"/>
      <c r="M43" s="78"/>
      <c r="N43" s="78"/>
      <c r="O43" s="78"/>
      <c r="P43" s="78"/>
      <c r="Q43" s="78"/>
    </row>
    <row r="44" spans="1:17" x14ac:dyDescent="0.2">
      <c r="B44" s="176"/>
      <c r="C44" s="176"/>
      <c r="D44" s="180"/>
      <c r="E44" s="176"/>
      <c r="F44" s="176"/>
      <c r="G44" s="180"/>
      <c r="H44" s="176"/>
      <c r="I44" s="78"/>
      <c r="J44" s="78"/>
      <c r="K44" s="78"/>
      <c r="L44" s="78"/>
      <c r="M44" s="78"/>
      <c r="N44" s="78"/>
      <c r="O44" s="78"/>
      <c r="P44" s="78"/>
      <c r="Q44" s="78"/>
    </row>
    <row r="45" spans="1:17" x14ac:dyDescent="0.2">
      <c r="B45" s="176"/>
      <c r="C45" s="176"/>
      <c r="D45" s="180"/>
      <c r="E45" s="176"/>
      <c r="F45" s="176"/>
      <c r="G45" s="180"/>
      <c r="H45" s="176"/>
      <c r="I45" s="78"/>
      <c r="J45" s="78"/>
      <c r="K45" s="78"/>
      <c r="L45" s="78"/>
      <c r="M45" s="78"/>
      <c r="N45" s="78"/>
      <c r="O45" s="78"/>
      <c r="P45" s="78"/>
      <c r="Q45" s="78"/>
    </row>
    <row r="46" spans="1:17" x14ac:dyDescent="0.2">
      <c r="B46" s="176"/>
      <c r="C46" s="176"/>
      <c r="D46" s="180"/>
      <c r="E46" s="176"/>
      <c r="F46" s="176"/>
      <c r="G46" s="180"/>
      <c r="H46" s="176"/>
      <c r="I46" s="78"/>
      <c r="J46" s="78"/>
      <c r="K46" s="78"/>
      <c r="L46" s="78"/>
      <c r="M46" s="78"/>
      <c r="N46" s="78"/>
      <c r="O46" s="78"/>
      <c r="P46" s="78"/>
      <c r="Q46" s="78"/>
    </row>
    <row r="47" spans="1:17" x14ac:dyDescent="0.2">
      <c r="B47" s="176"/>
      <c r="C47" s="176"/>
      <c r="D47" s="180"/>
      <c r="E47" s="176"/>
      <c r="F47" s="176"/>
      <c r="G47" s="180"/>
      <c r="H47" s="176"/>
      <c r="I47" s="78"/>
      <c r="J47" s="78"/>
      <c r="K47" s="78"/>
      <c r="L47" s="78"/>
      <c r="M47" s="78"/>
      <c r="N47" s="78"/>
      <c r="O47" s="78"/>
      <c r="P47" s="78"/>
      <c r="Q47" s="78"/>
    </row>
    <row r="48" spans="1:17" x14ac:dyDescent="0.2">
      <c r="B48" s="176"/>
      <c r="C48" s="176"/>
      <c r="D48" s="180"/>
      <c r="E48" s="176"/>
      <c r="F48" s="176"/>
      <c r="G48" s="180"/>
      <c r="H48" s="176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176"/>
      <c r="C49" s="176"/>
      <c r="D49" s="180"/>
      <c r="E49" s="176"/>
      <c r="F49" s="176"/>
      <c r="G49" s="180"/>
      <c r="H49" s="176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176"/>
      <c r="C50" s="176"/>
      <c r="D50" s="180"/>
      <c r="E50" s="176"/>
      <c r="F50" s="176"/>
      <c r="G50" s="180"/>
      <c r="H50" s="176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176"/>
      <c r="C51" s="176"/>
      <c r="D51" s="180"/>
      <c r="E51" s="176"/>
      <c r="F51" s="176"/>
      <c r="G51" s="180"/>
      <c r="H51" s="176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176"/>
      <c r="C52" s="176"/>
      <c r="D52" s="180"/>
      <c r="E52" s="176"/>
      <c r="F52" s="176"/>
      <c r="G52" s="180"/>
      <c r="H52" s="176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176"/>
      <c r="C53" s="176"/>
      <c r="D53" s="180"/>
      <c r="E53" s="176"/>
      <c r="F53" s="176"/>
      <c r="G53" s="180"/>
      <c r="H53" s="176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176"/>
      <c r="C54" s="176"/>
      <c r="D54" s="180"/>
      <c r="E54" s="176"/>
      <c r="F54" s="176"/>
      <c r="G54" s="180"/>
      <c r="H54" s="176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176"/>
      <c r="C55" s="176"/>
      <c r="D55" s="180"/>
      <c r="E55" s="176"/>
      <c r="F55" s="176"/>
      <c r="G55" s="180"/>
      <c r="H55" s="176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176"/>
      <c r="C56" s="176"/>
      <c r="D56" s="180"/>
      <c r="E56" s="176"/>
      <c r="F56" s="176"/>
      <c r="G56" s="180"/>
      <c r="H56" s="176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176"/>
      <c r="C57" s="176"/>
      <c r="D57" s="180"/>
      <c r="E57" s="176"/>
      <c r="F57" s="176"/>
      <c r="G57" s="180"/>
      <c r="H57" s="176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176"/>
      <c r="C58" s="176"/>
      <c r="D58" s="180"/>
      <c r="E58" s="176"/>
      <c r="F58" s="176"/>
      <c r="G58" s="180"/>
      <c r="H58" s="176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176"/>
      <c r="C59" s="176"/>
      <c r="D59" s="180"/>
      <c r="E59" s="176"/>
      <c r="F59" s="176"/>
      <c r="G59" s="180"/>
      <c r="H59" s="176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176"/>
      <c r="C60" s="176"/>
      <c r="D60" s="180"/>
      <c r="E60" s="176"/>
      <c r="F60" s="176"/>
      <c r="G60" s="180"/>
      <c r="H60" s="176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176"/>
      <c r="C61" s="176"/>
      <c r="D61" s="180"/>
      <c r="E61" s="176"/>
      <c r="F61" s="176"/>
      <c r="G61" s="180"/>
      <c r="H61" s="176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176"/>
      <c r="C62" s="176"/>
      <c r="D62" s="180"/>
      <c r="E62" s="176"/>
      <c r="F62" s="176"/>
      <c r="G62" s="180"/>
      <c r="H62" s="176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176"/>
      <c r="C63" s="176"/>
      <c r="D63" s="180"/>
      <c r="E63" s="176"/>
      <c r="F63" s="176"/>
      <c r="G63" s="180"/>
      <c r="H63" s="176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176"/>
      <c r="C64" s="176"/>
      <c r="D64" s="180"/>
      <c r="E64" s="176"/>
      <c r="F64" s="176"/>
      <c r="G64" s="180"/>
      <c r="H64" s="176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176"/>
      <c r="C65" s="176"/>
      <c r="D65" s="180"/>
      <c r="E65" s="176"/>
      <c r="F65" s="176"/>
      <c r="G65" s="180"/>
      <c r="H65" s="176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176"/>
      <c r="C66" s="176"/>
      <c r="D66" s="180"/>
      <c r="E66" s="176"/>
      <c r="F66" s="176"/>
      <c r="G66" s="180"/>
      <c r="H66" s="176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176"/>
      <c r="C67" s="176"/>
      <c r="D67" s="180"/>
      <c r="E67" s="176"/>
      <c r="F67" s="176"/>
      <c r="G67" s="180"/>
      <c r="H67" s="176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176"/>
      <c r="C68" s="176"/>
      <c r="D68" s="180"/>
      <c r="E68" s="176"/>
      <c r="F68" s="176"/>
      <c r="G68" s="180"/>
      <c r="H68" s="176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176"/>
      <c r="C69" s="176"/>
      <c r="D69" s="180"/>
      <c r="E69" s="176"/>
      <c r="F69" s="176"/>
      <c r="G69" s="180"/>
      <c r="H69" s="176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176"/>
      <c r="C70" s="176"/>
      <c r="D70" s="180"/>
      <c r="E70" s="176"/>
      <c r="F70" s="176"/>
      <c r="G70" s="180"/>
      <c r="H70" s="176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176"/>
      <c r="C71" s="176"/>
      <c r="D71" s="180"/>
      <c r="E71" s="176"/>
      <c r="F71" s="176"/>
      <c r="G71" s="180"/>
      <c r="H71" s="176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176"/>
      <c r="C72" s="176"/>
      <c r="D72" s="180"/>
      <c r="E72" s="176"/>
      <c r="F72" s="176"/>
      <c r="G72" s="180"/>
      <c r="H72" s="176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176"/>
      <c r="C73" s="176"/>
      <c r="D73" s="180"/>
      <c r="E73" s="176"/>
      <c r="F73" s="176"/>
      <c r="G73" s="180"/>
      <c r="H73" s="176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176"/>
      <c r="C74" s="176"/>
      <c r="D74" s="180"/>
      <c r="E74" s="176"/>
      <c r="F74" s="176"/>
      <c r="G74" s="180"/>
      <c r="H74" s="176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176"/>
      <c r="C75" s="176"/>
      <c r="D75" s="180"/>
      <c r="E75" s="176"/>
      <c r="F75" s="176"/>
      <c r="G75" s="180"/>
      <c r="H75" s="176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176"/>
      <c r="C76" s="176"/>
      <c r="D76" s="180"/>
      <c r="E76" s="176"/>
      <c r="F76" s="176"/>
      <c r="G76" s="180"/>
      <c r="H76" s="176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176"/>
      <c r="C77" s="176"/>
      <c r="D77" s="180"/>
      <c r="E77" s="176"/>
      <c r="F77" s="176"/>
      <c r="G77" s="180"/>
      <c r="H77" s="176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176"/>
      <c r="C78" s="176"/>
      <c r="D78" s="180"/>
      <c r="E78" s="176"/>
      <c r="F78" s="176"/>
      <c r="G78" s="180"/>
      <c r="H78" s="176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176"/>
      <c r="C79" s="176"/>
      <c r="D79" s="180"/>
      <c r="E79" s="176"/>
      <c r="F79" s="176"/>
      <c r="G79" s="180"/>
      <c r="H79" s="176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176"/>
      <c r="C80" s="176"/>
      <c r="D80" s="180"/>
      <c r="E80" s="176"/>
      <c r="F80" s="176"/>
      <c r="G80" s="180"/>
      <c r="H80" s="176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176"/>
      <c r="C81" s="176"/>
      <c r="D81" s="180"/>
      <c r="E81" s="176"/>
      <c r="F81" s="176"/>
      <c r="G81" s="180"/>
      <c r="H81" s="176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176"/>
      <c r="C82" s="176"/>
      <c r="D82" s="180"/>
      <c r="E82" s="176"/>
      <c r="F82" s="176"/>
      <c r="G82" s="180"/>
      <c r="H82" s="176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176"/>
      <c r="C83" s="176"/>
      <c r="D83" s="180"/>
      <c r="E83" s="176"/>
      <c r="F83" s="176"/>
      <c r="G83" s="180"/>
      <c r="H83" s="176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176"/>
      <c r="C84" s="176"/>
      <c r="D84" s="180"/>
      <c r="E84" s="176"/>
      <c r="F84" s="176"/>
      <c r="G84" s="180"/>
      <c r="H84" s="176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176"/>
      <c r="C85" s="176"/>
      <c r="D85" s="180"/>
      <c r="E85" s="176"/>
      <c r="F85" s="176"/>
      <c r="G85" s="180"/>
      <c r="H85" s="176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176"/>
      <c r="C86" s="176"/>
      <c r="D86" s="180"/>
      <c r="E86" s="176"/>
      <c r="F86" s="176"/>
      <c r="G86" s="180"/>
      <c r="H86" s="176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176"/>
      <c r="C87" s="176"/>
      <c r="D87" s="180"/>
      <c r="E87" s="176"/>
      <c r="F87" s="176"/>
      <c r="G87" s="180"/>
      <c r="H87" s="176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176"/>
      <c r="C88" s="176"/>
      <c r="D88" s="180"/>
      <c r="E88" s="176"/>
      <c r="F88" s="176"/>
      <c r="G88" s="180"/>
      <c r="H88" s="176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176"/>
      <c r="C89" s="176"/>
      <c r="D89" s="180"/>
      <c r="E89" s="176"/>
      <c r="F89" s="176"/>
      <c r="G89" s="180"/>
      <c r="H89" s="176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176"/>
      <c r="C90" s="176"/>
      <c r="D90" s="180"/>
      <c r="E90" s="176"/>
      <c r="F90" s="176"/>
      <c r="G90" s="180"/>
      <c r="H90" s="176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176"/>
      <c r="C91" s="176"/>
      <c r="D91" s="180"/>
      <c r="E91" s="176"/>
      <c r="F91" s="176"/>
      <c r="G91" s="180"/>
      <c r="H91" s="176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176"/>
      <c r="C92" s="176"/>
      <c r="D92" s="180"/>
      <c r="E92" s="176"/>
      <c r="F92" s="176"/>
      <c r="G92" s="180"/>
      <c r="H92" s="176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176"/>
      <c r="C93" s="176"/>
      <c r="D93" s="180"/>
      <c r="E93" s="176"/>
      <c r="F93" s="176"/>
      <c r="G93" s="180"/>
      <c r="H93" s="176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176"/>
      <c r="C94" s="176"/>
      <c r="D94" s="180"/>
      <c r="E94" s="176"/>
      <c r="F94" s="176"/>
      <c r="G94" s="180"/>
      <c r="H94" s="176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176"/>
      <c r="C95" s="176"/>
      <c r="D95" s="180"/>
      <c r="E95" s="176"/>
      <c r="F95" s="176"/>
      <c r="G95" s="180"/>
      <c r="H95" s="176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176"/>
      <c r="C96" s="176"/>
      <c r="D96" s="180"/>
      <c r="E96" s="176"/>
      <c r="F96" s="176"/>
      <c r="G96" s="180"/>
      <c r="H96" s="176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176"/>
      <c r="C97" s="176"/>
      <c r="D97" s="180"/>
      <c r="E97" s="176"/>
      <c r="F97" s="176"/>
      <c r="G97" s="180"/>
      <c r="H97" s="176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176"/>
      <c r="C98" s="176"/>
      <c r="D98" s="180"/>
      <c r="E98" s="176"/>
      <c r="F98" s="176"/>
      <c r="G98" s="180"/>
      <c r="H98" s="176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176"/>
      <c r="C99" s="176"/>
      <c r="D99" s="180"/>
      <c r="E99" s="176"/>
      <c r="F99" s="176"/>
      <c r="G99" s="180"/>
      <c r="H99" s="176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176"/>
      <c r="C100" s="176"/>
      <c r="D100" s="180"/>
      <c r="E100" s="176"/>
      <c r="F100" s="176"/>
      <c r="G100" s="180"/>
      <c r="H100" s="176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176"/>
      <c r="C101" s="176"/>
      <c r="D101" s="180"/>
      <c r="E101" s="176"/>
      <c r="F101" s="176"/>
      <c r="G101" s="180"/>
      <c r="H101" s="176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176"/>
      <c r="C102" s="176"/>
      <c r="D102" s="180"/>
      <c r="E102" s="176"/>
      <c r="F102" s="176"/>
      <c r="G102" s="180"/>
      <c r="H102" s="176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176"/>
      <c r="C103" s="176"/>
      <c r="D103" s="180"/>
      <c r="E103" s="176"/>
      <c r="F103" s="176"/>
      <c r="G103" s="180"/>
      <c r="H103" s="176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176"/>
      <c r="C104" s="176"/>
      <c r="D104" s="180"/>
      <c r="E104" s="176"/>
      <c r="F104" s="176"/>
      <c r="G104" s="180"/>
      <c r="H104" s="176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176"/>
      <c r="C105" s="176"/>
      <c r="D105" s="180"/>
      <c r="E105" s="176"/>
      <c r="F105" s="176"/>
      <c r="G105" s="180"/>
      <c r="H105" s="176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176"/>
      <c r="C106" s="176"/>
      <c r="D106" s="180"/>
      <c r="E106" s="176"/>
      <c r="F106" s="176"/>
      <c r="G106" s="180"/>
      <c r="H106" s="176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176"/>
      <c r="C107" s="176"/>
      <c r="D107" s="180"/>
      <c r="E107" s="176"/>
      <c r="F107" s="176"/>
      <c r="G107" s="180"/>
      <c r="H107" s="176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176"/>
      <c r="C108" s="176"/>
      <c r="D108" s="180"/>
      <c r="E108" s="176"/>
      <c r="F108" s="176"/>
      <c r="G108" s="180"/>
      <c r="H108" s="176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176"/>
      <c r="C109" s="176"/>
      <c r="D109" s="180"/>
      <c r="E109" s="176"/>
      <c r="F109" s="176"/>
      <c r="G109" s="180"/>
      <c r="H109" s="176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176"/>
      <c r="C110" s="176"/>
      <c r="D110" s="180"/>
      <c r="E110" s="176"/>
      <c r="F110" s="176"/>
      <c r="G110" s="180"/>
      <c r="H110" s="176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176"/>
      <c r="C111" s="176"/>
      <c r="D111" s="180"/>
      <c r="E111" s="176"/>
      <c r="F111" s="176"/>
      <c r="G111" s="180"/>
      <c r="H111" s="176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176"/>
      <c r="C112" s="176"/>
      <c r="D112" s="180"/>
      <c r="E112" s="176"/>
      <c r="F112" s="176"/>
      <c r="G112" s="180"/>
      <c r="H112" s="176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176"/>
      <c r="C113" s="176"/>
      <c r="D113" s="180"/>
      <c r="E113" s="176"/>
      <c r="F113" s="176"/>
      <c r="G113" s="180"/>
      <c r="H113" s="176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176"/>
      <c r="C114" s="176"/>
      <c r="D114" s="180"/>
      <c r="E114" s="176"/>
      <c r="F114" s="176"/>
      <c r="G114" s="180"/>
      <c r="H114" s="176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176"/>
      <c r="C115" s="176"/>
      <c r="D115" s="180"/>
      <c r="E115" s="176"/>
      <c r="F115" s="176"/>
      <c r="G115" s="180"/>
      <c r="H115" s="176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176"/>
      <c r="C116" s="176"/>
      <c r="D116" s="180"/>
      <c r="E116" s="176"/>
      <c r="F116" s="176"/>
      <c r="G116" s="180"/>
      <c r="H116" s="176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176"/>
      <c r="C117" s="176"/>
      <c r="D117" s="180"/>
      <c r="E117" s="176"/>
      <c r="F117" s="176"/>
      <c r="G117" s="180"/>
      <c r="H117" s="176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176"/>
      <c r="C118" s="176"/>
      <c r="D118" s="180"/>
      <c r="E118" s="176"/>
      <c r="F118" s="176"/>
      <c r="G118" s="180"/>
      <c r="H118" s="176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176"/>
      <c r="C119" s="176"/>
      <c r="D119" s="180"/>
      <c r="E119" s="176"/>
      <c r="F119" s="176"/>
      <c r="G119" s="180"/>
      <c r="H119" s="176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176"/>
      <c r="C120" s="176"/>
      <c r="D120" s="180"/>
      <c r="E120" s="176"/>
      <c r="F120" s="176"/>
      <c r="G120" s="180"/>
      <c r="H120" s="176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176"/>
      <c r="C121" s="176"/>
      <c r="D121" s="180"/>
      <c r="E121" s="176"/>
      <c r="F121" s="176"/>
      <c r="G121" s="180"/>
      <c r="H121" s="176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176"/>
      <c r="C122" s="176"/>
      <c r="D122" s="180"/>
      <c r="E122" s="176"/>
      <c r="F122" s="176"/>
      <c r="G122" s="180"/>
      <c r="H122" s="176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176"/>
      <c r="C123" s="176"/>
      <c r="D123" s="180"/>
      <c r="E123" s="176"/>
      <c r="F123" s="176"/>
      <c r="G123" s="180"/>
      <c r="H123" s="176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176"/>
      <c r="C124" s="176"/>
      <c r="D124" s="180"/>
      <c r="E124" s="176"/>
      <c r="F124" s="176"/>
      <c r="G124" s="180"/>
      <c r="H124" s="176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176"/>
      <c r="C125" s="176"/>
      <c r="D125" s="180"/>
      <c r="E125" s="176"/>
      <c r="F125" s="176"/>
      <c r="G125" s="180"/>
      <c r="H125" s="176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176"/>
      <c r="C126" s="176"/>
      <c r="D126" s="180"/>
      <c r="E126" s="176"/>
      <c r="F126" s="176"/>
      <c r="G126" s="180"/>
      <c r="H126" s="176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176"/>
      <c r="C127" s="176"/>
      <c r="D127" s="180"/>
      <c r="E127" s="176"/>
      <c r="F127" s="176"/>
      <c r="G127" s="180"/>
      <c r="H127" s="176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176"/>
      <c r="C128" s="176"/>
      <c r="D128" s="180"/>
      <c r="E128" s="176"/>
      <c r="F128" s="176"/>
      <c r="G128" s="180"/>
      <c r="H128" s="176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76"/>
      <c r="C129" s="176"/>
      <c r="D129" s="180"/>
      <c r="E129" s="176"/>
      <c r="F129" s="176"/>
      <c r="G129" s="180"/>
      <c r="H129" s="176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76"/>
      <c r="C130" s="176"/>
      <c r="D130" s="180"/>
      <c r="E130" s="176"/>
      <c r="F130" s="176"/>
      <c r="G130" s="180"/>
      <c r="H130" s="176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76"/>
      <c r="C131" s="176"/>
      <c r="D131" s="180"/>
      <c r="E131" s="176"/>
      <c r="F131" s="176"/>
      <c r="G131" s="180"/>
      <c r="H131" s="176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76"/>
      <c r="C132" s="176"/>
      <c r="D132" s="180"/>
      <c r="E132" s="176"/>
      <c r="F132" s="176"/>
      <c r="G132" s="180"/>
      <c r="H132" s="176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76"/>
      <c r="C133" s="176"/>
      <c r="D133" s="180"/>
      <c r="E133" s="176"/>
      <c r="F133" s="176"/>
      <c r="G133" s="180"/>
      <c r="H133" s="176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76"/>
      <c r="C134" s="176"/>
      <c r="D134" s="180"/>
      <c r="E134" s="176"/>
      <c r="F134" s="176"/>
      <c r="G134" s="180"/>
      <c r="H134" s="176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76"/>
      <c r="C135" s="176"/>
      <c r="D135" s="180"/>
      <c r="E135" s="176"/>
      <c r="F135" s="176"/>
      <c r="G135" s="180"/>
      <c r="H135" s="176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76"/>
      <c r="C136" s="176"/>
      <c r="D136" s="180"/>
      <c r="E136" s="176"/>
      <c r="F136" s="176"/>
      <c r="G136" s="180"/>
      <c r="H136" s="176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76"/>
      <c r="C137" s="176"/>
      <c r="D137" s="180"/>
      <c r="E137" s="176"/>
      <c r="F137" s="176"/>
      <c r="G137" s="180"/>
      <c r="H137" s="176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76"/>
      <c r="C138" s="176"/>
      <c r="D138" s="180"/>
      <c r="E138" s="176"/>
      <c r="F138" s="176"/>
      <c r="G138" s="180"/>
      <c r="H138" s="176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76"/>
      <c r="C139" s="176"/>
      <c r="D139" s="180"/>
      <c r="E139" s="176"/>
      <c r="F139" s="176"/>
      <c r="G139" s="180"/>
      <c r="H139" s="176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76"/>
      <c r="C140" s="176"/>
      <c r="D140" s="180"/>
      <c r="E140" s="176"/>
      <c r="F140" s="176"/>
      <c r="G140" s="180"/>
      <c r="H140" s="176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76"/>
      <c r="C141" s="176"/>
      <c r="D141" s="180"/>
      <c r="E141" s="176"/>
      <c r="F141" s="176"/>
      <c r="G141" s="180"/>
      <c r="H141" s="176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76"/>
      <c r="C142" s="176"/>
      <c r="D142" s="180"/>
      <c r="E142" s="176"/>
      <c r="F142" s="176"/>
      <c r="G142" s="180"/>
      <c r="H142" s="176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76"/>
      <c r="C143" s="176"/>
      <c r="D143" s="180"/>
      <c r="E143" s="176"/>
      <c r="F143" s="176"/>
      <c r="G143" s="180"/>
      <c r="H143" s="176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76"/>
      <c r="C144" s="176"/>
      <c r="D144" s="180"/>
      <c r="E144" s="176"/>
      <c r="F144" s="176"/>
      <c r="G144" s="180"/>
      <c r="H144" s="176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76"/>
      <c r="C145" s="176"/>
      <c r="D145" s="180"/>
      <c r="E145" s="176"/>
      <c r="F145" s="176"/>
      <c r="G145" s="180"/>
      <c r="H145" s="176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76"/>
      <c r="C146" s="176"/>
      <c r="D146" s="180"/>
      <c r="E146" s="176"/>
      <c r="F146" s="176"/>
      <c r="G146" s="180"/>
      <c r="H146" s="176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76"/>
      <c r="C147" s="176"/>
      <c r="D147" s="180"/>
      <c r="E147" s="176"/>
      <c r="F147" s="176"/>
      <c r="G147" s="180"/>
      <c r="H147" s="176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76"/>
      <c r="C148" s="176"/>
      <c r="D148" s="180"/>
      <c r="E148" s="176"/>
      <c r="F148" s="176"/>
      <c r="G148" s="180"/>
      <c r="H148" s="176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76"/>
      <c r="C149" s="176"/>
      <c r="D149" s="180"/>
      <c r="E149" s="176"/>
      <c r="F149" s="176"/>
      <c r="G149" s="180"/>
      <c r="H149" s="176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76"/>
      <c r="C150" s="176"/>
      <c r="D150" s="180"/>
      <c r="E150" s="176"/>
      <c r="F150" s="176"/>
      <c r="G150" s="180"/>
      <c r="H150" s="176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76"/>
      <c r="C151" s="176"/>
      <c r="D151" s="180"/>
      <c r="E151" s="176"/>
      <c r="F151" s="176"/>
      <c r="G151" s="180"/>
      <c r="H151" s="176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76"/>
      <c r="C152" s="176"/>
      <c r="D152" s="180"/>
      <c r="E152" s="176"/>
      <c r="F152" s="176"/>
      <c r="G152" s="180"/>
      <c r="H152" s="176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76"/>
      <c r="C153" s="176"/>
      <c r="D153" s="180"/>
      <c r="E153" s="176"/>
      <c r="F153" s="176"/>
      <c r="G153" s="180"/>
      <c r="H153" s="176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76"/>
      <c r="C154" s="176"/>
      <c r="D154" s="180"/>
      <c r="E154" s="176"/>
      <c r="F154" s="176"/>
      <c r="G154" s="180"/>
      <c r="H154" s="176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76"/>
      <c r="C155" s="176"/>
      <c r="D155" s="180"/>
      <c r="E155" s="176"/>
      <c r="F155" s="176"/>
      <c r="G155" s="180"/>
      <c r="H155" s="176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76"/>
      <c r="C156" s="176"/>
      <c r="D156" s="180"/>
      <c r="E156" s="176"/>
      <c r="F156" s="176"/>
      <c r="G156" s="180"/>
      <c r="H156" s="176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76"/>
      <c r="C157" s="176"/>
      <c r="D157" s="180"/>
      <c r="E157" s="176"/>
      <c r="F157" s="176"/>
      <c r="G157" s="180"/>
      <c r="H157" s="176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76"/>
      <c r="C158" s="176"/>
      <c r="D158" s="180"/>
      <c r="E158" s="176"/>
      <c r="F158" s="176"/>
      <c r="G158" s="180"/>
      <c r="H158" s="176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76"/>
      <c r="C159" s="176"/>
      <c r="D159" s="180"/>
      <c r="E159" s="176"/>
      <c r="F159" s="176"/>
      <c r="G159" s="180"/>
      <c r="H159" s="176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76"/>
      <c r="C160" s="176"/>
      <c r="D160" s="180"/>
      <c r="E160" s="176"/>
      <c r="F160" s="176"/>
      <c r="G160" s="180"/>
      <c r="H160" s="176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76"/>
      <c r="C161" s="176"/>
      <c r="D161" s="180"/>
      <c r="E161" s="176"/>
      <c r="F161" s="176"/>
      <c r="G161" s="180"/>
      <c r="H161" s="176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76"/>
      <c r="C162" s="176"/>
      <c r="D162" s="180"/>
      <c r="E162" s="176"/>
      <c r="F162" s="176"/>
      <c r="G162" s="180"/>
      <c r="H162" s="176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76"/>
      <c r="C163" s="176"/>
      <c r="D163" s="180"/>
      <c r="E163" s="176"/>
      <c r="F163" s="176"/>
      <c r="G163" s="180"/>
      <c r="H163" s="176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76"/>
      <c r="C164" s="176"/>
      <c r="D164" s="180"/>
      <c r="E164" s="176"/>
      <c r="F164" s="176"/>
      <c r="G164" s="180"/>
      <c r="H164" s="176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76"/>
      <c r="C165" s="176"/>
      <c r="D165" s="180"/>
      <c r="E165" s="176"/>
      <c r="F165" s="176"/>
      <c r="G165" s="180"/>
      <c r="H165" s="176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76"/>
      <c r="C166" s="176"/>
      <c r="D166" s="180"/>
      <c r="E166" s="176"/>
      <c r="F166" s="176"/>
      <c r="G166" s="180"/>
      <c r="H166" s="176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76"/>
      <c r="C167" s="176"/>
      <c r="D167" s="180"/>
      <c r="E167" s="176"/>
      <c r="F167" s="176"/>
      <c r="G167" s="180"/>
      <c r="H167" s="176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76"/>
      <c r="C168" s="176"/>
      <c r="D168" s="180"/>
      <c r="E168" s="176"/>
      <c r="F168" s="176"/>
      <c r="G168" s="180"/>
      <c r="H168" s="176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176"/>
      <c r="C169" s="176"/>
      <c r="D169" s="180"/>
      <c r="E169" s="176"/>
      <c r="F169" s="176"/>
      <c r="G169" s="180"/>
      <c r="H169" s="176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176"/>
      <c r="C170" s="176"/>
      <c r="D170" s="180"/>
      <c r="E170" s="176"/>
      <c r="F170" s="176"/>
      <c r="G170" s="180"/>
      <c r="H170" s="176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176"/>
      <c r="C171" s="176"/>
      <c r="D171" s="180"/>
      <c r="E171" s="176"/>
      <c r="F171" s="176"/>
      <c r="G171" s="180"/>
      <c r="H171" s="176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176"/>
      <c r="C172" s="176"/>
      <c r="D172" s="180"/>
      <c r="E172" s="176"/>
      <c r="F172" s="176"/>
      <c r="G172" s="180"/>
      <c r="H172" s="176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176"/>
      <c r="C173" s="176"/>
      <c r="D173" s="180"/>
      <c r="E173" s="176"/>
      <c r="F173" s="176"/>
      <c r="G173" s="180"/>
      <c r="H173" s="176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176"/>
      <c r="C174" s="176"/>
      <c r="D174" s="180"/>
      <c r="E174" s="176"/>
      <c r="F174" s="176"/>
      <c r="G174" s="180"/>
      <c r="H174" s="176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176"/>
      <c r="C175" s="176"/>
      <c r="D175" s="180"/>
      <c r="E175" s="176"/>
      <c r="F175" s="176"/>
      <c r="G175" s="180"/>
      <c r="H175" s="176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176"/>
      <c r="C176" s="176"/>
      <c r="D176" s="180"/>
      <c r="E176" s="176"/>
      <c r="F176" s="176"/>
      <c r="G176" s="180"/>
      <c r="H176" s="176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176"/>
      <c r="C177" s="176"/>
      <c r="D177" s="180"/>
      <c r="E177" s="176"/>
      <c r="F177" s="176"/>
      <c r="G177" s="180"/>
      <c r="H177" s="176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176"/>
      <c r="C178" s="176"/>
      <c r="D178" s="180"/>
      <c r="E178" s="176"/>
      <c r="F178" s="176"/>
      <c r="G178" s="180"/>
      <c r="H178" s="176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176"/>
      <c r="C179" s="176"/>
      <c r="D179" s="180"/>
      <c r="E179" s="176"/>
      <c r="F179" s="176"/>
      <c r="G179" s="180"/>
      <c r="H179" s="176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176"/>
      <c r="C180" s="176"/>
      <c r="D180" s="180"/>
      <c r="E180" s="176"/>
      <c r="F180" s="176"/>
      <c r="G180" s="180"/>
      <c r="H180" s="176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176"/>
      <c r="C181" s="176"/>
      <c r="D181" s="180"/>
      <c r="E181" s="176"/>
      <c r="F181" s="176"/>
      <c r="G181" s="180"/>
      <c r="H181" s="176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176"/>
      <c r="C182" s="176"/>
      <c r="D182" s="180"/>
      <c r="E182" s="176"/>
      <c r="F182" s="176"/>
      <c r="G182" s="180"/>
      <c r="H182" s="176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176"/>
      <c r="C183" s="176"/>
      <c r="D183" s="180"/>
      <c r="E183" s="176"/>
      <c r="F183" s="176"/>
      <c r="G183" s="180"/>
      <c r="H183" s="176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176"/>
      <c r="C184" s="176"/>
      <c r="D184" s="180"/>
      <c r="E184" s="176"/>
      <c r="F184" s="176"/>
      <c r="G184" s="180"/>
      <c r="H184" s="176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176"/>
      <c r="C185" s="176"/>
      <c r="D185" s="180"/>
      <c r="E185" s="176"/>
      <c r="F185" s="176"/>
      <c r="G185" s="180"/>
      <c r="H185" s="176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176"/>
      <c r="C186" s="176"/>
      <c r="D186" s="180"/>
      <c r="E186" s="176"/>
      <c r="F186" s="176"/>
      <c r="G186" s="180"/>
      <c r="H186" s="176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176"/>
      <c r="C187" s="176"/>
      <c r="D187" s="180"/>
      <c r="E187" s="176"/>
      <c r="F187" s="176"/>
      <c r="G187" s="180"/>
      <c r="H187" s="176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176"/>
      <c r="C188" s="176"/>
      <c r="D188" s="180"/>
      <c r="E188" s="176"/>
      <c r="F188" s="176"/>
      <c r="G188" s="180"/>
      <c r="H188" s="176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176"/>
      <c r="C189" s="176"/>
      <c r="D189" s="180"/>
      <c r="E189" s="176"/>
      <c r="F189" s="176"/>
      <c r="G189" s="180"/>
      <c r="H189" s="176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176"/>
      <c r="C190" s="176"/>
      <c r="D190" s="180"/>
      <c r="E190" s="176"/>
      <c r="F190" s="176"/>
      <c r="G190" s="180"/>
      <c r="H190" s="176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176"/>
      <c r="C191" s="176"/>
      <c r="D191" s="180"/>
      <c r="E191" s="176"/>
      <c r="F191" s="176"/>
      <c r="G191" s="180"/>
      <c r="H191" s="176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176"/>
      <c r="C192" s="176"/>
      <c r="D192" s="180"/>
      <c r="E192" s="176"/>
      <c r="F192" s="176"/>
      <c r="G192" s="180"/>
      <c r="H192" s="176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176"/>
      <c r="C193" s="176"/>
      <c r="D193" s="180"/>
      <c r="E193" s="176"/>
      <c r="F193" s="176"/>
      <c r="G193" s="180"/>
      <c r="H193" s="176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176"/>
      <c r="C194" s="176"/>
      <c r="D194" s="180"/>
      <c r="E194" s="176"/>
      <c r="F194" s="176"/>
      <c r="G194" s="180"/>
      <c r="H194" s="176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176"/>
      <c r="C195" s="176"/>
      <c r="D195" s="180"/>
      <c r="E195" s="176"/>
      <c r="F195" s="176"/>
      <c r="G195" s="180"/>
      <c r="H195" s="176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176"/>
      <c r="C196" s="176"/>
      <c r="D196" s="180"/>
      <c r="E196" s="176"/>
      <c r="F196" s="176"/>
      <c r="G196" s="180"/>
      <c r="H196" s="176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176"/>
      <c r="C197" s="176"/>
      <c r="D197" s="180"/>
      <c r="E197" s="176"/>
      <c r="F197" s="176"/>
      <c r="G197" s="180"/>
      <c r="H197" s="176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176"/>
      <c r="C198" s="176"/>
      <c r="D198" s="180"/>
      <c r="E198" s="176"/>
      <c r="F198" s="176"/>
      <c r="G198" s="180"/>
      <c r="H198" s="176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176"/>
      <c r="C199" s="176"/>
      <c r="D199" s="180"/>
      <c r="E199" s="176"/>
      <c r="F199" s="176"/>
      <c r="G199" s="180"/>
      <c r="H199" s="176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176"/>
      <c r="C200" s="176"/>
      <c r="D200" s="180"/>
      <c r="E200" s="176"/>
      <c r="F200" s="176"/>
      <c r="G200" s="180"/>
      <c r="H200" s="176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176"/>
      <c r="C201" s="176"/>
      <c r="D201" s="180"/>
      <c r="E201" s="176"/>
      <c r="F201" s="176"/>
      <c r="G201" s="180"/>
      <c r="H201" s="176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176"/>
      <c r="C202" s="176"/>
      <c r="D202" s="180"/>
      <c r="E202" s="176"/>
      <c r="F202" s="176"/>
      <c r="G202" s="180"/>
      <c r="H202" s="176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176"/>
      <c r="C203" s="176"/>
      <c r="D203" s="180"/>
      <c r="E203" s="176"/>
      <c r="F203" s="176"/>
      <c r="G203" s="180"/>
      <c r="H203" s="176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176"/>
      <c r="C204" s="176"/>
      <c r="D204" s="180"/>
      <c r="E204" s="176"/>
      <c r="F204" s="176"/>
      <c r="G204" s="180"/>
      <c r="H204" s="176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176"/>
      <c r="C205" s="176"/>
      <c r="D205" s="180"/>
      <c r="E205" s="176"/>
      <c r="F205" s="176"/>
      <c r="G205" s="180"/>
      <c r="H205" s="176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176"/>
      <c r="C206" s="176"/>
      <c r="D206" s="180"/>
      <c r="E206" s="176"/>
      <c r="F206" s="176"/>
      <c r="G206" s="180"/>
      <c r="H206" s="176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176"/>
      <c r="C207" s="176"/>
      <c r="D207" s="180"/>
      <c r="E207" s="176"/>
      <c r="F207" s="176"/>
      <c r="G207" s="180"/>
      <c r="H207" s="176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176"/>
      <c r="C208" s="176"/>
      <c r="D208" s="180"/>
      <c r="E208" s="176"/>
      <c r="F208" s="176"/>
      <c r="G208" s="180"/>
      <c r="H208" s="176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176"/>
      <c r="C209" s="176"/>
      <c r="D209" s="180"/>
      <c r="E209" s="176"/>
      <c r="F209" s="176"/>
      <c r="G209" s="180"/>
      <c r="H209" s="176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176"/>
      <c r="C210" s="176"/>
      <c r="D210" s="180"/>
      <c r="E210" s="176"/>
      <c r="F210" s="176"/>
      <c r="G210" s="180"/>
      <c r="H210" s="176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176"/>
      <c r="C211" s="176"/>
      <c r="D211" s="180"/>
      <c r="E211" s="176"/>
      <c r="F211" s="176"/>
      <c r="G211" s="180"/>
      <c r="H211" s="176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176"/>
      <c r="C212" s="176"/>
      <c r="D212" s="180"/>
      <c r="E212" s="176"/>
      <c r="F212" s="176"/>
      <c r="G212" s="180"/>
      <c r="H212" s="176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176"/>
      <c r="C213" s="176"/>
      <c r="D213" s="180"/>
      <c r="E213" s="176"/>
      <c r="F213" s="176"/>
      <c r="G213" s="180"/>
      <c r="H213" s="176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176"/>
      <c r="C214" s="176"/>
      <c r="D214" s="180"/>
      <c r="E214" s="176"/>
      <c r="F214" s="176"/>
      <c r="G214" s="180"/>
      <c r="H214" s="176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176"/>
      <c r="C215" s="176"/>
      <c r="D215" s="180"/>
      <c r="E215" s="176"/>
      <c r="F215" s="176"/>
      <c r="G215" s="180"/>
      <c r="H215" s="176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176"/>
      <c r="C216" s="176"/>
      <c r="D216" s="180"/>
      <c r="E216" s="176"/>
      <c r="F216" s="176"/>
      <c r="G216" s="180"/>
      <c r="H216" s="176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176"/>
      <c r="C217" s="176"/>
      <c r="D217" s="180"/>
      <c r="E217" s="176"/>
      <c r="F217" s="176"/>
      <c r="G217" s="180"/>
      <c r="H217" s="176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176"/>
      <c r="C218" s="176"/>
      <c r="D218" s="180"/>
      <c r="E218" s="176"/>
      <c r="F218" s="176"/>
      <c r="G218" s="180"/>
      <c r="H218" s="176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176"/>
      <c r="C219" s="176"/>
      <c r="D219" s="180"/>
      <c r="E219" s="176"/>
      <c r="F219" s="176"/>
      <c r="G219" s="180"/>
      <c r="H219" s="176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176"/>
      <c r="C220" s="176"/>
      <c r="D220" s="180"/>
      <c r="E220" s="176"/>
      <c r="F220" s="176"/>
      <c r="G220" s="180"/>
      <c r="H220" s="176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176"/>
      <c r="C221" s="176"/>
      <c r="D221" s="180"/>
      <c r="E221" s="176"/>
      <c r="F221" s="176"/>
      <c r="G221" s="180"/>
      <c r="H221" s="176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176"/>
      <c r="C222" s="176"/>
      <c r="D222" s="180"/>
      <c r="E222" s="176"/>
      <c r="F222" s="176"/>
      <c r="G222" s="180"/>
      <c r="H222" s="176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176"/>
      <c r="C223" s="176"/>
      <c r="D223" s="180"/>
      <c r="E223" s="176"/>
      <c r="F223" s="176"/>
      <c r="G223" s="180"/>
      <c r="H223" s="176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176"/>
      <c r="C224" s="176"/>
      <c r="D224" s="180"/>
      <c r="E224" s="176"/>
      <c r="F224" s="176"/>
      <c r="G224" s="180"/>
      <c r="H224" s="176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176"/>
      <c r="C225" s="176"/>
      <c r="D225" s="180"/>
      <c r="E225" s="176"/>
      <c r="F225" s="176"/>
      <c r="G225" s="180"/>
      <c r="H225" s="176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176"/>
      <c r="C226" s="176"/>
      <c r="D226" s="180"/>
      <c r="E226" s="176"/>
      <c r="F226" s="176"/>
      <c r="G226" s="180"/>
      <c r="H226" s="176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176"/>
      <c r="C227" s="176"/>
      <c r="D227" s="180"/>
      <c r="E227" s="176"/>
      <c r="F227" s="176"/>
      <c r="G227" s="180"/>
      <c r="H227" s="176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176"/>
      <c r="C228" s="176"/>
      <c r="D228" s="180"/>
      <c r="E228" s="176"/>
      <c r="F228" s="176"/>
      <c r="G228" s="180"/>
      <c r="H228" s="176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176"/>
      <c r="C229" s="176"/>
      <c r="D229" s="180"/>
      <c r="E229" s="176"/>
      <c r="F229" s="176"/>
      <c r="G229" s="180"/>
      <c r="H229" s="176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176"/>
      <c r="C230" s="176"/>
      <c r="D230" s="180"/>
      <c r="E230" s="176"/>
      <c r="F230" s="176"/>
      <c r="G230" s="180"/>
      <c r="H230" s="176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176"/>
      <c r="C231" s="176"/>
      <c r="D231" s="180"/>
      <c r="E231" s="176"/>
      <c r="F231" s="176"/>
      <c r="G231" s="180"/>
      <c r="H231" s="176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176"/>
      <c r="C232" s="176"/>
      <c r="D232" s="180"/>
      <c r="E232" s="176"/>
      <c r="F232" s="176"/>
      <c r="G232" s="180"/>
      <c r="H232" s="176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176"/>
      <c r="C233" s="176"/>
      <c r="D233" s="180"/>
      <c r="E233" s="176"/>
      <c r="F233" s="176"/>
      <c r="G233" s="180"/>
      <c r="H233" s="176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176"/>
      <c r="C234" s="176"/>
      <c r="D234" s="180"/>
      <c r="E234" s="176"/>
      <c r="F234" s="176"/>
      <c r="G234" s="180"/>
      <c r="H234" s="176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176"/>
      <c r="C235" s="176"/>
      <c r="D235" s="180"/>
      <c r="E235" s="176"/>
      <c r="F235" s="176"/>
      <c r="G235" s="180"/>
      <c r="H235" s="176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176"/>
      <c r="C236" s="176"/>
      <c r="D236" s="180"/>
      <c r="E236" s="176"/>
      <c r="F236" s="176"/>
      <c r="G236" s="180"/>
      <c r="H236" s="176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176"/>
      <c r="C237" s="176"/>
      <c r="D237" s="180"/>
      <c r="E237" s="176"/>
      <c r="F237" s="176"/>
      <c r="G237" s="180"/>
      <c r="H237" s="176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176"/>
      <c r="C238" s="176"/>
      <c r="D238" s="180"/>
      <c r="E238" s="176"/>
      <c r="F238" s="176"/>
      <c r="G238" s="180"/>
      <c r="H238" s="176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176"/>
      <c r="C239" s="176"/>
      <c r="D239" s="180"/>
      <c r="E239" s="176"/>
      <c r="F239" s="176"/>
      <c r="G239" s="180"/>
      <c r="H239" s="176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176"/>
      <c r="C240" s="176"/>
      <c r="D240" s="180"/>
      <c r="E240" s="176"/>
      <c r="F240" s="176"/>
      <c r="G240" s="180"/>
      <c r="H240" s="176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176"/>
      <c r="C241" s="176"/>
      <c r="D241" s="180"/>
      <c r="E241" s="176"/>
      <c r="F241" s="176"/>
      <c r="G241" s="180"/>
      <c r="H241" s="176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176"/>
      <c r="C242" s="176"/>
      <c r="D242" s="180"/>
      <c r="E242" s="176"/>
      <c r="F242" s="176"/>
      <c r="G242" s="180"/>
      <c r="H242" s="176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176"/>
      <c r="C243" s="176"/>
      <c r="D243" s="180"/>
      <c r="E243" s="176"/>
      <c r="F243" s="176"/>
      <c r="G243" s="180"/>
      <c r="H243" s="176"/>
      <c r="I243" s="78"/>
      <c r="J243" s="78"/>
      <c r="K243" s="78"/>
      <c r="L243" s="78"/>
      <c r="M243" s="78"/>
      <c r="N243" s="78"/>
      <c r="O243" s="78"/>
      <c r="P243" s="78"/>
      <c r="Q243" s="78"/>
    </row>
  </sheetData>
  <mergeCells count="5">
    <mergeCell ref="A2:H2"/>
    <mergeCell ref="B6:D6"/>
    <mergeCell ref="E6:G6"/>
    <mergeCell ref="B22:D22"/>
    <mergeCell ref="E22:G2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4">
    <tabColor indexed="52"/>
    <outlinePr applyStyles="1" summaryBelow="0"/>
    <pageSetUpPr fitToPage="1"/>
  </sheetPr>
  <dimension ref="A2:S243"/>
  <sheetViews>
    <sheetView topLeftCell="B1" workbookViewId="0">
      <selection activeCell="N4" sqref="N4"/>
    </sheetView>
  </sheetViews>
  <sheetFormatPr defaultColWidth="16.28515625" defaultRowHeight="12.75" x14ac:dyDescent="0.2"/>
  <cols>
    <col min="1" max="1" width="65.28515625" style="64" bestFit="1" customWidth="1"/>
    <col min="2" max="2" width="14.42578125" style="153" bestFit="1" customWidth="1"/>
    <col min="3" max="4" width="12.85546875" style="94" bestFit="1" customWidth="1"/>
    <col min="5" max="5" width="14.85546875" style="153" bestFit="1" customWidth="1"/>
    <col min="6" max="6" width="16" style="153" bestFit="1" customWidth="1"/>
    <col min="7" max="7" width="10.7109375" style="160" bestFit="1" customWidth="1"/>
    <col min="8" max="8" width="14.42578125" style="153" bestFit="1" customWidth="1"/>
    <col min="9" max="10" width="12.85546875" style="94" bestFit="1" customWidth="1"/>
    <col min="11" max="12" width="16" style="153" bestFit="1" customWidth="1"/>
    <col min="13" max="13" width="10.7109375" style="160" bestFit="1" customWidth="1"/>
    <col min="14" max="14" width="16.140625" style="153" bestFit="1" customWidth="1"/>
    <col min="15" max="16384" width="16.28515625" style="64"/>
  </cols>
  <sheetData>
    <row r="2" spans="1:19" s="34" customFormat="1" ht="18.75" x14ac:dyDescent="0.3">
      <c r="A2" s="5" t="s">
        <v>188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56"/>
      <c r="P2" s="56"/>
      <c r="Q2" s="56"/>
      <c r="R2" s="56"/>
      <c r="S2" s="56"/>
    </row>
    <row r="3" spans="1:19" x14ac:dyDescent="0.2">
      <c r="A3" s="126"/>
    </row>
    <row r="4" spans="1:19" s="188" customFormat="1" x14ac:dyDescent="0.2">
      <c r="B4" s="54"/>
      <c r="C4" s="229"/>
      <c r="D4" s="229"/>
      <c r="E4" s="54"/>
      <c r="F4" s="54"/>
      <c r="G4" s="61"/>
      <c r="H4" s="54"/>
      <c r="I4" s="229"/>
      <c r="J4" s="229"/>
      <c r="K4" s="54"/>
      <c r="L4" s="54"/>
      <c r="M4" s="61"/>
      <c r="N4" s="188" t="str">
        <f>VALVAL</f>
        <v>млрд. одиниць</v>
      </c>
    </row>
    <row r="5" spans="1:19" s="192" customFormat="1" x14ac:dyDescent="0.2">
      <c r="A5" s="217"/>
      <c r="B5" s="259">
        <v>43100</v>
      </c>
      <c r="C5" s="260"/>
      <c r="D5" s="260"/>
      <c r="E5" s="260"/>
      <c r="F5" s="260"/>
      <c r="G5" s="261"/>
      <c r="H5" s="259">
        <v>43251</v>
      </c>
      <c r="I5" s="260"/>
      <c r="J5" s="260"/>
      <c r="K5" s="260"/>
      <c r="L5" s="260"/>
      <c r="M5" s="261"/>
      <c r="N5" s="210"/>
    </row>
    <row r="6" spans="1:19" s="130" customFormat="1" x14ac:dyDescent="0.2">
      <c r="A6" s="111"/>
      <c r="B6" s="233" t="s">
        <v>74</v>
      </c>
      <c r="C6" s="164" t="s">
        <v>124</v>
      </c>
      <c r="D6" s="164" t="s">
        <v>51</v>
      </c>
      <c r="E6" s="233" t="s">
        <v>202</v>
      </c>
      <c r="F6" s="233" t="s">
        <v>8</v>
      </c>
      <c r="G6" s="238" t="s">
        <v>77</v>
      </c>
      <c r="H6" s="233" t="s">
        <v>74</v>
      </c>
      <c r="I6" s="164" t="s">
        <v>124</v>
      </c>
      <c r="J6" s="164" t="s">
        <v>51</v>
      </c>
      <c r="K6" s="233" t="s">
        <v>202</v>
      </c>
      <c r="L6" s="233" t="s">
        <v>8</v>
      </c>
      <c r="M6" s="238" t="s">
        <v>77</v>
      </c>
      <c r="N6" s="233" t="s">
        <v>170</v>
      </c>
    </row>
    <row r="7" spans="1:19" s="87" customFormat="1" ht="15" x14ac:dyDescent="0.2">
      <c r="A7" s="204" t="s">
        <v>201</v>
      </c>
      <c r="B7" s="252"/>
      <c r="C7" s="228"/>
      <c r="D7" s="228"/>
      <c r="E7" s="252">
        <f t="shared" ref="E7:G7" si="0">SUM(E8:E23)</f>
        <v>76.305753084309998</v>
      </c>
      <c r="F7" s="252">
        <f t="shared" si="0"/>
        <v>2141.6905879996098</v>
      </c>
      <c r="G7" s="9">
        <f t="shared" si="0"/>
        <v>1</v>
      </c>
      <c r="H7" s="252"/>
      <c r="I7" s="228"/>
      <c r="J7" s="228"/>
      <c r="K7" s="252">
        <f t="shared" ref="K7:N7" si="1">SUM(K8:K23)</f>
        <v>76.256134905379994</v>
      </c>
      <c r="L7" s="252">
        <f t="shared" si="1"/>
        <v>1993.01638701706</v>
      </c>
      <c r="M7" s="9">
        <f t="shared" si="1"/>
        <v>1.0000009999999999</v>
      </c>
      <c r="N7" s="252">
        <f t="shared" si="1"/>
        <v>-1.111307226797642E-18</v>
      </c>
    </row>
    <row r="8" spans="1:19" s="170" customFormat="1" x14ac:dyDescent="0.2">
      <c r="A8" s="213" t="s">
        <v>42</v>
      </c>
      <c r="B8" s="48">
        <v>32.592572770789999</v>
      </c>
      <c r="C8" s="221">
        <v>1</v>
      </c>
      <c r="D8" s="221">
        <v>28.067222999999998</v>
      </c>
      <c r="E8" s="48">
        <v>32.592572770789999</v>
      </c>
      <c r="F8" s="48">
        <v>914.78300810149005</v>
      </c>
      <c r="G8" s="53">
        <v>0.42713099999999998</v>
      </c>
      <c r="H8" s="48">
        <v>31.98751202139</v>
      </c>
      <c r="I8" s="221">
        <v>1</v>
      </c>
      <c r="J8" s="221">
        <v>26.135816999999999</v>
      </c>
      <c r="K8" s="48">
        <v>31.98751202139</v>
      </c>
      <c r="L8" s="48">
        <v>836.01976047641995</v>
      </c>
      <c r="M8" s="53">
        <v>0.41947499999999999</v>
      </c>
      <c r="N8" s="48">
        <v>-7.6569999999999997E-3</v>
      </c>
    </row>
    <row r="9" spans="1:19" x14ac:dyDescent="0.2">
      <c r="A9" s="32" t="s">
        <v>165</v>
      </c>
      <c r="B9" s="248">
        <v>4.9461369176899996</v>
      </c>
      <c r="C9" s="178">
        <v>1.1934</v>
      </c>
      <c r="D9" s="178">
        <v>33.495424</v>
      </c>
      <c r="E9" s="248">
        <v>5.9027198102199998</v>
      </c>
      <c r="F9" s="248">
        <v>165.67295322006001</v>
      </c>
      <c r="G9" s="8">
        <v>7.7355999999999994E-2</v>
      </c>
      <c r="H9" s="248">
        <v>4.9910343075899997</v>
      </c>
      <c r="I9" s="178">
        <v>1.1632</v>
      </c>
      <c r="J9" s="178">
        <v>30.401181999999999</v>
      </c>
      <c r="K9" s="248">
        <v>5.8055710427099996</v>
      </c>
      <c r="L9" s="248">
        <v>151.73334235329</v>
      </c>
      <c r="M9" s="8">
        <v>7.6133000000000006E-2</v>
      </c>
      <c r="N9" s="248">
        <v>-1.224E-3</v>
      </c>
      <c r="O9" s="78"/>
      <c r="P9" s="78"/>
      <c r="Q9" s="78"/>
    </row>
    <row r="10" spans="1:19" x14ac:dyDescent="0.2">
      <c r="A10" s="32" t="s">
        <v>104</v>
      </c>
      <c r="B10" s="248">
        <v>0.4</v>
      </c>
      <c r="C10" s="178">
        <v>0.79300999999999999</v>
      </c>
      <c r="D10" s="178">
        <v>22.257574999999999</v>
      </c>
      <c r="E10" s="248">
        <v>0.31720380743999999</v>
      </c>
      <c r="F10" s="248">
        <v>8.9030299999999993</v>
      </c>
      <c r="G10" s="8">
        <v>4.1570000000000001E-3</v>
      </c>
      <c r="H10" s="248">
        <v>0.4</v>
      </c>
      <c r="I10" s="178">
        <v>0.77068800000000004</v>
      </c>
      <c r="J10" s="178">
        <v>20.142571</v>
      </c>
      <c r="K10" s="248">
        <v>0.30827536020000001</v>
      </c>
      <c r="L10" s="248">
        <v>8.0570284000000001</v>
      </c>
      <c r="M10" s="8">
        <v>4.0429999999999997E-3</v>
      </c>
      <c r="N10" s="248">
        <v>-1.1400000000000001E-4</v>
      </c>
      <c r="O10" s="78"/>
      <c r="P10" s="78"/>
      <c r="Q10" s="78"/>
    </row>
    <row r="11" spans="1:19" x14ac:dyDescent="0.2">
      <c r="A11" s="32" t="s">
        <v>72</v>
      </c>
      <c r="B11" s="248">
        <v>9.8315396570000004</v>
      </c>
      <c r="C11" s="178">
        <v>1.424134</v>
      </c>
      <c r="D11" s="178">
        <v>39.971493000000002</v>
      </c>
      <c r="E11" s="248">
        <v>14.00143215376</v>
      </c>
      <c r="F11" s="248">
        <v>392.981318579</v>
      </c>
      <c r="G11" s="8">
        <v>0.18349099999999999</v>
      </c>
      <c r="H11" s="248">
        <v>9.2027059070000004</v>
      </c>
      <c r="I11" s="178">
        <v>1.4166510000000001</v>
      </c>
      <c r="J11" s="178">
        <v>37.02534</v>
      </c>
      <c r="K11" s="248">
        <v>13.037025593159999</v>
      </c>
      <c r="L11" s="248">
        <v>340.73331512668</v>
      </c>
      <c r="M11" s="8">
        <v>0.170964</v>
      </c>
      <c r="N11" s="248">
        <v>-1.2527999999999999E-2</v>
      </c>
      <c r="O11" s="78"/>
      <c r="P11" s="78"/>
      <c r="Q11" s="78"/>
    </row>
    <row r="12" spans="1:19" x14ac:dyDescent="0.2">
      <c r="A12" s="32" t="s">
        <v>180</v>
      </c>
      <c r="B12" s="248">
        <v>643.62253731026999</v>
      </c>
      <c r="C12" s="178">
        <v>3.5629000000000001E-2</v>
      </c>
      <c r="D12" s="178">
        <v>1</v>
      </c>
      <c r="E12" s="248">
        <v>22.931464837509999</v>
      </c>
      <c r="F12" s="248">
        <v>643.62253731026999</v>
      </c>
      <c r="G12" s="8">
        <v>0.30052099999999998</v>
      </c>
      <c r="H12" s="248">
        <v>641.36540259646995</v>
      </c>
      <c r="I12" s="178">
        <v>3.8261999999999997E-2</v>
      </c>
      <c r="J12" s="178">
        <v>1</v>
      </c>
      <c r="K12" s="248">
        <v>24.539711255029999</v>
      </c>
      <c r="L12" s="248">
        <v>641.36540259646995</v>
      </c>
      <c r="M12" s="8">
        <v>0.32180599999999998</v>
      </c>
      <c r="N12" s="248">
        <v>2.1285999999999999E-2</v>
      </c>
      <c r="O12" s="78"/>
      <c r="P12" s="78"/>
      <c r="Q12" s="78"/>
    </row>
    <row r="13" spans="1:19" x14ac:dyDescent="0.2">
      <c r="A13" s="32" t="s">
        <v>145</v>
      </c>
      <c r="B13" s="248">
        <v>63.267029999999998</v>
      </c>
      <c r="C13" s="178">
        <v>8.8570000000000003E-3</v>
      </c>
      <c r="D13" s="178">
        <v>0.24859300000000001</v>
      </c>
      <c r="E13" s="248">
        <v>0.56035970458999995</v>
      </c>
      <c r="F13" s="248">
        <v>15.727740788789999</v>
      </c>
      <c r="G13" s="8">
        <v>7.3439999999999998E-3</v>
      </c>
      <c r="H13" s="248">
        <v>62.992012195999997</v>
      </c>
      <c r="I13" s="178">
        <v>9.1760000000000001E-3</v>
      </c>
      <c r="J13" s="178">
        <v>0.23983299999999999</v>
      </c>
      <c r="K13" s="248">
        <v>0.57803963289000004</v>
      </c>
      <c r="L13" s="248">
        <v>15.1075380642</v>
      </c>
      <c r="M13" s="8">
        <v>7.5799999999999999E-3</v>
      </c>
      <c r="N13" s="248">
        <v>2.3699999999999999E-4</v>
      </c>
      <c r="O13" s="78"/>
      <c r="P13" s="78"/>
      <c r="Q13" s="78"/>
    </row>
    <row r="14" spans="1:19" x14ac:dyDescent="0.2">
      <c r="B14" s="176"/>
      <c r="C14" s="113"/>
      <c r="D14" s="113"/>
      <c r="E14" s="176"/>
      <c r="F14" s="176"/>
      <c r="G14" s="180"/>
      <c r="H14" s="176"/>
      <c r="I14" s="113"/>
      <c r="J14" s="113"/>
      <c r="K14" s="176"/>
      <c r="L14" s="176"/>
      <c r="M14" s="180"/>
      <c r="N14" s="176"/>
      <c r="O14" s="78"/>
      <c r="P14" s="78"/>
      <c r="Q14" s="78"/>
    </row>
    <row r="15" spans="1:19" x14ac:dyDescent="0.2">
      <c r="B15" s="176"/>
      <c r="C15" s="113"/>
      <c r="D15" s="113"/>
      <c r="E15" s="176"/>
      <c r="F15" s="176"/>
      <c r="G15" s="180"/>
      <c r="H15" s="176"/>
      <c r="I15" s="113"/>
      <c r="J15" s="113"/>
      <c r="K15" s="176"/>
      <c r="L15" s="176"/>
      <c r="M15" s="180"/>
      <c r="N15" s="176"/>
      <c r="O15" s="78"/>
      <c r="P15" s="78"/>
      <c r="Q15" s="78"/>
    </row>
    <row r="16" spans="1:19" x14ac:dyDescent="0.2">
      <c r="B16" s="176"/>
      <c r="C16" s="113"/>
      <c r="D16" s="113"/>
      <c r="E16" s="176"/>
      <c r="F16" s="176"/>
      <c r="G16" s="180"/>
      <c r="H16" s="176"/>
      <c r="I16" s="113"/>
      <c r="J16" s="113"/>
      <c r="K16" s="176"/>
      <c r="L16" s="176"/>
      <c r="M16" s="180"/>
      <c r="N16" s="176"/>
      <c r="O16" s="78"/>
      <c r="P16" s="78"/>
      <c r="Q16" s="78"/>
    </row>
    <row r="17" spans="2:17" x14ac:dyDescent="0.2">
      <c r="B17" s="176"/>
      <c r="C17" s="113"/>
      <c r="D17" s="113"/>
      <c r="E17" s="176"/>
      <c r="F17" s="176"/>
      <c r="G17" s="180"/>
      <c r="H17" s="176"/>
      <c r="I17" s="113"/>
      <c r="J17" s="113"/>
      <c r="K17" s="176"/>
      <c r="L17" s="176"/>
      <c r="M17" s="180"/>
      <c r="N17" s="176"/>
      <c r="O17" s="78"/>
      <c r="P17" s="78"/>
      <c r="Q17" s="78"/>
    </row>
    <row r="18" spans="2:17" x14ac:dyDescent="0.2">
      <c r="B18" s="176"/>
      <c r="C18" s="113"/>
      <c r="D18" s="113"/>
      <c r="E18" s="176"/>
      <c r="F18" s="176"/>
      <c r="G18" s="180"/>
      <c r="H18" s="176"/>
      <c r="I18" s="113"/>
      <c r="J18" s="113"/>
      <c r="K18" s="176"/>
      <c r="L18" s="176"/>
      <c r="M18" s="180"/>
      <c r="N18" s="176"/>
      <c r="O18" s="78"/>
      <c r="P18" s="78"/>
      <c r="Q18" s="78"/>
    </row>
    <row r="19" spans="2:17" x14ac:dyDescent="0.2">
      <c r="B19" s="176"/>
      <c r="C19" s="113"/>
      <c r="D19" s="113"/>
      <c r="E19" s="176"/>
      <c r="F19" s="176"/>
      <c r="G19" s="180"/>
      <c r="H19" s="176"/>
      <c r="I19" s="113"/>
      <c r="J19" s="113"/>
      <c r="K19" s="176"/>
      <c r="L19" s="176"/>
      <c r="M19" s="180"/>
      <c r="N19" s="176"/>
      <c r="O19" s="78"/>
      <c r="P19" s="78"/>
      <c r="Q19" s="78"/>
    </row>
    <row r="20" spans="2:17" x14ac:dyDescent="0.2">
      <c r="B20" s="176"/>
      <c r="C20" s="113"/>
      <c r="D20" s="113"/>
      <c r="E20" s="176"/>
      <c r="F20" s="176"/>
      <c r="G20" s="180"/>
      <c r="H20" s="176"/>
      <c r="I20" s="113"/>
      <c r="J20" s="113"/>
      <c r="K20" s="176"/>
      <c r="L20" s="176"/>
      <c r="M20" s="180"/>
      <c r="N20" s="176"/>
      <c r="O20" s="78"/>
      <c r="P20" s="78"/>
      <c r="Q20" s="78"/>
    </row>
    <row r="21" spans="2:17" x14ac:dyDescent="0.2">
      <c r="B21" s="176"/>
      <c r="C21" s="113"/>
      <c r="D21" s="113"/>
      <c r="E21" s="176"/>
      <c r="F21" s="176"/>
      <c r="G21" s="180"/>
      <c r="H21" s="176"/>
      <c r="I21" s="113"/>
      <c r="J21" s="113"/>
      <c r="K21" s="176"/>
      <c r="L21" s="176"/>
      <c r="M21" s="180"/>
      <c r="N21" s="176"/>
      <c r="O21" s="78"/>
      <c r="P21" s="78"/>
      <c r="Q21" s="78"/>
    </row>
    <row r="22" spans="2:17" x14ac:dyDescent="0.2">
      <c r="B22" s="176"/>
      <c r="C22" s="113"/>
      <c r="D22" s="113"/>
      <c r="E22" s="176"/>
      <c r="F22" s="176"/>
      <c r="G22" s="180"/>
      <c r="H22" s="176"/>
      <c r="I22" s="113"/>
      <c r="J22" s="113"/>
      <c r="K22" s="176"/>
      <c r="L22" s="176"/>
      <c r="M22" s="180"/>
      <c r="N22" s="176"/>
      <c r="O22" s="78"/>
      <c r="P22" s="78"/>
      <c r="Q22" s="78"/>
    </row>
    <row r="23" spans="2:17" x14ac:dyDescent="0.2">
      <c r="B23" s="176"/>
      <c r="C23" s="113"/>
      <c r="D23" s="113"/>
      <c r="E23" s="176"/>
      <c r="F23" s="176"/>
      <c r="G23" s="180"/>
      <c r="H23" s="176"/>
      <c r="I23" s="113"/>
      <c r="J23" s="113"/>
      <c r="K23" s="176"/>
      <c r="L23" s="176"/>
      <c r="M23" s="180"/>
      <c r="N23" s="176"/>
      <c r="O23" s="78"/>
      <c r="P23" s="78"/>
      <c r="Q23" s="78"/>
    </row>
    <row r="24" spans="2:17" x14ac:dyDescent="0.2">
      <c r="B24" s="176"/>
      <c r="C24" s="113"/>
      <c r="D24" s="113"/>
      <c r="E24" s="176"/>
      <c r="F24" s="176"/>
      <c r="G24" s="180"/>
      <c r="H24" s="176"/>
      <c r="I24" s="113"/>
      <c r="J24" s="113"/>
      <c r="K24" s="176"/>
      <c r="L24" s="176"/>
      <c r="M24" s="180"/>
      <c r="N24" s="176"/>
      <c r="O24" s="78"/>
      <c r="P24" s="78"/>
      <c r="Q24" s="78"/>
    </row>
    <row r="25" spans="2:17" x14ac:dyDescent="0.2">
      <c r="B25" s="176"/>
      <c r="C25" s="113"/>
      <c r="D25" s="113"/>
      <c r="E25" s="176"/>
      <c r="F25" s="176"/>
      <c r="G25" s="180"/>
      <c r="H25" s="176"/>
      <c r="I25" s="113"/>
      <c r="J25" s="113"/>
      <c r="K25" s="176"/>
      <c r="L25" s="176"/>
      <c r="M25" s="180"/>
      <c r="N25" s="176"/>
      <c r="O25" s="78"/>
      <c r="P25" s="78"/>
      <c r="Q25" s="78"/>
    </row>
    <row r="26" spans="2:17" x14ac:dyDescent="0.2">
      <c r="B26" s="176"/>
      <c r="C26" s="113"/>
      <c r="D26" s="113"/>
      <c r="E26" s="176"/>
      <c r="F26" s="176"/>
      <c r="G26" s="180"/>
      <c r="H26" s="176"/>
      <c r="I26" s="113"/>
      <c r="J26" s="113"/>
      <c r="K26" s="176"/>
      <c r="L26" s="176"/>
      <c r="M26" s="180"/>
      <c r="N26" s="176"/>
      <c r="O26" s="78"/>
      <c r="P26" s="78"/>
      <c r="Q26" s="78"/>
    </row>
    <row r="27" spans="2:17" x14ac:dyDescent="0.2">
      <c r="B27" s="176"/>
      <c r="C27" s="113"/>
      <c r="D27" s="113"/>
      <c r="E27" s="176"/>
      <c r="F27" s="176"/>
      <c r="G27" s="180"/>
      <c r="H27" s="176"/>
      <c r="I27" s="113"/>
      <c r="J27" s="113"/>
      <c r="K27" s="176"/>
      <c r="L27" s="176"/>
      <c r="M27" s="180"/>
      <c r="N27" s="176"/>
      <c r="O27" s="78"/>
      <c r="P27" s="78"/>
      <c r="Q27" s="78"/>
    </row>
    <row r="28" spans="2:17" x14ac:dyDescent="0.2">
      <c r="B28" s="176"/>
      <c r="C28" s="113"/>
      <c r="D28" s="113"/>
      <c r="E28" s="176"/>
      <c r="F28" s="176"/>
      <c r="G28" s="180"/>
      <c r="H28" s="176"/>
      <c r="I28" s="113"/>
      <c r="J28" s="113"/>
      <c r="K28" s="176"/>
      <c r="L28" s="176"/>
      <c r="M28" s="180"/>
      <c r="N28" s="176"/>
      <c r="O28" s="78"/>
      <c r="P28" s="78"/>
      <c r="Q28" s="78"/>
    </row>
    <row r="29" spans="2:17" x14ac:dyDescent="0.2">
      <c r="B29" s="176"/>
      <c r="C29" s="113"/>
      <c r="D29" s="113"/>
      <c r="E29" s="176"/>
      <c r="F29" s="176"/>
      <c r="G29" s="180"/>
      <c r="H29" s="176"/>
      <c r="I29" s="113"/>
      <c r="J29" s="113"/>
      <c r="K29" s="176"/>
      <c r="L29" s="176"/>
      <c r="M29" s="180"/>
      <c r="N29" s="176"/>
      <c r="O29" s="78"/>
      <c r="P29" s="78"/>
      <c r="Q29" s="78"/>
    </row>
    <row r="30" spans="2:17" x14ac:dyDescent="0.2">
      <c r="B30" s="176"/>
      <c r="C30" s="113"/>
      <c r="D30" s="113"/>
      <c r="E30" s="176"/>
      <c r="F30" s="176"/>
      <c r="G30" s="180"/>
      <c r="H30" s="176"/>
      <c r="I30" s="113"/>
      <c r="J30" s="113"/>
      <c r="K30" s="176"/>
      <c r="L30" s="176"/>
      <c r="M30" s="180"/>
      <c r="N30" s="176"/>
      <c r="O30" s="78"/>
      <c r="P30" s="78"/>
      <c r="Q30" s="78"/>
    </row>
    <row r="31" spans="2:17" x14ac:dyDescent="0.2">
      <c r="B31" s="176"/>
      <c r="C31" s="113"/>
      <c r="D31" s="113"/>
      <c r="E31" s="176"/>
      <c r="F31" s="176"/>
      <c r="G31" s="180"/>
      <c r="H31" s="176"/>
      <c r="I31" s="113"/>
      <c r="J31" s="113"/>
      <c r="K31" s="176"/>
      <c r="L31" s="176"/>
      <c r="M31" s="180"/>
      <c r="N31" s="176"/>
      <c r="O31" s="78"/>
      <c r="P31" s="78"/>
      <c r="Q31" s="78"/>
    </row>
    <row r="32" spans="2:17" x14ac:dyDescent="0.2">
      <c r="B32" s="176"/>
      <c r="C32" s="113"/>
      <c r="D32" s="113"/>
      <c r="E32" s="176"/>
      <c r="F32" s="176"/>
      <c r="G32" s="180"/>
      <c r="H32" s="176"/>
      <c r="I32" s="113"/>
      <c r="J32" s="113"/>
      <c r="K32" s="176"/>
      <c r="L32" s="176"/>
      <c r="M32" s="180"/>
      <c r="N32" s="176"/>
      <c r="O32" s="78"/>
      <c r="P32" s="78"/>
      <c r="Q32" s="78"/>
    </row>
    <row r="33" spans="2:17" x14ac:dyDescent="0.2">
      <c r="B33" s="176"/>
      <c r="C33" s="113"/>
      <c r="D33" s="113"/>
      <c r="E33" s="176"/>
      <c r="F33" s="176"/>
      <c r="G33" s="180"/>
      <c r="H33" s="176"/>
      <c r="I33" s="113"/>
      <c r="J33" s="113"/>
      <c r="K33" s="176"/>
      <c r="L33" s="176"/>
      <c r="M33" s="180"/>
      <c r="N33" s="176"/>
      <c r="O33" s="78"/>
      <c r="P33" s="78"/>
      <c r="Q33" s="78"/>
    </row>
    <row r="34" spans="2:17" x14ac:dyDescent="0.2">
      <c r="B34" s="176"/>
      <c r="C34" s="113"/>
      <c r="D34" s="113"/>
      <c r="E34" s="176"/>
      <c r="F34" s="176"/>
      <c r="G34" s="180"/>
      <c r="H34" s="176"/>
      <c r="I34" s="113"/>
      <c r="J34" s="113"/>
      <c r="K34" s="176"/>
      <c r="L34" s="176"/>
      <c r="M34" s="180"/>
      <c r="N34" s="176"/>
      <c r="O34" s="78"/>
      <c r="P34" s="78"/>
      <c r="Q34" s="78"/>
    </row>
    <row r="35" spans="2:17" x14ac:dyDescent="0.2">
      <c r="B35" s="176"/>
      <c r="C35" s="113"/>
      <c r="D35" s="113"/>
      <c r="E35" s="176"/>
      <c r="F35" s="176"/>
      <c r="G35" s="180"/>
      <c r="H35" s="176"/>
      <c r="I35" s="113"/>
      <c r="J35" s="113"/>
      <c r="K35" s="176"/>
      <c r="L35" s="176"/>
      <c r="M35" s="180"/>
      <c r="N35" s="176"/>
      <c r="O35" s="78"/>
      <c r="P35" s="78"/>
      <c r="Q35" s="78"/>
    </row>
    <row r="36" spans="2:17" x14ac:dyDescent="0.2">
      <c r="B36" s="176"/>
      <c r="C36" s="113"/>
      <c r="D36" s="113"/>
      <c r="E36" s="176"/>
      <c r="F36" s="176"/>
      <c r="G36" s="180"/>
      <c r="H36" s="176"/>
      <c r="I36" s="113"/>
      <c r="J36" s="113"/>
      <c r="K36" s="176"/>
      <c r="L36" s="176"/>
      <c r="M36" s="180"/>
      <c r="N36" s="176"/>
      <c r="O36" s="78"/>
      <c r="P36" s="78"/>
      <c r="Q36" s="78"/>
    </row>
    <row r="37" spans="2:17" x14ac:dyDescent="0.2">
      <c r="B37" s="176"/>
      <c r="C37" s="113"/>
      <c r="D37" s="113"/>
      <c r="E37" s="176"/>
      <c r="F37" s="176"/>
      <c r="G37" s="180"/>
      <c r="H37" s="176"/>
      <c r="I37" s="113"/>
      <c r="J37" s="113"/>
      <c r="K37" s="176"/>
      <c r="L37" s="176"/>
      <c r="M37" s="180"/>
      <c r="N37" s="176"/>
      <c r="O37" s="78"/>
      <c r="P37" s="78"/>
      <c r="Q37" s="78"/>
    </row>
    <row r="38" spans="2:17" x14ac:dyDescent="0.2">
      <c r="B38" s="176"/>
      <c r="C38" s="113"/>
      <c r="D38" s="113"/>
      <c r="E38" s="176"/>
      <c r="F38" s="176"/>
      <c r="G38" s="180"/>
      <c r="H38" s="176"/>
      <c r="I38" s="113"/>
      <c r="J38" s="113"/>
      <c r="K38" s="176"/>
      <c r="L38" s="176"/>
      <c r="M38" s="180"/>
      <c r="N38" s="176"/>
      <c r="O38" s="78"/>
      <c r="P38" s="78"/>
      <c r="Q38" s="78"/>
    </row>
    <row r="39" spans="2:17" x14ac:dyDescent="0.2">
      <c r="B39" s="176"/>
      <c r="C39" s="113"/>
      <c r="D39" s="113"/>
      <c r="E39" s="176"/>
      <c r="F39" s="176"/>
      <c r="G39" s="180"/>
      <c r="H39" s="176"/>
      <c r="I39" s="113"/>
      <c r="J39" s="113"/>
      <c r="K39" s="176"/>
      <c r="L39" s="176"/>
      <c r="M39" s="180"/>
      <c r="N39" s="176"/>
      <c r="O39" s="78"/>
      <c r="P39" s="78"/>
      <c r="Q39" s="78"/>
    </row>
    <row r="40" spans="2:17" x14ac:dyDescent="0.2">
      <c r="B40" s="176"/>
      <c r="C40" s="113"/>
      <c r="D40" s="113"/>
      <c r="E40" s="176"/>
      <c r="F40" s="176"/>
      <c r="G40" s="180"/>
      <c r="H40" s="176"/>
      <c r="I40" s="113"/>
      <c r="J40" s="113"/>
      <c r="K40" s="176"/>
      <c r="L40" s="176"/>
      <c r="M40" s="180"/>
      <c r="N40" s="176"/>
      <c r="O40" s="78"/>
      <c r="P40" s="78"/>
      <c r="Q40" s="78"/>
    </row>
    <row r="41" spans="2:17" x14ac:dyDescent="0.2">
      <c r="B41" s="176"/>
      <c r="C41" s="113"/>
      <c r="D41" s="113"/>
      <c r="E41" s="176"/>
      <c r="F41" s="176"/>
      <c r="G41" s="180"/>
      <c r="H41" s="176"/>
      <c r="I41" s="113"/>
      <c r="J41" s="113"/>
      <c r="K41" s="176"/>
      <c r="L41" s="176"/>
      <c r="M41" s="180"/>
      <c r="N41" s="176"/>
      <c r="O41" s="78"/>
      <c r="P41" s="78"/>
      <c r="Q41" s="78"/>
    </row>
    <row r="42" spans="2:17" x14ac:dyDescent="0.2">
      <c r="B42" s="176"/>
      <c r="C42" s="113"/>
      <c r="D42" s="113"/>
      <c r="E42" s="176"/>
      <c r="F42" s="176"/>
      <c r="G42" s="180"/>
      <c r="H42" s="176"/>
      <c r="I42" s="113"/>
      <c r="J42" s="113"/>
      <c r="K42" s="176"/>
      <c r="L42" s="176"/>
      <c r="M42" s="180"/>
      <c r="N42" s="176"/>
      <c r="O42" s="78"/>
      <c r="P42" s="78"/>
      <c r="Q42" s="78"/>
    </row>
    <row r="43" spans="2:17" x14ac:dyDescent="0.2">
      <c r="B43" s="176"/>
      <c r="C43" s="113"/>
      <c r="D43" s="113"/>
      <c r="E43" s="176"/>
      <c r="F43" s="176"/>
      <c r="G43" s="180"/>
      <c r="H43" s="176"/>
      <c r="I43" s="113"/>
      <c r="J43" s="113"/>
      <c r="K43" s="176"/>
      <c r="L43" s="176"/>
      <c r="M43" s="180"/>
      <c r="N43" s="176"/>
      <c r="O43" s="78"/>
      <c r="P43" s="78"/>
      <c r="Q43" s="78"/>
    </row>
    <row r="44" spans="2:17" x14ac:dyDescent="0.2">
      <c r="B44" s="176"/>
      <c r="C44" s="113"/>
      <c r="D44" s="113"/>
      <c r="E44" s="176"/>
      <c r="F44" s="176"/>
      <c r="G44" s="180"/>
      <c r="H44" s="176"/>
      <c r="I44" s="113"/>
      <c r="J44" s="113"/>
      <c r="K44" s="176"/>
      <c r="L44" s="176"/>
      <c r="M44" s="180"/>
      <c r="N44" s="176"/>
      <c r="O44" s="78"/>
      <c r="P44" s="78"/>
      <c r="Q44" s="78"/>
    </row>
    <row r="45" spans="2:17" x14ac:dyDescent="0.2">
      <c r="B45" s="176"/>
      <c r="C45" s="113"/>
      <c r="D45" s="113"/>
      <c r="E45" s="176"/>
      <c r="F45" s="176"/>
      <c r="G45" s="180"/>
      <c r="H45" s="176"/>
      <c r="I45" s="113"/>
      <c r="J45" s="113"/>
      <c r="K45" s="176"/>
      <c r="L45" s="176"/>
      <c r="M45" s="180"/>
      <c r="N45" s="176"/>
      <c r="O45" s="78"/>
      <c r="P45" s="78"/>
      <c r="Q45" s="78"/>
    </row>
    <row r="46" spans="2:17" x14ac:dyDescent="0.2">
      <c r="B46" s="176"/>
      <c r="C46" s="113"/>
      <c r="D46" s="113"/>
      <c r="E46" s="176"/>
      <c r="F46" s="176"/>
      <c r="G46" s="180"/>
      <c r="H46" s="176"/>
      <c r="I46" s="113"/>
      <c r="J46" s="113"/>
      <c r="K46" s="176"/>
      <c r="L46" s="176"/>
      <c r="M46" s="180"/>
      <c r="N46" s="176"/>
      <c r="O46" s="78"/>
      <c r="P46" s="78"/>
      <c r="Q46" s="78"/>
    </row>
    <row r="47" spans="2:17" x14ac:dyDescent="0.2">
      <c r="B47" s="176"/>
      <c r="C47" s="113"/>
      <c r="D47" s="113"/>
      <c r="E47" s="176"/>
      <c r="F47" s="176"/>
      <c r="G47" s="180"/>
      <c r="H47" s="176"/>
      <c r="I47" s="113"/>
      <c r="J47" s="113"/>
      <c r="K47" s="176"/>
      <c r="L47" s="176"/>
      <c r="M47" s="180"/>
      <c r="N47" s="176"/>
      <c r="O47" s="78"/>
      <c r="P47" s="78"/>
      <c r="Q47" s="78"/>
    </row>
    <row r="48" spans="2:17" x14ac:dyDescent="0.2">
      <c r="B48" s="176"/>
      <c r="C48" s="113"/>
      <c r="D48" s="113"/>
      <c r="E48" s="176"/>
      <c r="F48" s="176"/>
      <c r="G48" s="180"/>
      <c r="H48" s="176"/>
      <c r="I48" s="113"/>
      <c r="J48" s="113"/>
      <c r="K48" s="176"/>
      <c r="L48" s="176"/>
      <c r="M48" s="180"/>
      <c r="N48" s="176"/>
      <c r="O48" s="78"/>
      <c r="P48" s="78"/>
      <c r="Q48" s="78"/>
    </row>
    <row r="49" spans="2:17" x14ac:dyDescent="0.2">
      <c r="B49" s="176"/>
      <c r="C49" s="113"/>
      <c r="D49" s="113"/>
      <c r="E49" s="176"/>
      <c r="F49" s="176"/>
      <c r="G49" s="180"/>
      <c r="H49" s="176"/>
      <c r="I49" s="113"/>
      <c r="J49" s="113"/>
      <c r="K49" s="176"/>
      <c r="L49" s="176"/>
      <c r="M49" s="180"/>
      <c r="N49" s="176"/>
      <c r="O49" s="78"/>
      <c r="P49" s="78"/>
      <c r="Q49" s="78"/>
    </row>
    <row r="50" spans="2:17" x14ac:dyDescent="0.2">
      <c r="B50" s="176"/>
      <c r="C50" s="113"/>
      <c r="D50" s="113"/>
      <c r="E50" s="176"/>
      <c r="F50" s="176"/>
      <c r="G50" s="180"/>
      <c r="H50" s="176"/>
      <c r="I50" s="113"/>
      <c r="J50" s="113"/>
      <c r="K50" s="176"/>
      <c r="L50" s="176"/>
      <c r="M50" s="180"/>
      <c r="N50" s="176"/>
      <c r="O50" s="78"/>
      <c r="P50" s="78"/>
      <c r="Q50" s="78"/>
    </row>
    <row r="51" spans="2:17" x14ac:dyDescent="0.2">
      <c r="B51" s="176"/>
      <c r="C51" s="113"/>
      <c r="D51" s="113"/>
      <c r="E51" s="176"/>
      <c r="F51" s="176"/>
      <c r="G51" s="180"/>
      <c r="H51" s="176"/>
      <c r="I51" s="113"/>
      <c r="J51" s="113"/>
      <c r="K51" s="176"/>
      <c r="L51" s="176"/>
      <c r="M51" s="180"/>
      <c r="N51" s="176"/>
      <c r="O51" s="78"/>
      <c r="P51" s="78"/>
      <c r="Q51" s="78"/>
    </row>
    <row r="52" spans="2:17" x14ac:dyDescent="0.2">
      <c r="B52" s="176"/>
      <c r="C52" s="113"/>
      <c r="D52" s="113"/>
      <c r="E52" s="176"/>
      <c r="F52" s="176"/>
      <c r="G52" s="180"/>
      <c r="H52" s="176"/>
      <c r="I52" s="113"/>
      <c r="J52" s="113"/>
      <c r="K52" s="176"/>
      <c r="L52" s="176"/>
      <c r="M52" s="180"/>
      <c r="N52" s="176"/>
      <c r="O52" s="78"/>
      <c r="P52" s="78"/>
      <c r="Q52" s="78"/>
    </row>
    <row r="53" spans="2:17" x14ac:dyDescent="0.2">
      <c r="B53" s="176"/>
      <c r="C53" s="113"/>
      <c r="D53" s="113"/>
      <c r="E53" s="176"/>
      <c r="F53" s="176"/>
      <c r="G53" s="180"/>
      <c r="H53" s="176"/>
      <c r="I53" s="113"/>
      <c r="J53" s="113"/>
      <c r="K53" s="176"/>
      <c r="L53" s="176"/>
      <c r="M53" s="180"/>
      <c r="N53" s="176"/>
      <c r="O53" s="78"/>
      <c r="P53" s="78"/>
      <c r="Q53" s="78"/>
    </row>
    <row r="54" spans="2:17" x14ac:dyDescent="0.2">
      <c r="B54" s="176"/>
      <c r="C54" s="113"/>
      <c r="D54" s="113"/>
      <c r="E54" s="176"/>
      <c r="F54" s="176"/>
      <c r="G54" s="180"/>
      <c r="H54" s="176"/>
      <c r="I54" s="113"/>
      <c r="J54" s="113"/>
      <c r="K54" s="176"/>
      <c r="L54" s="176"/>
      <c r="M54" s="180"/>
      <c r="N54" s="176"/>
      <c r="O54" s="78"/>
      <c r="P54" s="78"/>
      <c r="Q54" s="78"/>
    </row>
    <row r="55" spans="2:17" x14ac:dyDescent="0.2">
      <c r="B55" s="176"/>
      <c r="C55" s="113"/>
      <c r="D55" s="113"/>
      <c r="E55" s="176"/>
      <c r="F55" s="176"/>
      <c r="G55" s="180"/>
      <c r="H55" s="176"/>
      <c r="I55" s="113"/>
      <c r="J55" s="113"/>
      <c r="K55" s="176"/>
      <c r="L55" s="176"/>
      <c r="M55" s="180"/>
      <c r="N55" s="176"/>
      <c r="O55" s="78"/>
      <c r="P55" s="78"/>
      <c r="Q55" s="78"/>
    </row>
    <row r="56" spans="2:17" x14ac:dyDescent="0.2">
      <c r="B56" s="176"/>
      <c r="C56" s="113"/>
      <c r="D56" s="113"/>
      <c r="E56" s="176"/>
      <c r="F56" s="176"/>
      <c r="G56" s="180"/>
      <c r="H56" s="176"/>
      <c r="I56" s="113"/>
      <c r="J56" s="113"/>
      <c r="K56" s="176"/>
      <c r="L56" s="176"/>
      <c r="M56" s="180"/>
      <c r="N56" s="176"/>
      <c r="O56" s="78"/>
      <c r="P56" s="78"/>
      <c r="Q56" s="78"/>
    </row>
    <row r="57" spans="2:17" x14ac:dyDescent="0.2">
      <c r="B57" s="176"/>
      <c r="C57" s="113"/>
      <c r="D57" s="113"/>
      <c r="E57" s="176"/>
      <c r="F57" s="176"/>
      <c r="G57" s="180"/>
      <c r="H57" s="176"/>
      <c r="I57" s="113"/>
      <c r="J57" s="113"/>
      <c r="K57" s="176"/>
      <c r="L57" s="176"/>
      <c r="M57" s="180"/>
      <c r="N57" s="176"/>
      <c r="O57" s="78"/>
      <c r="P57" s="78"/>
      <c r="Q57" s="78"/>
    </row>
    <row r="58" spans="2:17" x14ac:dyDescent="0.2">
      <c r="B58" s="176"/>
      <c r="C58" s="113"/>
      <c r="D58" s="113"/>
      <c r="E58" s="176"/>
      <c r="F58" s="176"/>
      <c r="G58" s="180"/>
      <c r="H58" s="176"/>
      <c r="I58" s="113"/>
      <c r="J58" s="113"/>
      <c r="K58" s="176"/>
      <c r="L58" s="176"/>
      <c r="M58" s="180"/>
      <c r="N58" s="176"/>
      <c r="O58" s="78"/>
      <c r="P58" s="78"/>
      <c r="Q58" s="78"/>
    </row>
    <row r="59" spans="2:17" x14ac:dyDescent="0.2">
      <c r="B59" s="176"/>
      <c r="C59" s="113"/>
      <c r="D59" s="113"/>
      <c r="E59" s="176"/>
      <c r="F59" s="176"/>
      <c r="G59" s="180"/>
      <c r="H59" s="176"/>
      <c r="I59" s="113"/>
      <c r="J59" s="113"/>
      <c r="K59" s="176"/>
      <c r="L59" s="176"/>
      <c r="M59" s="180"/>
      <c r="N59" s="176"/>
      <c r="O59" s="78"/>
      <c r="P59" s="78"/>
      <c r="Q59" s="78"/>
    </row>
    <row r="60" spans="2:17" x14ac:dyDescent="0.2">
      <c r="B60" s="176"/>
      <c r="C60" s="113"/>
      <c r="D60" s="113"/>
      <c r="E60" s="176"/>
      <c r="F60" s="176"/>
      <c r="G60" s="180"/>
      <c r="H60" s="176"/>
      <c r="I60" s="113"/>
      <c r="J60" s="113"/>
      <c r="K60" s="176"/>
      <c r="L60" s="176"/>
      <c r="M60" s="180"/>
      <c r="N60" s="176"/>
      <c r="O60" s="78"/>
      <c r="P60" s="78"/>
      <c r="Q60" s="78"/>
    </row>
    <row r="61" spans="2:17" x14ac:dyDescent="0.2">
      <c r="B61" s="176"/>
      <c r="C61" s="113"/>
      <c r="D61" s="113"/>
      <c r="E61" s="176"/>
      <c r="F61" s="176"/>
      <c r="G61" s="180"/>
      <c r="H61" s="176"/>
      <c r="I61" s="113"/>
      <c r="J61" s="113"/>
      <c r="K61" s="176"/>
      <c r="L61" s="176"/>
      <c r="M61" s="180"/>
      <c r="N61" s="176"/>
      <c r="O61" s="78"/>
      <c r="P61" s="78"/>
      <c r="Q61" s="78"/>
    </row>
    <row r="62" spans="2:17" x14ac:dyDescent="0.2">
      <c r="B62" s="176"/>
      <c r="C62" s="113"/>
      <c r="D62" s="113"/>
      <c r="E62" s="176"/>
      <c r="F62" s="176"/>
      <c r="G62" s="180"/>
      <c r="H62" s="176"/>
      <c r="I62" s="113"/>
      <c r="J62" s="113"/>
      <c r="K62" s="176"/>
      <c r="L62" s="176"/>
      <c r="M62" s="180"/>
      <c r="N62" s="176"/>
      <c r="O62" s="78"/>
      <c r="P62" s="78"/>
      <c r="Q62" s="78"/>
    </row>
    <row r="63" spans="2:17" x14ac:dyDescent="0.2">
      <c r="B63" s="176"/>
      <c r="C63" s="113"/>
      <c r="D63" s="113"/>
      <c r="E63" s="176"/>
      <c r="F63" s="176"/>
      <c r="G63" s="180"/>
      <c r="H63" s="176"/>
      <c r="I63" s="113"/>
      <c r="J63" s="113"/>
      <c r="K63" s="176"/>
      <c r="L63" s="176"/>
      <c r="M63" s="180"/>
      <c r="N63" s="176"/>
      <c r="O63" s="78"/>
      <c r="P63" s="78"/>
      <c r="Q63" s="78"/>
    </row>
    <row r="64" spans="2:17" x14ac:dyDescent="0.2">
      <c r="B64" s="176"/>
      <c r="C64" s="113"/>
      <c r="D64" s="113"/>
      <c r="E64" s="176"/>
      <c r="F64" s="176"/>
      <c r="G64" s="180"/>
      <c r="H64" s="176"/>
      <c r="I64" s="113"/>
      <c r="J64" s="113"/>
      <c r="K64" s="176"/>
      <c r="L64" s="176"/>
      <c r="M64" s="180"/>
      <c r="N64" s="176"/>
      <c r="O64" s="78"/>
      <c r="P64" s="78"/>
      <c r="Q64" s="78"/>
    </row>
    <row r="65" spans="2:17" x14ac:dyDescent="0.2">
      <c r="B65" s="176"/>
      <c r="C65" s="113"/>
      <c r="D65" s="113"/>
      <c r="E65" s="176"/>
      <c r="F65" s="176"/>
      <c r="G65" s="180"/>
      <c r="H65" s="176"/>
      <c r="I65" s="113"/>
      <c r="J65" s="113"/>
      <c r="K65" s="176"/>
      <c r="L65" s="176"/>
      <c r="M65" s="180"/>
      <c r="N65" s="176"/>
      <c r="O65" s="78"/>
      <c r="P65" s="78"/>
      <c r="Q65" s="78"/>
    </row>
    <row r="66" spans="2:17" x14ac:dyDescent="0.2">
      <c r="B66" s="176"/>
      <c r="C66" s="113"/>
      <c r="D66" s="113"/>
      <c r="E66" s="176"/>
      <c r="F66" s="176"/>
      <c r="G66" s="180"/>
      <c r="H66" s="176"/>
      <c r="I66" s="113"/>
      <c r="J66" s="113"/>
      <c r="K66" s="176"/>
      <c r="L66" s="176"/>
      <c r="M66" s="180"/>
      <c r="N66" s="176"/>
      <c r="O66" s="78"/>
      <c r="P66" s="78"/>
      <c r="Q66" s="78"/>
    </row>
    <row r="67" spans="2:17" x14ac:dyDescent="0.2">
      <c r="B67" s="176"/>
      <c r="C67" s="113"/>
      <c r="D67" s="113"/>
      <c r="E67" s="176"/>
      <c r="F67" s="176"/>
      <c r="G67" s="180"/>
      <c r="H67" s="176"/>
      <c r="I67" s="113"/>
      <c r="J67" s="113"/>
      <c r="K67" s="176"/>
      <c r="L67" s="176"/>
      <c r="M67" s="180"/>
      <c r="N67" s="176"/>
      <c r="O67" s="78"/>
      <c r="P67" s="78"/>
      <c r="Q67" s="78"/>
    </row>
    <row r="68" spans="2:17" x14ac:dyDescent="0.2">
      <c r="B68" s="176"/>
      <c r="C68" s="113"/>
      <c r="D68" s="113"/>
      <c r="E68" s="176"/>
      <c r="F68" s="176"/>
      <c r="G68" s="180"/>
      <c r="H68" s="176"/>
      <c r="I68" s="113"/>
      <c r="J68" s="113"/>
      <c r="K68" s="176"/>
      <c r="L68" s="176"/>
      <c r="M68" s="180"/>
      <c r="N68" s="176"/>
      <c r="O68" s="78"/>
      <c r="P68" s="78"/>
      <c r="Q68" s="78"/>
    </row>
    <row r="69" spans="2:17" x14ac:dyDescent="0.2">
      <c r="B69" s="176"/>
      <c r="C69" s="113"/>
      <c r="D69" s="113"/>
      <c r="E69" s="176"/>
      <c r="F69" s="176"/>
      <c r="G69" s="180"/>
      <c r="H69" s="176"/>
      <c r="I69" s="113"/>
      <c r="J69" s="113"/>
      <c r="K69" s="176"/>
      <c r="L69" s="176"/>
      <c r="M69" s="180"/>
      <c r="N69" s="176"/>
      <c r="O69" s="78"/>
      <c r="P69" s="78"/>
      <c r="Q69" s="78"/>
    </row>
    <row r="70" spans="2:17" x14ac:dyDescent="0.2">
      <c r="B70" s="176"/>
      <c r="C70" s="113"/>
      <c r="D70" s="113"/>
      <c r="E70" s="176"/>
      <c r="F70" s="176"/>
      <c r="G70" s="180"/>
      <c r="H70" s="176"/>
      <c r="I70" s="113"/>
      <c r="J70" s="113"/>
      <c r="K70" s="176"/>
      <c r="L70" s="176"/>
      <c r="M70" s="180"/>
      <c r="N70" s="176"/>
      <c r="O70" s="78"/>
      <c r="P70" s="78"/>
      <c r="Q70" s="78"/>
    </row>
    <row r="71" spans="2:17" x14ac:dyDescent="0.2">
      <c r="B71" s="176"/>
      <c r="C71" s="113"/>
      <c r="D71" s="113"/>
      <c r="E71" s="176"/>
      <c r="F71" s="176"/>
      <c r="G71" s="180"/>
      <c r="H71" s="176"/>
      <c r="I71" s="113"/>
      <c r="J71" s="113"/>
      <c r="K71" s="176"/>
      <c r="L71" s="176"/>
      <c r="M71" s="180"/>
      <c r="N71" s="176"/>
      <c r="O71" s="78"/>
      <c r="P71" s="78"/>
      <c r="Q71" s="78"/>
    </row>
    <row r="72" spans="2:17" x14ac:dyDescent="0.2">
      <c r="B72" s="176"/>
      <c r="C72" s="113"/>
      <c r="D72" s="113"/>
      <c r="E72" s="176"/>
      <c r="F72" s="176"/>
      <c r="G72" s="180"/>
      <c r="H72" s="176"/>
      <c r="I72" s="113"/>
      <c r="J72" s="113"/>
      <c r="K72" s="176"/>
      <c r="L72" s="176"/>
      <c r="M72" s="180"/>
      <c r="N72" s="176"/>
      <c r="O72" s="78"/>
      <c r="P72" s="78"/>
      <c r="Q72" s="78"/>
    </row>
    <row r="73" spans="2:17" x14ac:dyDescent="0.2">
      <c r="B73" s="176"/>
      <c r="C73" s="113"/>
      <c r="D73" s="113"/>
      <c r="E73" s="176"/>
      <c r="F73" s="176"/>
      <c r="G73" s="180"/>
      <c r="H73" s="176"/>
      <c r="I73" s="113"/>
      <c r="J73" s="113"/>
      <c r="K73" s="176"/>
      <c r="L73" s="176"/>
      <c r="M73" s="180"/>
      <c r="N73" s="176"/>
      <c r="O73" s="78"/>
      <c r="P73" s="78"/>
      <c r="Q73" s="78"/>
    </row>
    <row r="74" spans="2:17" x14ac:dyDescent="0.2">
      <c r="B74" s="176"/>
      <c r="C74" s="113"/>
      <c r="D74" s="113"/>
      <c r="E74" s="176"/>
      <c r="F74" s="176"/>
      <c r="G74" s="180"/>
      <c r="H74" s="176"/>
      <c r="I74" s="113"/>
      <c r="J74" s="113"/>
      <c r="K74" s="176"/>
      <c r="L74" s="176"/>
      <c r="M74" s="180"/>
      <c r="N74" s="176"/>
      <c r="O74" s="78"/>
      <c r="P74" s="78"/>
      <c r="Q74" s="78"/>
    </row>
    <row r="75" spans="2:17" x14ac:dyDescent="0.2">
      <c r="B75" s="176"/>
      <c r="C75" s="113"/>
      <c r="D75" s="113"/>
      <c r="E75" s="176"/>
      <c r="F75" s="176"/>
      <c r="G75" s="180"/>
      <c r="H75" s="176"/>
      <c r="I75" s="113"/>
      <c r="J75" s="113"/>
      <c r="K75" s="176"/>
      <c r="L75" s="176"/>
      <c r="M75" s="180"/>
      <c r="N75" s="176"/>
      <c r="O75" s="78"/>
      <c r="P75" s="78"/>
      <c r="Q75" s="78"/>
    </row>
    <row r="76" spans="2:17" x14ac:dyDescent="0.2">
      <c r="B76" s="176"/>
      <c r="C76" s="113"/>
      <c r="D76" s="113"/>
      <c r="E76" s="176"/>
      <c r="F76" s="176"/>
      <c r="G76" s="180"/>
      <c r="H76" s="176"/>
      <c r="I76" s="113"/>
      <c r="J76" s="113"/>
      <c r="K76" s="176"/>
      <c r="L76" s="176"/>
      <c r="M76" s="180"/>
      <c r="N76" s="176"/>
      <c r="O76" s="78"/>
      <c r="P76" s="78"/>
      <c r="Q76" s="78"/>
    </row>
    <row r="77" spans="2:17" x14ac:dyDescent="0.2">
      <c r="B77" s="176"/>
      <c r="C77" s="113"/>
      <c r="D77" s="113"/>
      <c r="E77" s="176"/>
      <c r="F77" s="176"/>
      <c r="G77" s="180"/>
      <c r="H77" s="176"/>
      <c r="I77" s="113"/>
      <c r="J77" s="113"/>
      <c r="K77" s="176"/>
      <c r="L77" s="176"/>
      <c r="M77" s="180"/>
      <c r="N77" s="176"/>
      <c r="O77" s="78"/>
      <c r="P77" s="78"/>
      <c r="Q77" s="78"/>
    </row>
    <row r="78" spans="2:17" x14ac:dyDescent="0.2">
      <c r="B78" s="176"/>
      <c r="C78" s="113"/>
      <c r="D78" s="113"/>
      <c r="E78" s="176"/>
      <c r="F78" s="176"/>
      <c r="G78" s="180"/>
      <c r="H78" s="176"/>
      <c r="I78" s="113"/>
      <c r="J78" s="113"/>
      <c r="K78" s="176"/>
      <c r="L78" s="176"/>
      <c r="M78" s="180"/>
      <c r="N78" s="176"/>
      <c r="O78" s="78"/>
      <c r="P78" s="78"/>
      <c r="Q78" s="78"/>
    </row>
    <row r="79" spans="2:17" x14ac:dyDescent="0.2">
      <c r="B79" s="176"/>
      <c r="C79" s="113"/>
      <c r="D79" s="113"/>
      <c r="E79" s="176"/>
      <c r="F79" s="176"/>
      <c r="G79" s="180"/>
      <c r="H79" s="176"/>
      <c r="I79" s="113"/>
      <c r="J79" s="113"/>
      <c r="K79" s="176"/>
      <c r="L79" s="176"/>
      <c r="M79" s="180"/>
      <c r="N79" s="176"/>
      <c r="O79" s="78"/>
      <c r="P79" s="78"/>
      <c r="Q79" s="78"/>
    </row>
    <row r="80" spans="2:17" x14ac:dyDescent="0.2">
      <c r="B80" s="176"/>
      <c r="C80" s="113"/>
      <c r="D80" s="113"/>
      <c r="E80" s="176"/>
      <c r="F80" s="176"/>
      <c r="G80" s="180"/>
      <c r="H80" s="176"/>
      <c r="I80" s="113"/>
      <c r="J80" s="113"/>
      <c r="K80" s="176"/>
      <c r="L80" s="176"/>
      <c r="M80" s="180"/>
      <c r="N80" s="176"/>
      <c r="O80" s="78"/>
      <c r="P80" s="78"/>
      <c r="Q80" s="78"/>
    </row>
    <row r="81" spans="2:17" x14ac:dyDescent="0.2">
      <c r="B81" s="176"/>
      <c r="C81" s="113"/>
      <c r="D81" s="113"/>
      <c r="E81" s="176"/>
      <c r="F81" s="176"/>
      <c r="G81" s="180"/>
      <c r="H81" s="176"/>
      <c r="I81" s="113"/>
      <c r="J81" s="113"/>
      <c r="K81" s="176"/>
      <c r="L81" s="176"/>
      <c r="M81" s="180"/>
      <c r="N81" s="176"/>
      <c r="O81" s="78"/>
      <c r="P81" s="78"/>
      <c r="Q81" s="78"/>
    </row>
    <row r="82" spans="2:17" x14ac:dyDescent="0.2">
      <c r="B82" s="176"/>
      <c r="C82" s="113"/>
      <c r="D82" s="113"/>
      <c r="E82" s="176"/>
      <c r="F82" s="176"/>
      <c r="G82" s="180"/>
      <c r="H82" s="176"/>
      <c r="I82" s="113"/>
      <c r="J82" s="113"/>
      <c r="K82" s="176"/>
      <c r="L82" s="176"/>
      <c r="M82" s="180"/>
      <c r="N82" s="176"/>
      <c r="O82" s="78"/>
      <c r="P82" s="78"/>
      <c r="Q82" s="78"/>
    </row>
    <row r="83" spans="2:17" x14ac:dyDescent="0.2">
      <c r="B83" s="176"/>
      <c r="C83" s="113"/>
      <c r="D83" s="113"/>
      <c r="E83" s="176"/>
      <c r="F83" s="176"/>
      <c r="G83" s="180"/>
      <c r="H83" s="176"/>
      <c r="I83" s="113"/>
      <c r="J83" s="113"/>
      <c r="K83" s="176"/>
      <c r="L83" s="176"/>
      <c r="M83" s="180"/>
      <c r="N83" s="176"/>
      <c r="O83" s="78"/>
      <c r="P83" s="78"/>
      <c r="Q83" s="78"/>
    </row>
    <row r="84" spans="2:17" x14ac:dyDescent="0.2">
      <c r="B84" s="176"/>
      <c r="C84" s="113"/>
      <c r="D84" s="113"/>
      <c r="E84" s="176"/>
      <c r="F84" s="176"/>
      <c r="G84" s="180"/>
      <c r="H84" s="176"/>
      <c r="I84" s="113"/>
      <c r="J84" s="113"/>
      <c r="K84" s="176"/>
      <c r="L84" s="176"/>
      <c r="M84" s="180"/>
      <c r="N84" s="176"/>
      <c r="O84" s="78"/>
      <c r="P84" s="78"/>
      <c r="Q84" s="78"/>
    </row>
    <row r="85" spans="2:17" x14ac:dyDescent="0.2">
      <c r="B85" s="176"/>
      <c r="C85" s="113"/>
      <c r="D85" s="113"/>
      <c r="E85" s="176"/>
      <c r="F85" s="176"/>
      <c r="G85" s="180"/>
      <c r="H85" s="176"/>
      <c r="I85" s="113"/>
      <c r="J85" s="113"/>
      <c r="K85" s="176"/>
      <c r="L85" s="176"/>
      <c r="M85" s="180"/>
      <c r="N85" s="176"/>
      <c r="O85" s="78"/>
      <c r="P85" s="78"/>
      <c r="Q85" s="78"/>
    </row>
    <row r="86" spans="2:17" x14ac:dyDescent="0.2">
      <c r="B86" s="176"/>
      <c r="C86" s="113"/>
      <c r="D86" s="113"/>
      <c r="E86" s="176"/>
      <c r="F86" s="176"/>
      <c r="G86" s="180"/>
      <c r="H86" s="176"/>
      <c r="I86" s="113"/>
      <c r="J86" s="113"/>
      <c r="K86" s="176"/>
      <c r="L86" s="176"/>
      <c r="M86" s="180"/>
      <c r="N86" s="176"/>
      <c r="O86" s="78"/>
      <c r="P86" s="78"/>
      <c r="Q86" s="78"/>
    </row>
    <row r="87" spans="2:17" x14ac:dyDescent="0.2">
      <c r="B87" s="176"/>
      <c r="C87" s="113"/>
      <c r="D87" s="113"/>
      <c r="E87" s="176"/>
      <c r="F87" s="176"/>
      <c r="G87" s="180"/>
      <c r="H87" s="176"/>
      <c r="I87" s="113"/>
      <c r="J87" s="113"/>
      <c r="K87" s="176"/>
      <c r="L87" s="176"/>
      <c r="M87" s="180"/>
      <c r="N87" s="176"/>
      <c r="O87" s="78"/>
      <c r="P87" s="78"/>
      <c r="Q87" s="78"/>
    </row>
    <row r="88" spans="2:17" x14ac:dyDescent="0.2">
      <c r="B88" s="176"/>
      <c r="C88" s="113"/>
      <c r="D88" s="113"/>
      <c r="E88" s="176"/>
      <c r="F88" s="176"/>
      <c r="G88" s="180"/>
      <c r="H88" s="176"/>
      <c r="I88" s="113"/>
      <c r="J88" s="113"/>
      <c r="K88" s="176"/>
      <c r="L88" s="176"/>
      <c r="M88" s="180"/>
      <c r="N88" s="176"/>
      <c r="O88" s="78"/>
      <c r="P88" s="78"/>
      <c r="Q88" s="78"/>
    </row>
    <row r="89" spans="2:17" x14ac:dyDescent="0.2">
      <c r="B89" s="176"/>
      <c r="C89" s="113"/>
      <c r="D89" s="113"/>
      <c r="E89" s="176"/>
      <c r="F89" s="176"/>
      <c r="G89" s="180"/>
      <c r="H89" s="176"/>
      <c r="I89" s="113"/>
      <c r="J89" s="113"/>
      <c r="K89" s="176"/>
      <c r="L89" s="176"/>
      <c r="M89" s="180"/>
      <c r="N89" s="176"/>
      <c r="O89" s="78"/>
      <c r="P89" s="78"/>
      <c r="Q89" s="78"/>
    </row>
    <row r="90" spans="2:17" x14ac:dyDescent="0.2">
      <c r="B90" s="176"/>
      <c r="C90" s="113"/>
      <c r="D90" s="113"/>
      <c r="E90" s="176"/>
      <c r="F90" s="176"/>
      <c r="G90" s="180"/>
      <c r="H90" s="176"/>
      <c r="I90" s="113"/>
      <c r="J90" s="113"/>
      <c r="K90" s="176"/>
      <c r="L90" s="176"/>
      <c r="M90" s="180"/>
      <c r="N90" s="176"/>
      <c r="O90" s="78"/>
      <c r="P90" s="78"/>
      <c r="Q90" s="78"/>
    </row>
    <row r="91" spans="2:17" x14ac:dyDescent="0.2">
      <c r="B91" s="176"/>
      <c r="C91" s="113"/>
      <c r="D91" s="113"/>
      <c r="E91" s="176"/>
      <c r="F91" s="176"/>
      <c r="G91" s="180"/>
      <c r="H91" s="176"/>
      <c r="I91" s="113"/>
      <c r="J91" s="113"/>
      <c r="K91" s="176"/>
      <c r="L91" s="176"/>
      <c r="M91" s="180"/>
      <c r="N91" s="176"/>
      <c r="O91" s="78"/>
      <c r="P91" s="78"/>
      <c r="Q91" s="78"/>
    </row>
    <row r="92" spans="2:17" x14ac:dyDescent="0.2">
      <c r="B92" s="176"/>
      <c r="C92" s="113"/>
      <c r="D92" s="113"/>
      <c r="E92" s="176"/>
      <c r="F92" s="176"/>
      <c r="G92" s="180"/>
      <c r="H92" s="176"/>
      <c r="I92" s="113"/>
      <c r="J92" s="113"/>
      <c r="K92" s="176"/>
      <c r="L92" s="176"/>
      <c r="M92" s="180"/>
      <c r="N92" s="176"/>
      <c r="O92" s="78"/>
      <c r="P92" s="78"/>
      <c r="Q92" s="78"/>
    </row>
    <row r="93" spans="2:17" x14ac:dyDescent="0.2">
      <c r="B93" s="176"/>
      <c r="C93" s="113"/>
      <c r="D93" s="113"/>
      <c r="E93" s="176"/>
      <c r="F93" s="176"/>
      <c r="G93" s="180"/>
      <c r="H93" s="176"/>
      <c r="I93" s="113"/>
      <c r="J93" s="113"/>
      <c r="K93" s="176"/>
      <c r="L93" s="176"/>
      <c r="M93" s="180"/>
      <c r="N93" s="176"/>
      <c r="O93" s="78"/>
      <c r="P93" s="78"/>
      <c r="Q93" s="78"/>
    </row>
    <row r="94" spans="2:17" x14ac:dyDescent="0.2">
      <c r="B94" s="176"/>
      <c r="C94" s="113"/>
      <c r="D94" s="113"/>
      <c r="E94" s="176"/>
      <c r="F94" s="176"/>
      <c r="G94" s="180"/>
      <c r="H94" s="176"/>
      <c r="I94" s="113"/>
      <c r="J94" s="113"/>
      <c r="K94" s="176"/>
      <c r="L94" s="176"/>
      <c r="M94" s="180"/>
      <c r="N94" s="176"/>
      <c r="O94" s="78"/>
      <c r="P94" s="78"/>
      <c r="Q94" s="78"/>
    </row>
    <row r="95" spans="2:17" x14ac:dyDescent="0.2">
      <c r="B95" s="176"/>
      <c r="C95" s="113"/>
      <c r="D95" s="113"/>
      <c r="E95" s="176"/>
      <c r="F95" s="176"/>
      <c r="G95" s="180"/>
      <c r="H95" s="176"/>
      <c r="I95" s="113"/>
      <c r="J95" s="113"/>
      <c r="K95" s="176"/>
      <c r="L95" s="176"/>
      <c r="M95" s="180"/>
      <c r="N95" s="176"/>
      <c r="O95" s="78"/>
      <c r="P95" s="78"/>
      <c r="Q95" s="78"/>
    </row>
    <row r="96" spans="2:17" x14ac:dyDescent="0.2">
      <c r="B96" s="176"/>
      <c r="C96" s="113"/>
      <c r="D96" s="113"/>
      <c r="E96" s="176"/>
      <c r="F96" s="176"/>
      <c r="G96" s="180"/>
      <c r="H96" s="176"/>
      <c r="I96" s="113"/>
      <c r="J96" s="113"/>
      <c r="K96" s="176"/>
      <c r="L96" s="176"/>
      <c r="M96" s="180"/>
      <c r="N96" s="176"/>
      <c r="O96" s="78"/>
      <c r="P96" s="78"/>
      <c r="Q96" s="78"/>
    </row>
    <row r="97" spans="2:17" x14ac:dyDescent="0.2">
      <c r="B97" s="176"/>
      <c r="C97" s="113"/>
      <c r="D97" s="113"/>
      <c r="E97" s="176"/>
      <c r="F97" s="176"/>
      <c r="G97" s="180"/>
      <c r="H97" s="176"/>
      <c r="I97" s="113"/>
      <c r="J97" s="113"/>
      <c r="K97" s="176"/>
      <c r="L97" s="176"/>
      <c r="M97" s="180"/>
      <c r="N97" s="176"/>
      <c r="O97" s="78"/>
      <c r="P97" s="78"/>
      <c r="Q97" s="78"/>
    </row>
    <row r="98" spans="2:17" x14ac:dyDescent="0.2">
      <c r="B98" s="176"/>
      <c r="C98" s="113"/>
      <c r="D98" s="113"/>
      <c r="E98" s="176"/>
      <c r="F98" s="176"/>
      <c r="G98" s="180"/>
      <c r="H98" s="176"/>
      <c r="I98" s="113"/>
      <c r="J98" s="113"/>
      <c r="K98" s="176"/>
      <c r="L98" s="176"/>
      <c r="M98" s="180"/>
      <c r="N98" s="176"/>
      <c r="O98" s="78"/>
      <c r="P98" s="78"/>
      <c r="Q98" s="78"/>
    </row>
    <row r="99" spans="2:17" x14ac:dyDescent="0.2">
      <c r="B99" s="176"/>
      <c r="C99" s="113"/>
      <c r="D99" s="113"/>
      <c r="E99" s="176"/>
      <c r="F99" s="176"/>
      <c r="G99" s="180"/>
      <c r="H99" s="176"/>
      <c r="I99" s="113"/>
      <c r="J99" s="113"/>
      <c r="K99" s="176"/>
      <c r="L99" s="176"/>
      <c r="M99" s="180"/>
      <c r="N99" s="176"/>
      <c r="O99" s="78"/>
      <c r="P99" s="78"/>
      <c r="Q99" s="78"/>
    </row>
    <row r="100" spans="2:17" x14ac:dyDescent="0.2">
      <c r="B100" s="176"/>
      <c r="C100" s="113"/>
      <c r="D100" s="113"/>
      <c r="E100" s="176"/>
      <c r="F100" s="176"/>
      <c r="G100" s="180"/>
      <c r="H100" s="176"/>
      <c r="I100" s="113"/>
      <c r="J100" s="113"/>
      <c r="K100" s="176"/>
      <c r="L100" s="176"/>
      <c r="M100" s="180"/>
      <c r="N100" s="176"/>
      <c r="O100" s="78"/>
      <c r="P100" s="78"/>
      <c r="Q100" s="78"/>
    </row>
    <row r="101" spans="2:17" x14ac:dyDescent="0.2">
      <c r="B101" s="176"/>
      <c r="C101" s="113"/>
      <c r="D101" s="113"/>
      <c r="E101" s="176"/>
      <c r="F101" s="176"/>
      <c r="G101" s="180"/>
      <c r="H101" s="176"/>
      <c r="I101" s="113"/>
      <c r="J101" s="113"/>
      <c r="K101" s="176"/>
      <c r="L101" s="176"/>
      <c r="M101" s="180"/>
      <c r="N101" s="176"/>
      <c r="O101" s="78"/>
      <c r="P101" s="78"/>
      <c r="Q101" s="78"/>
    </row>
    <row r="102" spans="2:17" x14ac:dyDescent="0.2">
      <c r="B102" s="176"/>
      <c r="C102" s="113"/>
      <c r="D102" s="113"/>
      <c r="E102" s="176"/>
      <c r="F102" s="176"/>
      <c r="G102" s="180"/>
      <c r="H102" s="176"/>
      <c r="I102" s="113"/>
      <c r="J102" s="113"/>
      <c r="K102" s="176"/>
      <c r="L102" s="176"/>
      <c r="M102" s="180"/>
      <c r="N102" s="176"/>
      <c r="O102" s="78"/>
      <c r="P102" s="78"/>
      <c r="Q102" s="78"/>
    </row>
    <row r="103" spans="2:17" x14ac:dyDescent="0.2">
      <c r="B103" s="176"/>
      <c r="C103" s="113"/>
      <c r="D103" s="113"/>
      <c r="E103" s="176"/>
      <c r="F103" s="176"/>
      <c r="G103" s="180"/>
      <c r="H103" s="176"/>
      <c r="I103" s="113"/>
      <c r="J103" s="113"/>
      <c r="K103" s="176"/>
      <c r="L103" s="176"/>
      <c r="M103" s="180"/>
      <c r="N103" s="176"/>
      <c r="O103" s="78"/>
      <c r="P103" s="78"/>
      <c r="Q103" s="78"/>
    </row>
    <row r="104" spans="2:17" x14ac:dyDescent="0.2">
      <c r="B104" s="176"/>
      <c r="C104" s="113"/>
      <c r="D104" s="113"/>
      <c r="E104" s="176"/>
      <c r="F104" s="176"/>
      <c r="G104" s="180"/>
      <c r="H104" s="176"/>
      <c r="I104" s="113"/>
      <c r="J104" s="113"/>
      <c r="K104" s="176"/>
      <c r="L104" s="176"/>
      <c r="M104" s="180"/>
      <c r="N104" s="176"/>
      <c r="O104" s="78"/>
      <c r="P104" s="78"/>
      <c r="Q104" s="78"/>
    </row>
    <row r="105" spans="2:17" x14ac:dyDescent="0.2">
      <c r="B105" s="176"/>
      <c r="C105" s="113"/>
      <c r="D105" s="113"/>
      <c r="E105" s="176"/>
      <c r="F105" s="176"/>
      <c r="G105" s="180"/>
      <c r="H105" s="176"/>
      <c r="I105" s="113"/>
      <c r="J105" s="113"/>
      <c r="K105" s="176"/>
      <c r="L105" s="176"/>
      <c r="M105" s="180"/>
      <c r="N105" s="176"/>
      <c r="O105" s="78"/>
      <c r="P105" s="78"/>
      <c r="Q105" s="78"/>
    </row>
    <row r="106" spans="2:17" x14ac:dyDescent="0.2">
      <c r="B106" s="176"/>
      <c r="C106" s="113"/>
      <c r="D106" s="113"/>
      <c r="E106" s="176"/>
      <c r="F106" s="176"/>
      <c r="G106" s="180"/>
      <c r="H106" s="176"/>
      <c r="I106" s="113"/>
      <c r="J106" s="113"/>
      <c r="K106" s="176"/>
      <c r="L106" s="176"/>
      <c r="M106" s="180"/>
      <c r="N106" s="176"/>
      <c r="O106" s="78"/>
      <c r="P106" s="78"/>
      <c r="Q106" s="78"/>
    </row>
    <row r="107" spans="2:17" x14ac:dyDescent="0.2">
      <c r="B107" s="176"/>
      <c r="C107" s="113"/>
      <c r="D107" s="113"/>
      <c r="E107" s="176"/>
      <c r="F107" s="176"/>
      <c r="G107" s="180"/>
      <c r="H107" s="176"/>
      <c r="I107" s="113"/>
      <c r="J107" s="113"/>
      <c r="K107" s="176"/>
      <c r="L107" s="176"/>
      <c r="M107" s="180"/>
      <c r="N107" s="176"/>
      <c r="O107" s="78"/>
      <c r="P107" s="78"/>
      <c r="Q107" s="78"/>
    </row>
    <row r="108" spans="2:17" x14ac:dyDescent="0.2">
      <c r="B108" s="176"/>
      <c r="C108" s="113"/>
      <c r="D108" s="113"/>
      <c r="E108" s="176"/>
      <c r="F108" s="176"/>
      <c r="G108" s="180"/>
      <c r="H108" s="176"/>
      <c r="I108" s="113"/>
      <c r="J108" s="113"/>
      <c r="K108" s="176"/>
      <c r="L108" s="176"/>
      <c r="M108" s="180"/>
      <c r="N108" s="176"/>
      <c r="O108" s="78"/>
      <c r="P108" s="78"/>
      <c r="Q108" s="78"/>
    </row>
    <row r="109" spans="2:17" x14ac:dyDescent="0.2">
      <c r="B109" s="176"/>
      <c r="C109" s="113"/>
      <c r="D109" s="113"/>
      <c r="E109" s="176"/>
      <c r="F109" s="176"/>
      <c r="G109" s="180"/>
      <c r="H109" s="176"/>
      <c r="I109" s="113"/>
      <c r="J109" s="113"/>
      <c r="K109" s="176"/>
      <c r="L109" s="176"/>
      <c r="M109" s="180"/>
      <c r="N109" s="176"/>
      <c r="O109" s="78"/>
      <c r="P109" s="78"/>
      <c r="Q109" s="78"/>
    </row>
    <row r="110" spans="2:17" x14ac:dyDescent="0.2">
      <c r="B110" s="176"/>
      <c r="C110" s="113"/>
      <c r="D110" s="113"/>
      <c r="E110" s="176"/>
      <c r="F110" s="176"/>
      <c r="G110" s="180"/>
      <c r="H110" s="176"/>
      <c r="I110" s="113"/>
      <c r="J110" s="113"/>
      <c r="K110" s="176"/>
      <c r="L110" s="176"/>
      <c r="M110" s="180"/>
      <c r="N110" s="176"/>
      <c r="O110" s="78"/>
      <c r="P110" s="78"/>
      <c r="Q110" s="78"/>
    </row>
    <row r="111" spans="2:17" x14ac:dyDescent="0.2">
      <c r="B111" s="176"/>
      <c r="C111" s="113"/>
      <c r="D111" s="113"/>
      <c r="E111" s="176"/>
      <c r="F111" s="176"/>
      <c r="G111" s="180"/>
      <c r="H111" s="176"/>
      <c r="I111" s="113"/>
      <c r="J111" s="113"/>
      <c r="K111" s="176"/>
      <c r="L111" s="176"/>
      <c r="M111" s="180"/>
      <c r="N111" s="176"/>
      <c r="O111" s="78"/>
      <c r="P111" s="78"/>
      <c r="Q111" s="78"/>
    </row>
    <row r="112" spans="2:17" x14ac:dyDescent="0.2">
      <c r="B112" s="176"/>
      <c r="C112" s="113"/>
      <c r="D112" s="113"/>
      <c r="E112" s="176"/>
      <c r="F112" s="176"/>
      <c r="G112" s="180"/>
      <c r="H112" s="176"/>
      <c r="I112" s="113"/>
      <c r="J112" s="113"/>
      <c r="K112" s="176"/>
      <c r="L112" s="176"/>
      <c r="M112" s="180"/>
      <c r="N112" s="176"/>
      <c r="O112" s="78"/>
      <c r="P112" s="78"/>
      <c r="Q112" s="78"/>
    </row>
    <row r="113" spans="2:17" x14ac:dyDescent="0.2">
      <c r="B113" s="176"/>
      <c r="C113" s="113"/>
      <c r="D113" s="113"/>
      <c r="E113" s="176"/>
      <c r="F113" s="176"/>
      <c r="G113" s="180"/>
      <c r="H113" s="176"/>
      <c r="I113" s="113"/>
      <c r="J113" s="113"/>
      <c r="K113" s="176"/>
      <c r="L113" s="176"/>
      <c r="M113" s="180"/>
      <c r="N113" s="176"/>
      <c r="O113" s="78"/>
      <c r="P113" s="78"/>
      <c r="Q113" s="78"/>
    </row>
    <row r="114" spans="2:17" x14ac:dyDescent="0.2">
      <c r="B114" s="176"/>
      <c r="C114" s="113"/>
      <c r="D114" s="113"/>
      <c r="E114" s="176"/>
      <c r="F114" s="176"/>
      <c r="G114" s="180"/>
      <c r="H114" s="176"/>
      <c r="I114" s="113"/>
      <c r="J114" s="113"/>
      <c r="K114" s="176"/>
      <c r="L114" s="176"/>
      <c r="M114" s="180"/>
      <c r="N114" s="176"/>
      <c r="O114" s="78"/>
      <c r="P114" s="78"/>
      <c r="Q114" s="78"/>
    </row>
    <row r="115" spans="2:17" x14ac:dyDescent="0.2">
      <c r="B115" s="176"/>
      <c r="C115" s="113"/>
      <c r="D115" s="113"/>
      <c r="E115" s="176"/>
      <c r="F115" s="176"/>
      <c r="G115" s="180"/>
      <c r="H115" s="176"/>
      <c r="I115" s="113"/>
      <c r="J115" s="113"/>
      <c r="K115" s="176"/>
      <c r="L115" s="176"/>
      <c r="M115" s="180"/>
      <c r="N115" s="176"/>
      <c r="O115" s="78"/>
      <c r="P115" s="78"/>
      <c r="Q115" s="78"/>
    </row>
    <row r="116" spans="2:17" x14ac:dyDescent="0.2">
      <c r="B116" s="176"/>
      <c r="C116" s="113"/>
      <c r="D116" s="113"/>
      <c r="E116" s="176"/>
      <c r="F116" s="176"/>
      <c r="G116" s="180"/>
      <c r="H116" s="176"/>
      <c r="I116" s="113"/>
      <c r="J116" s="113"/>
      <c r="K116" s="176"/>
      <c r="L116" s="176"/>
      <c r="M116" s="180"/>
      <c r="N116" s="176"/>
      <c r="O116" s="78"/>
      <c r="P116" s="78"/>
      <c r="Q116" s="78"/>
    </row>
    <row r="117" spans="2:17" x14ac:dyDescent="0.2">
      <c r="B117" s="176"/>
      <c r="C117" s="113"/>
      <c r="D117" s="113"/>
      <c r="E117" s="176"/>
      <c r="F117" s="176"/>
      <c r="G117" s="180"/>
      <c r="H117" s="176"/>
      <c r="I117" s="113"/>
      <c r="J117" s="113"/>
      <c r="K117" s="176"/>
      <c r="L117" s="176"/>
      <c r="M117" s="180"/>
      <c r="N117" s="176"/>
      <c r="O117" s="78"/>
      <c r="P117" s="78"/>
      <c r="Q117" s="78"/>
    </row>
    <row r="118" spans="2:17" x14ac:dyDescent="0.2">
      <c r="B118" s="176"/>
      <c r="C118" s="113"/>
      <c r="D118" s="113"/>
      <c r="E118" s="176"/>
      <c r="F118" s="176"/>
      <c r="G118" s="180"/>
      <c r="H118" s="176"/>
      <c r="I118" s="113"/>
      <c r="J118" s="113"/>
      <c r="K118" s="176"/>
      <c r="L118" s="176"/>
      <c r="M118" s="180"/>
      <c r="N118" s="176"/>
      <c r="O118" s="78"/>
      <c r="P118" s="78"/>
      <c r="Q118" s="78"/>
    </row>
    <row r="119" spans="2:17" x14ac:dyDescent="0.2">
      <c r="B119" s="176"/>
      <c r="C119" s="113"/>
      <c r="D119" s="113"/>
      <c r="E119" s="176"/>
      <c r="F119" s="176"/>
      <c r="G119" s="180"/>
      <c r="H119" s="176"/>
      <c r="I119" s="113"/>
      <c r="J119" s="113"/>
      <c r="K119" s="176"/>
      <c r="L119" s="176"/>
      <c r="M119" s="180"/>
      <c r="N119" s="176"/>
      <c r="O119" s="78"/>
      <c r="P119" s="78"/>
      <c r="Q119" s="78"/>
    </row>
    <row r="120" spans="2:17" x14ac:dyDescent="0.2">
      <c r="B120" s="176"/>
      <c r="C120" s="113"/>
      <c r="D120" s="113"/>
      <c r="E120" s="176"/>
      <c r="F120" s="176"/>
      <c r="G120" s="180"/>
      <c r="H120" s="176"/>
      <c r="I120" s="113"/>
      <c r="J120" s="113"/>
      <c r="K120" s="176"/>
      <c r="L120" s="176"/>
      <c r="M120" s="180"/>
      <c r="N120" s="176"/>
      <c r="O120" s="78"/>
      <c r="P120" s="78"/>
      <c r="Q120" s="78"/>
    </row>
    <row r="121" spans="2:17" x14ac:dyDescent="0.2">
      <c r="B121" s="176"/>
      <c r="C121" s="113"/>
      <c r="D121" s="113"/>
      <c r="E121" s="176"/>
      <c r="F121" s="176"/>
      <c r="G121" s="180"/>
      <c r="H121" s="176"/>
      <c r="I121" s="113"/>
      <c r="J121" s="113"/>
      <c r="K121" s="176"/>
      <c r="L121" s="176"/>
      <c r="M121" s="180"/>
      <c r="N121" s="176"/>
      <c r="O121" s="78"/>
      <c r="P121" s="78"/>
      <c r="Q121" s="78"/>
    </row>
    <row r="122" spans="2:17" x14ac:dyDescent="0.2">
      <c r="B122" s="176"/>
      <c r="C122" s="113"/>
      <c r="D122" s="113"/>
      <c r="E122" s="176"/>
      <c r="F122" s="176"/>
      <c r="G122" s="180"/>
      <c r="H122" s="176"/>
      <c r="I122" s="113"/>
      <c r="J122" s="113"/>
      <c r="K122" s="176"/>
      <c r="L122" s="176"/>
      <c r="M122" s="180"/>
      <c r="N122" s="176"/>
      <c r="O122" s="78"/>
      <c r="P122" s="78"/>
      <c r="Q122" s="78"/>
    </row>
    <row r="123" spans="2:17" x14ac:dyDescent="0.2">
      <c r="B123" s="176"/>
      <c r="C123" s="113"/>
      <c r="D123" s="113"/>
      <c r="E123" s="176"/>
      <c r="F123" s="176"/>
      <c r="G123" s="180"/>
      <c r="H123" s="176"/>
      <c r="I123" s="113"/>
      <c r="J123" s="113"/>
      <c r="K123" s="176"/>
      <c r="L123" s="176"/>
      <c r="M123" s="180"/>
      <c r="N123" s="176"/>
      <c r="O123" s="78"/>
      <c r="P123" s="78"/>
      <c r="Q123" s="78"/>
    </row>
    <row r="124" spans="2:17" x14ac:dyDescent="0.2">
      <c r="B124" s="176"/>
      <c r="C124" s="113"/>
      <c r="D124" s="113"/>
      <c r="E124" s="176"/>
      <c r="F124" s="176"/>
      <c r="G124" s="180"/>
      <c r="H124" s="176"/>
      <c r="I124" s="113"/>
      <c r="J124" s="113"/>
      <c r="K124" s="176"/>
      <c r="L124" s="176"/>
      <c r="M124" s="180"/>
      <c r="N124" s="176"/>
      <c r="O124" s="78"/>
      <c r="P124" s="78"/>
      <c r="Q124" s="78"/>
    </row>
    <row r="125" spans="2:17" x14ac:dyDescent="0.2">
      <c r="B125" s="176"/>
      <c r="C125" s="113"/>
      <c r="D125" s="113"/>
      <c r="E125" s="176"/>
      <c r="F125" s="176"/>
      <c r="G125" s="180"/>
      <c r="H125" s="176"/>
      <c r="I125" s="113"/>
      <c r="J125" s="113"/>
      <c r="K125" s="176"/>
      <c r="L125" s="176"/>
      <c r="M125" s="180"/>
      <c r="N125" s="176"/>
      <c r="O125" s="78"/>
      <c r="P125" s="78"/>
      <c r="Q125" s="78"/>
    </row>
    <row r="126" spans="2:17" x14ac:dyDescent="0.2">
      <c r="B126" s="176"/>
      <c r="C126" s="113"/>
      <c r="D126" s="113"/>
      <c r="E126" s="176"/>
      <c r="F126" s="176"/>
      <c r="G126" s="180"/>
      <c r="H126" s="176"/>
      <c r="I126" s="113"/>
      <c r="J126" s="113"/>
      <c r="K126" s="176"/>
      <c r="L126" s="176"/>
      <c r="M126" s="180"/>
      <c r="N126" s="176"/>
      <c r="O126" s="78"/>
      <c r="P126" s="78"/>
      <c r="Q126" s="78"/>
    </row>
    <row r="127" spans="2:17" x14ac:dyDescent="0.2">
      <c r="B127" s="176"/>
      <c r="C127" s="113"/>
      <c r="D127" s="113"/>
      <c r="E127" s="176"/>
      <c r="F127" s="176"/>
      <c r="G127" s="180"/>
      <c r="H127" s="176"/>
      <c r="I127" s="113"/>
      <c r="J127" s="113"/>
      <c r="K127" s="176"/>
      <c r="L127" s="176"/>
      <c r="M127" s="180"/>
      <c r="N127" s="176"/>
      <c r="O127" s="78"/>
      <c r="P127" s="78"/>
      <c r="Q127" s="78"/>
    </row>
    <row r="128" spans="2:17" x14ac:dyDescent="0.2">
      <c r="B128" s="176"/>
      <c r="C128" s="113"/>
      <c r="D128" s="113"/>
      <c r="E128" s="176"/>
      <c r="F128" s="176"/>
      <c r="G128" s="180"/>
      <c r="H128" s="176"/>
      <c r="I128" s="113"/>
      <c r="J128" s="113"/>
      <c r="K128" s="176"/>
      <c r="L128" s="176"/>
      <c r="M128" s="180"/>
      <c r="N128" s="176"/>
      <c r="O128" s="78"/>
      <c r="P128" s="78"/>
      <c r="Q128" s="78"/>
    </row>
    <row r="129" spans="2:17" x14ac:dyDescent="0.2">
      <c r="B129" s="176"/>
      <c r="C129" s="113"/>
      <c r="D129" s="113"/>
      <c r="E129" s="176"/>
      <c r="F129" s="176"/>
      <c r="G129" s="180"/>
      <c r="H129" s="176"/>
      <c r="I129" s="113"/>
      <c r="J129" s="113"/>
      <c r="K129" s="176"/>
      <c r="L129" s="176"/>
      <c r="M129" s="180"/>
      <c r="N129" s="176"/>
      <c r="O129" s="78"/>
      <c r="P129" s="78"/>
      <c r="Q129" s="78"/>
    </row>
    <row r="130" spans="2:17" x14ac:dyDescent="0.2">
      <c r="B130" s="176"/>
      <c r="C130" s="113"/>
      <c r="D130" s="113"/>
      <c r="E130" s="176"/>
      <c r="F130" s="176"/>
      <c r="G130" s="180"/>
      <c r="H130" s="176"/>
      <c r="I130" s="113"/>
      <c r="J130" s="113"/>
      <c r="K130" s="176"/>
      <c r="L130" s="176"/>
      <c r="M130" s="180"/>
      <c r="N130" s="176"/>
      <c r="O130" s="78"/>
      <c r="P130" s="78"/>
      <c r="Q130" s="78"/>
    </row>
    <row r="131" spans="2:17" x14ac:dyDescent="0.2">
      <c r="B131" s="176"/>
      <c r="C131" s="113"/>
      <c r="D131" s="113"/>
      <c r="E131" s="176"/>
      <c r="F131" s="176"/>
      <c r="G131" s="180"/>
      <c r="H131" s="176"/>
      <c r="I131" s="113"/>
      <c r="J131" s="113"/>
      <c r="K131" s="176"/>
      <c r="L131" s="176"/>
      <c r="M131" s="180"/>
      <c r="N131" s="176"/>
      <c r="O131" s="78"/>
      <c r="P131" s="78"/>
      <c r="Q131" s="78"/>
    </row>
    <row r="132" spans="2:17" x14ac:dyDescent="0.2">
      <c r="B132" s="176"/>
      <c r="C132" s="113"/>
      <c r="D132" s="113"/>
      <c r="E132" s="176"/>
      <c r="F132" s="176"/>
      <c r="G132" s="180"/>
      <c r="H132" s="176"/>
      <c r="I132" s="113"/>
      <c r="J132" s="113"/>
      <c r="K132" s="176"/>
      <c r="L132" s="176"/>
      <c r="M132" s="180"/>
      <c r="N132" s="176"/>
      <c r="O132" s="78"/>
      <c r="P132" s="78"/>
      <c r="Q132" s="78"/>
    </row>
    <row r="133" spans="2:17" x14ac:dyDescent="0.2">
      <c r="B133" s="176"/>
      <c r="C133" s="113"/>
      <c r="D133" s="113"/>
      <c r="E133" s="176"/>
      <c r="F133" s="176"/>
      <c r="G133" s="180"/>
      <c r="H133" s="176"/>
      <c r="I133" s="113"/>
      <c r="J133" s="113"/>
      <c r="K133" s="176"/>
      <c r="L133" s="176"/>
      <c r="M133" s="180"/>
      <c r="N133" s="176"/>
      <c r="O133" s="78"/>
      <c r="P133" s="78"/>
      <c r="Q133" s="78"/>
    </row>
    <row r="134" spans="2:17" x14ac:dyDescent="0.2">
      <c r="B134" s="176"/>
      <c r="C134" s="113"/>
      <c r="D134" s="113"/>
      <c r="E134" s="176"/>
      <c r="F134" s="176"/>
      <c r="G134" s="180"/>
      <c r="H134" s="176"/>
      <c r="I134" s="113"/>
      <c r="J134" s="113"/>
      <c r="K134" s="176"/>
      <c r="L134" s="176"/>
      <c r="M134" s="180"/>
      <c r="N134" s="176"/>
      <c r="O134" s="78"/>
      <c r="P134" s="78"/>
      <c r="Q134" s="78"/>
    </row>
    <row r="135" spans="2:17" x14ac:dyDescent="0.2">
      <c r="B135" s="176"/>
      <c r="C135" s="113"/>
      <c r="D135" s="113"/>
      <c r="E135" s="176"/>
      <c r="F135" s="176"/>
      <c r="G135" s="180"/>
      <c r="H135" s="176"/>
      <c r="I135" s="113"/>
      <c r="J135" s="113"/>
      <c r="K135" s="176"/>
      <c r="L135" s="176"/>
      <c r="M135" s="180"/>
      <c r="N135" s="176"/>
      <c r="O135" s="78"/>
      <c r="P135" s="78"/>
      <c r="Q135" s="78"/>
    </row>
    <row r="136" spans="2:17" x14ac:dyDescent="0.2">
      <c r="B136" s="176"/>
      <c r="C136" s="113"/>
      <c r="D136" s="113"/>
      <c r="E136" s="176"/>
      <c r="F136" s="176"/>
      <c r="G136" s="180"/>
      <c r="H136" s="176"/>
      <c r="I136" s="113"/>
      <c r="J136" s="113"/>
      <c r="K136" s="176"/>
      <c r="L136" s="176"/>
      <c r="M136" s="180"/>
      <c r="N136" s="176"/>
      <c r="O136" s="78"/>
      <c r="P136" s="78"/>
      <c r="Q136" s="78"/>
    </row>
    <row r="137" spans="2:17" x14ac:dyDescent="0.2">
      <c r="B137" s="176"/>
      <c r="C137" s="113"/>
      <c r="D137" s="113"/>
      <c r="E137" s="176"/>
      <c r="F137" s="176"/>
      <c r="G137" s="180"/>
      <c r="H137" s="176"/>
      <c r="I137" s="113"/>
      <c r="J137" s="113"/>
      <c r="K137" s="176"/>
      <c r="L137" s="176"/>
      <c r="M137" s="180"/>
      <c r="N137" s="176"/>
      <c r="O137" s="78"/>
      <c r="P137" s="78"/>
      <c r="Q137" s="78"/>
    </row>
    <row r="138" spans="2:17" x14ac:dyDescent="0.2">
      <c r="B138" s="176"/>
      <c r="C138" s="113"/>
      <c r="D138" s="113"/>
      <c r="E138" s="176"/>
      <c r="F138" s="176"/>
      <c r="G138" s="180"/>
      <c r="H138" s="176"/>
      <c r="I138" s="113"/>
      <c r="J138" s="113"/>
      <c r="K138" s="176"/>
      <c r="L138" s="176"/>
      <c r="M138" s="180"/>
      <c r="N138" s="176"/>
      <c r="O138" s="78"/>
      <c r="P138" s="78"/>
      <c r="Q138" s="78"/>
    </row>
    <row r="139" spans="2:17" x14ac:dyDescent="0.2">
      <c r="B139" s="176"/>
      <c r="C139" s="113"/>
      <c r="D139" s="113"/>
      <c r="E139" s="176"/>
      <c r="F139" s="176"/>
      <c r="G139" s="180"/>
      <c r="H139" s="176"/>
      <c r="I139" s="113"/>
      <c r="J139" s="113"/>
      <c r="K139" s="176"/>
      <c r="L139" s="176"/>
      <c r="M139" s="180"/>
      <c r="N139" s="176"/>
      <c r="O139" s="78"/>
      <c r="P139" s="78"/>
      <c r="Q139" s="78"/>
    </row>
    <row r="140" spans="2:17" x14ac:dyDescent="0.2">
      <c r="B140" s="176"/>
      <c r="C140" s="113"/>
      <c r="D140" s="113"/>
      <c r="E140" s="176"/>
      <c r="F140" s="176"/>
      <c r="G140" s="180"/>
      <c r="H140" s="176"/>
      <c r="I140" s="113"/>
      <c r="J140" s="113"/>
      <c r="K140" s="176"/>
      <c r="L140" s="176"/>
      <c r="M140" s="180"/>
      <c r="N140" s="176"/>
      <c r="O140" s="78"/>
      <c r="P140" s="78"/>
      <c r="Q140" s="78"/>
    </row>
    <row r="141" spans="2:17" x14ac:dyDescent="0.2">
      <c r="B141" s="176"/>
      <c r="C141" s="113"/>
      <c r="D141" s="113"/>
      <c r="E141" s="176"/>
      <c r="F141" s="176"/>
      <c r="G141" s="180"/>
      <c r="H141" s="176"/>
      <c r="I141" s="113"/>
      <c r="J141" s="113"/>
      <c r="K141" s="176"/>
      <c r="L141" s="176"/>
      <c r="M141" s="180"/>
      <c r="N141" s="176"/>
      <c r="O141" s="78"/>
      <c r="P141" s="78"/>
      <c r="Q141" s="78"/>
    </row>
    <row r="142" spans="2:17" x14ac:dyDescent="0.2">
      <c r="B142" s="176"/>
      <c r="C142" s="113"/>
      <c r="D142" s="113"/>
      <c r="E142" s="176"/>
      <c r="F142" s="176"/>
      <c r="G142" s="180"/>
      <c r="H142" s="176"/>
      <c r="I142" s="113"/>
      <c r="J142" s="113"/>
      <c r="K142" s="176"/>
      <c r="L142" s="176"/>
      <c r="M142" s="180"/>
      <c r="N142" s="176"/>
      <c r="O142" s="78"/>
      <c r="P142" s="78"/>
      <c r="Q142" s="78"/>
    </row>
    <row r="143" spans="2:17" x14ac:dyDescent="0.2">
      <c r="B143" s="176"/>
      <c r="C143" s="113"/>
      <c r="D143" s="113"/>
      <c r="E143" s="176"/>
      <c r="F143" s="176"/>
      <c r="G143" s="180"/>
      <c r="H143" s="176"/>
      <c r="I143" s="113"/>
      <c r="J143" s="113"/>
      <c r="K143" s="176"/>
      <c r="L143" s="176"/>
      <c r="M143" s="180"/>
      <c r="N143" s="176"/>
      <c r="O143" s="78"/>
      <c r="P143" s="78"/>
      <c r="Q143" s="78"/>
    </row>
    <row r="144" spans="2:17" x14ac:dyDescent="0.2">
      <c r="B144" s="176"/>
      <c r="C144" s="113"/>
      <c r="D144" s="113"/>
      <c r="E144" s="176"/>
      <c r="F144" s="176"/>
      <c r="G144" s="180"/>
      <c r="H144" s="176"/>
      <c r="I144" s="113"/>
      <c r="J144" s="113"/>
      <c r="K144" s="176"/>
      <c r="L144" s="176"/>
      <c r="M144" s="180"/>
      <c r="N144" s="176"/>
      <c r="O144" s="78"/>
      <c r="P144" s="78"/>
      <c r="Q144" s="78"/>
    </row>
    <row r="145" spans="2:17" x14ac:dyDescent="0.2">
      <c r="B145" s="176"/>
      <c r="C145" s="113"/>
      <c r="D145" s="113"/>
      <c r="E145" s="176"/>
      <c r="F145" s="176"/>
      <c r="G145" s="180"/>
      <c r="H145" s="176"/>
      <c r="I145" s="113"/>
      <c r="J145" s="113"/>
      <c r="K145" s="176"/>
      <c r="L145" s="176"/>
      <c r="M145" s="180"/>
      <c r="N145" s="176"/>
      <c r="O145" s="78"/>
      <c r="P145" s="78"/>
      <c r="Q145" s="78"/>
    </row>
    <row r="146" spans="2:17" x14ac:dyDescent="0.2">
      <c r="B146" s="176"/>
      <c r="C146" s="113"/>
      <c r="D146" s="113"/>
      <c r="E146" s="176"/>
      <c r="F146" s="176"/>
      <c r="G146" s="180"/>
      <c r="H146" s="176"/>
      <c r="I146" s="113"/>
      <c r="J146" s="113"/>
      <c r="K146" s="176"/>
      <c r="L146" s="176"/>
      <c r="M146" s="180"/>
      <c r="N146" s="176"/>
      <c r="O146" s="78"/>
      <c r="P146" s="78"/>
      <c r="Q146" s="78"/>
    </row>
    <row r="147" spans="2:17" x14ac:dyDescent="0.2">
      <c r="B147" s="176"/>
      <c r="C147" s="113"/>
      <c r="D147" s="113"/>
      <c r="E147" s="176"/>
      <c r="F147" s="176"/>
      <c r="G147" s="180"/>
      <c r="H147" s="176"/>
      <c r="I147" s="113"/>
      <c r="J147" s="113"/>
      <c r="K147" s="176"/>
      <c r="L147" s="176"/>
      <c r="M147" s="180"/>
      <c r="N147" s="176"/>
      <c r="O147" s="78"/>
      <c r="P147" s="78"/>
      <c r="Q147" s="78"/>
    </row>
    <row r="148" spans="2:17" x14ac:dyDescent="0.2">
      <c r="B148" s="176"/>
      <c r="C148" s="113"/>
      <c r="D148" s="113"/>
      <c r="E148" s="176"/>
      <c r="F148" s="176"/>
      <c r="G148" s="180"/>
      <c r="H148" s="176"/>
      <c r="I148" s="113"/>
      <c r="J148" s="113"/>
      <c r="K148" s="176"/>
      <c r="L148" s="176"/>
      <c r="M148" s="180"/>
      <c r="N148" s="176"/>
      <c r="O148" s="78"/>
      <c r="P148" s="78"/>
      <c r="Q148" s="78"/>
    </row>
    <row r="149" spans="2:17" x14ac:dyDescent="0.2">
      <c r="B149" s="176"/>
      <c r="C149" s="113"/>
      <c r="D149" s="113"/>
      <c r="E149" s="176"/>
      <c r="F149" s="176"/>
      <c r="G149" s="180"/>
      <c r="H149" s="176"/>
      <c r="I149" s="113"/>
      <c r="J149" s="113"/>
      <c r="K149" s="176"/>
      <c r="L149" s="176"/>
      <c r="M149" s="180"/>
      <c r="N149" s="176"/>
      <c r="O149" s="78"/>
      <c r="P149" s="78"/>
      <c r="Q149" s="78"/>
    </row>
    <row r="150" spans="2:17" x14ac:dyDescent="0.2">
      <c r="B150" s="176"/>
      <c r="C150" s="113"/>
      <c r="D150" s="113"/>
      <c r="E150" s="176"/>
      <c r="F150" s="176"/>
      <c r="G150" s="180"/>
      <c r="H150" s="176"/>
      <c r="I150" s="113"/>
      <c r="J150" s="113"/>
      <c r="K150" s="176"/>
      <c r="L150" s="176"/>
      <c r="M150" s="180"/>
      <c r="N150" s="176"/>
      <c r="O150" s="78"/>
      <c r="P150" s="78"/>
      <c r="Q150" s="78"/>
    </row>
    <row r="151" spans="2:17" x14ac:dyDescent="0.2">
      <c r="B151" s="176"/>
      <c r="C151" s="113"/>
      <c r="D151" s="113"/>
      <c r="E151" s="176"/>
      <c r="F151" s="176"/>
      <c r="G151" s="180"/>
      <c r="H151" s="176"/>
      <c r="I151" s="113"/>
      <c r="J151" s="113"/>
      <c r="K151" s="176"/>
      <c r="L151" s="176"/>
      <c r="M151" s="180"/>
      <c r="N151" s="176"/>
      <c r="O151" s="78"/>
      <c r="P151" s="78"/>
      <c r="Q151" s="78"/>
    </row>
    <row r="152" spans="2:17" x14ac:dyDescent="0.2">
      <c r="B152" s="176"/>
      <c r="C152" s="113"/>
      <c r="D152" s="113"/>
      <c r="E152" s="176"/>
      <c r="F152" s="176"/>
      <c r="G152" s="180"/>
      <c r="H152" s="176"/>
      <c r="I152" s="113"/>
      <c r="J152" s="113"/>
      <c r="K152" s="176"/>
      <c r="L152" s="176"/>
      <c r="M152" s="180"/>
      <c r="N152" s="176"/>
      <c r="O152" s="78"/>
      <c r="P152" s="78"/>
      <c r="Q152" s="78"/>
    </row>
    <row r="153" spans="2:17" x14ac:dyDescent="0.2">
      <c r="B153" s="176"/>
      <c r="C153" s="113"/>
      <c r="D153" s="113"/>
      <c r="E153" s="176"/>
      <c r="F153" s="176"/>
      <c r="G153" s="180"/>
      <c r="H153" s="176"/>
      <c r="I153" s="113"/>
      <c r="J153" s="113"/>
      <c r="K153" s="176"/>
      <c r="L153" s="176"/>
      <c r="M153" s="180"/>
      <c r="N153" s="176"/>
      <c r="O153" s="78"/>
      <c r="P153" s="78"/>
      <c r="Q153" s="78"/>
    </row>
    <row r="154" spans="2:17" x14ac:dyDescent="0.2">
      <c r="B154" s="176"/>
      <c r="C154" s="113"/>
      <c r="D154" s="113"/>
      <c r="E154" s="176"/>
      <c r="F154" s="176"/>
      <c r="G154" s="180"/>
      <c r="H154" s="176"/>
      <c r="I154" s="113"/>
      <c r="J154" s="113"/>
      <c r="K154" s="176"/>
      <c r="L154" s="176"/>
      <c r="M154" s="180"/>
      <c r="N154" s="176"/>
      <c r="O154" s="78"/>
      <c r="P154" s="78"/>
      <c r="Q154" s="78"/>
    </row>
    <row r="155" spans="2:17" x14ac:dyDescent="0.2">
      <c r="B155" s="176"/>
      <c r="C155" s="113"/>
      <c r="D155" s="113"/>
      <c r="E155" s="176"/>
      <c r="F155" s="176"/>
      <c r="G155" s="180"/>
      <c r="H155" s="176"/>
      <c r="I155" s="113"/>
      <c r="J155" s="113"/>
      <c r="K155" s="176"/>
      <c r="L155" s="176"/>
      <c r="M155" s="180"/>
      <c r="N155" s="176"/>
      <c r="O155" s="78"/>
      <c r="P155" s="78"/>
      <c r="Q155" s="78"/>
    </row>
    <row r="156" spans="2:17" x14ac:dyDescent="0.2">
      <c r="B156" s="176"/>
      <c r="C156" s="113"/>
      <c r="D156" s="113"/>
      <c r="E156" s="176"/>
      <c r="F156" s="176"/>
      <c r="G156" s="180"/>
      <c r="H156" s="176"/>
      <c r="I156" s="113"/>
      <c r="J156" s="113"/>
      <c r="K156" s="176"/>
      <c r="L156" s="176"/>
      <c r="M156" s="180"/>
      <c r="N156" s="176"/>
      <c r="O156" s="78"/>
      <c r="P156" s="78"/>
      <c r="Q156" s="78"/>
    </row>
    <row r="157" spans="2:17" x14ac:dyDescent="0.2">
      <c r="B157" s="176"/>
      <c r="C157" s="113"/>
      <c r="D157" s="113"/>
      <c r="E157" s="176"/>
      <c r="F157" s="176"/>
      <c r="G157" s="180"/>
      <c r="H157" s="176"/>
      <c r="I157" s="113"/>
      <c r="J157" s="113"/>
      <c r="K157" s="176"/>
      <c r="L157" s="176"/>
      <c r="M157" s="180"/>
      <c r="N157" s="176"/>
      <c r="O157" s="78"/>
      <c r="P157" s="78"/>
      <c r="Q157" s="78"/>
    </row>
    <row r="158" spans="2:17" x14ac:dyDescent="0.2">
      <c r="B158" s="176"/>
      <c r="C158" s="113"/>
      <c r="D158" s="113"/>
      <c r="E158" s="176"/>
      <c r="F158" s="176"/>
      <c r="G158" s="180"/>
      <c r="H158" s="176"/>
      <c r="I158" s="113"/>
      <c r="J158" s="113"/>
      <c r="K158" s="176"/>
      <c r="L158" s="176"/>
      <c r="M158" s="180"/>
      <c r="N158" s="176"/>
      <c r="O158" s="78"/>
      <c r="P158" s="78"/>
      <c r="Q158" s="78"/>
    </row>
    <row r="159" spans="2:17" x14ac:dyDescent="0.2">
      <c r="B159" s="176"/>
      <c r="C159" s="113"/>
      <c r="D159" s="113"/>
      <c r="E159" s="176"/>
      <c r="F159" s="176"/>
      <c r="G159" s="180"/>
      <c r="H159" s="176"/>
      <c r="I159" s="113"/>
      <c r="J159" s="113"/>
      <c r="K159" s="176"/>
      <c r="L159" s="176"/>
      <c r="M159" s="180"/>
      <c r="N159" s="176"/>
      <c r="O159" s="78"/>
      <c r="P159" s="78"/>
      <c r="Q159" s="78"/>
    </row>
    <row r="160" spans="2:17" x14ac:dyDescent="0.2">
      <c r="B160" s="176"/>
      <c r="C160" s="113"/>
      <c r="D160" s="113"/>
      <c r="E160" s="176"/>
      <c r="F160" s="176"/>
      <c r="G160" s="180"/>
      <c r="H160" s="176"/>
      <c r="I160" s="113"/>
      <c r="J160" s="113"/>
      <c r="K160" s="176"/>
      <c r="L160" s="176"/>
      <c r="M160" s="180"/>
      <c r="N160" s="176"/>
      <c r="O160" s="78"/>
      <c r="P160" s="78"/>
      <c r="Q160" s="78"/>
    </row>
    <row r="161" spans="2:17" x14ac:dyDescent="0.2">
      <c r="B161" s="176"/>
      <c r="C161" s="113"/>
      <c r="D161" s="113"/>
      <c r="E161" s="176"/>
      <c r="F161" s="176"/>
      <c r="G161" s="180"/>
      <c r="H161" s="176"/>
      <c r="I161" s="113"/>
      <c r="J161" s="113"/>
      <c r="K161" s="176"/>
      <c r="L161" s="176"/>
      <c r="M161" s="180"/>
      <c r="N161" s="176"/>
      <c r="O161" s="78"/>
      <c r="P161" s="78"/>
      <c r="Q161" s="78"/>
    </row>
    <row r="162" spans="2:17" x14ac:dyDescent="0.2">
      <c r="B162" s="176"/>
      <c r="C162" s="113"/>
      <c r="D162" s="113"/>
      <c r="E162" s="176"/>
      <c r="F162" s="176"/>
      <c r="G162" s="180"/>
      <c r="H162" s="176"/>
      <c r="I162" s="113"/>
      <c r="J162" s="113"/>
      <c r="K162" s="176"/>
      <c r="L162" s="176"/>
      <c r="M162" s="180"/>
      <c r="N162" s="176"/>
      <c r="O162" s="78"/>
      <c r="P162" s="78"/>
      <c r="Q162" s="78"/>
    </row>
    <row r="163" spans="2:17" x14ac:dyDescent="0.2">
      <c r="B163" s="176"/>
      <c r="C163" s="113"/>
      <c r="D163" s="113"/>
      <c r="E163" s="176"/>
      <c r="F163" s="176"/>
      <c r="G163" s="180"/>
      <c r="H163" s="176"/>
      <c r="I163" s="113"/>
      <c r="J163" s="113"/>
      <c r="K163" s="176"/>
      <c r="L163" s="176"/>
      <c r="M163" s="180"/>
      <c r="N163" s="176"/>
      <c r="O163" s="78"/>
      <c r="P163" s="78"/>
      <c r="Q163" s="78"/>
    </row>
    <row r="164" spans="2:17" x14ac:dyDescent="0.2">
      <c r="B164" s="176"/>
      <c r="C164" s="113"/>
      <c r="D164" s="113"/>
      <c r="E164" s="176"/>
      <c r="F164" s="176"/>
      <c r="G164" s="180"/>
      <c r="H164" s="176"/>
      <c r="I164" s="113"/>
      <c r="J164" s="113"/>
      <c r="K164" s="176"/>
      <c r="L164" s="176"/>
      <c r="M164" s="180"/>
      <c r="N164" s="176"/>
      <c r="O164" s="78"/>
      <c r="P164" s="78"/>
      <c r="Q164" s="78"/>
    </row>
    <row r="165" spans="2:17" x14ac:dyDescent="0.2">
      <c r="B165" s="176"/>
      <c r="C165" s="113"/>
      <c r="D165" s="113"/>
      <c r="E165" s="176"/>
      <c r="F165" s="176"/>
      <c r="G165" s="180"/>
      <c r="H165" s="176"/>
      <c r="I165" s="113"/>
      <c r="J165" s="113"/>
      <c r="K165" s="176"/>
      <c r="L165" s="176"/>
      <c r="M165" s="180"/>
      <c r="N165" s="176"/>
      <c r="O165" s="78"/>
      <c r="P165" s="78"/>
      <c r="Q165" s="78"/>
    </row>
    <row r="166" spans="2:17" x14ac:dyDescent="0.2">
      <c r="B166" s="176"/>
      <c r="C166" s="113"/>
      <c r="D166" s="113"/>
      <c r="E166" s="176"/>
      <c r="F166" s="176"/>
      <c r="G166" s="180"/>
      <c r="H166" s="176"/>
      <c r="I166" s="113"/>
      <c r="J166" s="113"/>
      <c r="K166" s="176"/>
      <c r="L166" s="176"/>
      <c r="M166" s="180"/>
      <c r="N166" s="176"/>
      <c r="O166" s="78"/>
      <c r="P166" s="78"/>
      <c r="Q166" s="78"/>
    </row>
    <row r="167" spans="2:17" x14ac:dyDescent="0.2">
      <c r="B167" s="176"/>
      <c r="C167" s="113"/>
      <c r="D167" s="113"/>
      <c r="E167" s="176"/>
      <c r="F167" s="176"/>
      <c r="G167" s="180"/>
      <c r="H167" s="176"/>
      <c r="I167" s="113"/>
      <c r="J167" s="113"/>
      <c r="K167" s="176"/>
      <c r="L167" s="176"/>
      <c r="M167" s="180"/>
      <c r="N167" s="176"/>
      <c r="O167" s="78"/>
      <c r="P167" s="78"/>
      <c r="Q167" s="78"/>
    </row>
    <row r="168" spans="2:17" x14ac:dyDescent="0.2">
      <c r="B168" s="176"/>
      <c r="C168" s="113"/>
      <c r="D168" s="113"/>
      <c r="E168" s="176"/>
      <c r="F168" s="176"/>
      <c r="G168" s="180"/>
      <c r="H168" s="176"/>
      <c r="I168" s="113"/>
      <c r="J168" s="113"/>
      <c r="K168" s="176"/>
      <c r="L168" s="176"/>
      <c r="M168" s="180"/>
      <c r="N168" s="176"/>
      <c r="O168" s="78"/>
      <c r="P168" s="78"/>
      <c r="Q168" s="78"/>
    </row>
    <row r="169" spans="2:17" x14ac:dyDescent="0.2">
      <c r="B169" s="176"/>
      <c r="C169" s="113"/>
      <c r="D169" s="113"/>
      <c r="E169" s="176"/>
      <c r="F169" s="176"/>
      <c r="G169" s="180"/>
      <c r="H169" s="176"/>
      <c r="I169" s="113"/>
      <c r="J169" s="113"/>
      <c r="K169" s="176"/>
      <c r="L169" s="176"/>
      <c r="M169" s="180"/>
      <c r="N169" s="176"/>
      <c r="O169" s="78"/>
      <c r="P169" s="78"/>
      <c r="Q169" s="78"/>
    </row>
    <row r="170" spans="2:17" x14ac:dyDescent="0.2">
      <c r="B170" s="176"/>
      <c r="C170" s="113"/>
      <c r="D170" s="113"/>
      <c r="E170" s="176"/>
      <c r="F170" s="176"/>
      <c r="G170" s="180"/>
      <c r="H170" s="176"/>
      <c r="I170" s="113"/>
      <c r="J170" s="113"/>
      <c r="K170" s="176"/>
      <c r="L170" s="176"/>
      <c r="M170" s="180"/>
      <c r="N170" s="176"/>
      <c r="O170" s="78"/>
      <c r="P170" s="78"/>
      <c r="Q170" s="78"/>
    </row>
    <row r="171" spans="2:17" x14ac:dyDescent="0.2">
      <c r="B171" s="176"/>
      <c r="C171" s="113"/>
      <c r="D171" s="113"/>
      <c r="E171" s="176"/>
      <c r="F171" s="176"/>
      <c r="G171" s="180"/>
      <c r="H171" s="176"/>
      <c r="I171" s="113"/>
      <c r="J171" s="113"/>
      <c r="K171" s="176"/>
      <c r="L171" s="176"/>
      <c r="M171" s="180"/>
      <c r="N171" s="176"/>
      <c r="O171" s="78"/>
      <c r="P171" s="78"/>
      <c r="Q171" s="78"/>
    </row>
    <row r="172" spans="2:17" x14ac:dyDescent="0.2">
      <c r="B172" s="176"/>
      <c r="C172" s="113"/>
      <c r="D172" s="113"/>
      <c r="E172" s="176"/>
      <c r="F172" s="176"/>
      <c r="G172" s="180"/>
      <c r="H172" s="176"/>
      <c r="I172" s="113"/>
      <c r="J172" s="113"/>
      <c r="K172" s="176"/>
      <c r="L172" s="176"/>
      <c r="M172" s="180"/>
      <c r="N172" s="176"/>
      <c r="O172" s="78"/>
      <c r="P172" s="78"/>
      <c r="Q172" s="78"/>
    </row>
    <row r="173" spans="2:17" x14ac:dyDescent="0.2">
      <c r="B173" s="176"/>
      <c r="C173" s="113"/>
      <c r="D173" s="113"/>
      <c r="E173" s="176"/>
      <c r="F173" s="176"/>
      <c r="G173" s="180"/>
      <c r="H173" s="176"/>
      <c r="I173" s="113"/>
      <c r="J173" s="113"/>
      <c r="K173" s="176"/>
      <c r="L173" s="176"/>
      <c r="M173" s="180"/>
      <c r="N173" s="176"/>
      <c r="O173" s="78"/>
      <c r="P173" s="78"/>
      <c r="Q173" s="78"/>
    </row>
    <row r="174" spans="2:17" x14ac:dyDescent="0.2">
      <c r="B174" s="176"/>
      <c r="C174" s="113"/>
      <c r="D174" s="113"/>
      <c r="E174" s="176"/>
      <c r="F174" s="176"/>
      <c r="G174" s="180"/>
      <c r="H174" s="176"/>
      <c r="I174" s="113"/>
      <c r="J174" s="113"/>
      <c r="K174" s="176"/>
      <c r="L174" s="176"/>
      <c r="M174" s="180"/>
      <c r="N174" s="176"/>
      <c r="O174" s="78"/>
      <c r="P174" s="78"/>
      <c r="Q174" s="78"/>
    </row>
    <row r="175" spans="2:17" x14ac:dyDescent="0.2">
      <c r="B175" s="176"/>
      <c r="C175" s="113"/>
      <c r="D175" s="113"/>
      <c r="E175" s="176"/>
      <c r="F175" s="176"/>
      <c r="G175" s="180"/>
      <c r="H175" s="176"/>
      <c r="I175" s="113"/>
      <c r="J175" s="113"/>
      <c r="K175" s="176"/>
      <c r="L175" s="176"/>
      <c r="M175" s="180"/>
      <c r="N175" s="176"/>
      <c r="O175" s="78"/>
      <c r="P175" s="78"/>
      <c r="Q175" s="78"/>
    </row>
    <row r="176" spans="2:17" x14ac:dyDescent="0.2">
      <c r="B176" s="176"/>
      <c r="C176" s="113"/>
      <c r="D176" s="113"/>
      <c r="E176" s="176"/>
      <c r="F176" s="176"/>
      <c r="G176" s="180"/>
      <c r="H176" s="176"/>
      <c r="I176" s="113"/>
      <c r="J176" s="113"/>
      <c r="K176" s="176"/>
      <c r="L176" s="176"/>
      <c r="M176" s="180"/>
      <c r="N176" s="176"/>
      <c r="O176" s="78"/>
      <c r="P176" s="78"/>
      <c r="Q176" s="78"/>
    </row>
    <row r="177" spans="2:17" x14ac:dyDescent="0.2">
      <c r="B177" s="176"/>
      <c r="C177" s="113"/>
      <c r="D177" s="113"/>
      <c r="E177" s="176"/>
      <c r="F177" s="176"/>
      <c r="G177" s="180"/>
      <c r="H177" s="176"/>
      <c r="I177" s="113"/>
      <c r="J177" s="113"/>
      <c r="K177" s="176"/>
      <c r="L177" s="176"/>
      <c r="M177" s="180"/>
      <c r="N177" s="176"/>
      <c r="O177" s="78"/>
      <c r="P177" s="78"/>
      <c r="Q177" s="78"/>
    </row>
    <row r="178" spans="2:17" x14ac:dyDescent="0.2">
      <c r="B178" s="176"/>
      <c r="C178" s="113"/>
      <c r="D178" s="113"/>
      <c r="E178" s="176"/>
      <c r="F178" s="176"/>
      <c r="G178" s="180"/>
      <c r="H178" s="176"/>
      <c r="I178" s="113"/>
      <c r="J178" s="113"/>
      <c r="K178" s="176"/>
      <c r="L178" s="176"/>
      <c r="M178" s="180"/>
      <c r="N178" s="176"/>
      <c r="O178" s="78"/>
      <c r="P178" s="78"/>
      <c r="Q178" s="78"/>
    </row>
    <row r="179" spans="2:17" x14ac:dyDescent="0.2">
      <c r="B179" s="176"/>
      <c r="C179" s="113"/>
      <c r="D179" s="113"/>
      <c r="E179" s="176"/>
      <c r="F179" s="176"/>
      <c r="G179" s="180"/>
      <c r="H179" s="176"/>
      <c r="I179" s="113"/>
      <c r="J179" s="113"/>
      <c r="K179" s="176"/>
      <c r="L179" s="176"/>
      <c r="M179" s="180"/>
      <c r="N179" s="176"/>
      <c r="O179" s="78"/>
      <c r="P179" s="78"/>
      <c r="Q179" s="78"/>
    </row>
    <row r="180" spans="2:17" x14ac:dyDescent="0.2">
      <c r="B180" s="176"/>
      <c r="C180" s="113"/>
      <c r="D180" s="113"/>
      <c r="E180" s="176"/>
      <c r="F180" s="176"/>
      <c r="G180" s="180"/>
      <c r="H180" s="176"/>
      <c r="I180" s="113"/>
      <c r="J180" s="113"/>
      <c r="K180" s="176"/>
      <c r="L180" s="176"/>
      <c r="M180" s="180"/>
      <c r="N180" s="176"/>
      <c r="O180" s="78"/>
      <c r="P180" s="78"/>
      <c r="Q180" s="78"/>
    </row>
    <row r="181" spans="2:17" x14ac:dyDescent="0.2">
      <c r="B181" s="176"/>
      <c r="C181" s="113"/>
      <c r="D181" s="113"/>
      <c r="E181" s="176"/>
      <c r="F181" s="176"/>
      <c r="G181" s="180"/>
      <c r="H181" s="176"/>
      <c r="I181" s="113"/>
      <c r="J181" s="113"/>
      <c r="K181" s="176"/>
      <c r="L181" s="176"/>
      <c r="M181" s="180"/>
      <c r="N181" s="176"/>
      <c r="O181" s="78"/>
      <c r="P181" s="78"/>
      <c r="Q181" s="78"/>
    </row>
    <row r="182" spans="2:17" x14ac:dyDescent="0.2">
      <c r="B182" s="176"/>
      <c r="C182" s="113"/>
      <c r="D182" s="113"/>
      <c r="E182" s="176"/>
      <c r="F182" s="176"/>
      <c r="G182" s="180"/>
      <c r="H182" s="176"/>
      <c r="I182" s="113"/>
      <c r="J182" s="113"/>
      <c r="K182" s="176"/>
      <c r="L182" s="176"/>
      <c r="M182" s="180"/>
      <c r="N182" s="176"/>
      <c r="O182" s="78"/>
      <c r="P182" s="78"/>
      <c r="Q182" s="78"/>
    </row>
    <row r="183" spans="2:17" x14ac:dyDescent="0.2">
      <c r="B183" s="176"/>
      <c r="C183" s="113"/>
      <c r="D183" s="113"/>
      <c r="E183" s="176"/>
      <c r="F183" s="176"/>
      <c r="G183" s="180"/>
      <c r="H183" s="176"/>
      <c r="I183" s="113"/>
      <c r="J183" s="113"/>
      <c r="K183" s="176"/>
      <c r="L183" s="176"/>
      <c r="M183" s="180"/>
      <c r="N183" s="176"/>
      <c r="O183" s="78"/>
      <c r="P183" s="78"/>
      <c r="Q183" s="78"/>
    </row>
    <row r="184" spans="2:17" x14ac:dyDescent="0.2">
      <c r="B184" s="176"/>
      <c r="C184" s="113"/>
      <c r="D184" s="113"/>
      <c r="E184" s="176"/>
      <c r="F184" s="176"/>
      <c r="G184" s="180"/>
      <c r="H184" s="176"/>
      <c r="I184" s="113"/>
      <c r="J184" s="113"/>
      <c r="K184" s="176"/>
      <c r="L184" s="176"/>
      <c r="M184" s="180"/>
      <c r="N184" s="176"/>
      <c r="O184" s="78"/>
      <c r="P184" s="78"/>
      <c r="Q184" s="78"/>
    </row>
    <row r="185" spans="2:17" x14ac:dyDescent="0.2">
      <c r="B185" s="176"/>
      <c r="C185" s="113"/>
      <c r="D185" s="113"/>
      <c r="E185" s="176"/>
      <c r="F185" s="176"/>
      <c r="G185" s="180"/>
      <c r="H185" s="176"/>
      <c r="I185" s="113"/>
      <c r="J185" s="113"/>
      <c r="K185" s="176"/>
      <c r="L185" s="176"/>
      <c r="M185" s="180"/>
      <c r="N185" s="176"/>
      <c r="O185" s="78"/>
      <c r="P185" s="78"/>
      <c r="Q185" s="78"/>
    </row>
    <row r="186" spans="2:17" x14ac:dyDescent="0.2">
      <c r="B186" s="176"/>
      <c r="C186" s="113"/>
      <c r="D186" s="113"/>
      <c r="E186" s="176"/>
      <c r="F186" s="176"/>
      <c r="G186" s="180"/>
      <c r="H186" s="176"/>
      <c r="I186" s="113"/>
      <c r="J186" s="113"/>
      <c r="K186" s="176"/>
      <c r="L186" s="176"/>
      <c r="M186" s="180"/>
      <c r="N186" s="176"/>
      <c r="O186" s="78"/>
      <c r="P186" s="78"/>
      <c r="Q186" s="78"/>
    </row>
    <row r="187" spans="2:17" x14ac:dyDescent="0.2">
      <c r="B187" s="176"/>
      <c r="C187" s="113"/>
      <c r="D187" s="113"/>
      <c r="E187" s="176"/>
      <c r="F187" s="176"/>
      <c r="G187" s="180"/>
      <c r="H187" s="176"/>
      <c r="I187" s="113"/>
      <c r="J187" s="113"/>
      <c r="K187" s="176"/>
      <c r="L187" s="176"/>
      <c r="M187" s="180"/>
      <c r="N187" s="176"/>
      <c r="O187" s="78"/>
      <c r="P187" s="78"/>
      <c r="Q187" s="78"/>
    </row>
    <row r="188" spans="2:17" x14ac:dyDescent="0.2">
      <c r="B188" s="176"/>
      <c r="C188" s="113"/>
      <c r="D188" s="113"/>
      <c r="E188" s="176"/>
      <c r="F188" s="176"/>
      <c r="G188" s="180"/>
      <c r="H188" s="176"/>
      <c r="I188" s="113"/>
      <c r="J188" s="113"/>
      <c r="K188" s="176"/>
      <c r="L188" s="176"/>
      <c r="M188" s="180"/>
      <c r="N188" s="176"/>
      <c r="O188" s="78"/>
      <c r="P188" s="78"/>
      <c r="Q188" s="78"/>
    </row>
    <row r="189" spans="2:17" x14ac:dyDescent="0.2">
      <c r="B189" s="176"/>
      <c r="C189" s="113"/>
      <c r="D189" s="113"/>
      <c r="E189" s="176"/>
      <c r="F189" s="176"/>
      <c r="G189" s="180"/>
      <c r="H189" s="176"/>
      <c r="I189" s="113"/>
      <c r="J189" s="113"/>
      <c r="K189" s="176"/>
      <c r="L189" s="176"/>
      <c r="M189" s="180"/>
      <c r="N189" s="176"/>
      <c r="O189" s="78"/>
      <c r="P189" s="78"/>
      <c r="Q189" s="78"/>
    </row>
    <row r="190" spans="2:17" x14ac:dyDescent="0.2">
      <c r="B190" s="176"/>
      <c r="C190" s="113"/>
      <c r="D190" s="113"/>
      <c r="E190" s="176"/>
      <c r="F190" s="176"/>
      <c r="G190" s="180"/>
      <c r="H190" s="176"/>
      <c r="I190" s="113"/>
      <c r="J190" s="113"/>
      <c r="K190" s="176"/>
      <c r="L190" s="176"/>
      <c r="M190" s="180"/>
      <c r="N190" s="176"/>
      <c r="O190" s="78"/>
      <c r="P190" s="78"/>
      <c r="Q190" s="78"/>
    </row>
    <row r="191" spans="2:17" x14ac:dyDescent="0.2">
      <c r="B191" s="176"/>
      <c r="C191" s="113"/>
      <c r="D191" s="113"/>
      <c r="E191" s="176"/>
      <c r="F191" s="176"/>
      <c r="G191" s="180"/>
      <c r="H191" s="176"/>
      <c r="I191" s="113"/>
      <c r="J191" s="113"/>
      <c r="K191" s="176"/>
      <c r="L191" s="176"/>
      <c r="M191" s="180"/>
      <c r="N191" s="176"/>
      <c r="O191" s="78"/>
      <c r="P191" s="78"/>
      <c r="Q191" s="78"/>
    </row>
    <row r="192" spans="2:17" x14ac:dyDescent="0.2">
      <c r="B192" s="176"/>
      <c r="C192" s="113"/>
      <c r="D192" s="113"/>
      <c r="E192" s="176"/>
      <c r="F192" s="176"/>
      <c r="G192" s="180"/>
      <c r="H192" s="176"/>
      <c r="I192" s="113"/>
      <c r="J192" s="113"/>
      <c r="K192" s="176"/>
      <c r="L192" s="176"/>
      <c r="M192" s="180"/>
      <c r="N192" s="176"/>
      <c r="O192" s="78"/>
      <c r="P192" s="78"/>
      <c r="Q192" s="78"/>
    </row>
    <row r="193" spans="2:17" x14ac:dyDescent="0.2">
      <c r="B193" s="176"/>
      <c r="C193" s="113"/>
      <c r="D193" s="113"/>
      <c r="E193" s="176"/>
      <c r="F193" s="176"/>
      <c r="G193" s="180"/>
      <c r="H193" s="176"/>
      <c r="I193" s="113"/>
      <c r="J193" s="113"/>
      <c r="K193" s="176"/>
      <c r="L193" s="176"/>
      <c r="M193" s="180"/>
      <c r="N193" s="176"/>
      <c r="O193" s="78"/>
      <c r="P193" s="78"/>
      <c r="Q193" s="78"/>
    </row>
    <row r="194" spans="2:17" x14ac:dyDescent="0.2">
      <c r="B194" s="176"/>
      <c r="C194" s="113"/>
      <c r="D194" s="113"/>
      <c r="E194" s="176"/>
      <c r="F194" s="176"/>
      <c r="G194" s="180"/>
      <c r="H194" s="176"/>
      <c r="I194" s="113"/>
      <c r="J194" s="113"/>
      <c r="K194" s="176"/>
      <c r="L194" s="176"/>
      <c r="M194" s="180"/>
      <c r="N194" s="176"/>
      <c r="O194" s="78"/>
      <c r="P194" s="78"/>
      <c r="Q194" s="78"/>
    </row>
    <row r="195" spans="2:17" x14ac:dyDescent="0.2">
      <c r="B195" s="176"/>
      <c r="C195" s="113"/>
      <c r="D195" s="113"/>
      <c r="E195" s="176"/>
      <c r="F195" s="176"/>
      <c r="G195" s="180"/>
      <c r="H195" s="176"/>
      <c r="I195" s="113"/>
      <c r="J195" s="113"/>
      <c r="K195" s="176"/>
      <c r="L195" s="176"/>
      <c r="M195" s="180"/>
      <c r="N195" s="176"/>
      <c r="O195" s="78"/>
      <c r="P195" s="78"/>
      <c r="Q195" s="78"/>
    </row>
    <row r="196" spans="2:17" x14ac:dyDescent="0.2">
      <c r="B196" s="176"/>
      <c r="C196" s="113"/>
      <c r="D196" s="113"/>
      <c r="E196" s="176"/>
      <c r="F196" s="176"/>
      <c r="G196" s="180"/>
      <c r="H196" s="176"/>
      <c r="I196" s="113"/>
      <c r="J196" s="113"/>
      <c r="K196" s="176"/>
      <c r="L196" s="176"/>
      <c r="M196" s="180"/>
      <c r="N196" s="176"/>
      <c r="O196" s="78"/>
      <c r="P196" s="78"/>
      <c r="Q196" s="78"/>
    </row>
    <row r="197" spans="2:17" x14ac:dyDescent="0.2">
      <c r="B197" s="176"/>
      <c r="C197" s="113"/>
      <c r="D197" s="113"/>
      <c r="E197" s="176"/>
      <c r="F197" s="176"/>
      <c r="G197" s="180"/>
      <c r="H197" s="176"/>
      <c r="I197" s="113"/>
      <c r="J197" s="113"/>
      <c r="K197" s="176"/>
      <c r="L197" s="176"/>
      <c r="M197" s="180"/>
      <c r="N197" s="176"/>
      <c r="O197" s="78"/>
      <c r="P197" s="78"/>
      <c r="Q197" s="78"/>
    </row>
    <row r="198" spans="2:17" x14ac:dyDescent="0.2">
      <c r="B198" s="176"/>
      <c r="C198" s="113"/>
      <c r="D198" s="113"/>
      <c r="E198" s="176"/>
      <c r="F198" s="176"/>
      <c r="G198" s="180"/>
      <c r="H198" s="176"/>
      <c r="I198" s="113"/>
      <c r="J198" s="113"/>
      <c r="K198" s="176"/>
      <c r="L198" s="176"/>
      <c r="M198" s="180"/>
      <c r="N198" s="176"/>
      <c r="O198" s="78"/>
      <c r="P198" s="78"/>
      <c r="Q198" s="78"/>
    </row>
    <row r="199" spans="2:17" x14ac:dyDescent="0.2">
      <c r="B199" s="176"/>
      <c r="C199" s="113"/>
      <c r="D199" s="113"/>
      <c r="E199" s="176"/>
      <c r="F199" s="176"/>
      <c r="G199" s="180"/>
      <c r="H199" s="176"/>
      <c r="I199" s="113"/>
      <c r="J199" s="113"/>
      <c r="K199" s="176"/>
      <c r="L199" s="176"/>
      <c r="M199" s="180"/>
      <c r="N199" s="176"/>
      <c r="O199" s="78"/>
      <c r="P199" s="78"/>
      <c r="Q199" s="78"/>
    </row>
    <row r="200" spans="2:17" x14ac:dyDescent="0.2">
      <c r="B200" s="176"/>
      <c r="C200" s="113"/>
      <c r="D200" s="113"/>
      <c r="E200" s="176"/>
      <c r="F200" s="176"/>
      <c r="G200" s="180"/>
      <c r="H200" s="176"/>
      <c r="I200" s="113"/>
      <c r="J200" s="113"/>
      <c r="K200" s="176"/>
      <c r="L200" s="176"/>
      <c r="M200" s="180"/>
      <c r="N200" s="176"/>
      <c r="O200" s="78"/>
      <c r="P200" s="78"/>
      <c r="Q200" s="78"/>
    </row>
    <row r="201" spans="2:17" x14ac:dyDescent="0.2">
      <c r="B201" s="176"/>
      <c r="C201" s="113"/>
      <c r="D201" s="113"/>
      <c r="E201" s="176"/>
      <c r="F201" s="176"/>
      <c r="G201" s="180"/>
      <c r="H201" s="176"/>
      <c r="I201" s="113"/>
      <c r="J201" s="113"/>
      <c r="K201" s="176"/>
      <c r="L201" s="176"/>
      <c r="M201" s="180"/>
      <c r="N201" s="176"/>
      <c r="O201" s="78"/>
      <c r="P201" s="78"/>
      <c r="Q201" s="78"/>
    </row>
    <row r="202" spans="2:17" x14ac:dyDescent="0.2">
      <c r="B202" s="176"/>
      <c r="C202" s="113"/>
      <c r="D202" s="113"/>
      <c r="E202" s="176"/>
      <c r="F202" s="176"/>
      <c r="G202" s="180"/>
      <c r="H202" s="176"/>
      <c r="I202" s="113"/>
      <c r="J202" s="113"/>
      <c r="K202" s="176"/>
      <c r="L202" s="176"/>
      <c r="M202" s="180"/>
      <c r="N202" s="176"/>
      <c r="O202" s="78"/>
      <c r="P202" s="78"/>
      <c r="Q202" s="78"/>
    </row>
    <row r="203" spans="2:17" x14ac:dyDescent="0.2">
      <c r="B203" s="176"/>
      <c r="C203" s="113"/>
      <c r="D203" s="113"/>
      <c r="E203" s="176"/>
      <c r="F203" s="176"/>
      <c r="G203" s="180"/>
      <c r="H203" s="176"/>
      <c r="I203" s="113"/>
      <c r="J203" s="113"/>
      <c r="K203" s="176"/>
      <c r="L203" s="176"/>
      <c r="M203" s="180"/>
      <c r="N203" s="176"/>
      <c r="O203" s="78"/>
      <c r="P203" s="78"/>
      <c r="Q203" s="78"/>
    </row>
    <row r="204" spans="2:17" x14ac:dyDescent="0.2">
      <c r="B204" s="176"/>
      <c r="C204" s="113"/>
      <c r="D204" s="113"/>
      <c r="E204" s="176"/>
      <c r="F204" s="176"/>
      <c r="G204" s="180"/>
      <c r="H204" s="176"/>
      <c r="I204" s="113"/>
      <c r="J204" s="113"/>
      <c r="K204" s="176"/>
      <c r="L204" s="176"/>
      <c r="M204" s="180"/>
      <c r="N204" s="176"/>
      <c r="O204" s="78"/>
      <c r="P204" s="78"/>
      <c r="Q204" s="78"/>
    </row>
    <row r="205" spans="2:17" x14ac:dyDescent="0.2">
      <c r="B205" s="176"/>
      <c r="C205" s="113"/>
      <c r="D205" s="113"/>
      <c r="E205" s="176"/>
      <c r="F205" s="176"/>
      <c r="G205" s="180"/>
      <c r="H205" s="176"/>
      <c r="I205" s="113"/>
      <c r="J205" s="113"/>
      <c r="K205" s="176"/>
      <c r="L205" s="176"/>
      <c r="M205" s="180"/>
      <c r="N205" s="176"/>
      <c r="O205" s="78"/>
      <c r="P205" s="78"/>
      <c r="Q205" s="78"/>
    </row>
    <row r="206" spans="2:17" x14ac:dyDescent="0.2">
      <c r="B206" s="176"/>
      <c r="C206" s="113"/>
      <c r="D206" s="113"/>
      <c r="E206" s="176"/>
      <c r="F206" s="176"/>
      <c r="G206" s="180"/>
      <c r="H206" s="176"/>
      <c r="I206" s="113"/>
      <c r="J206" s="113"/>
      <c r="K206" s="176"/>
      <c r="L206" s="176"/>
      <c r="M206" s="180"/>
      <c r="N206" s="176"/>
      <c r="O206" s="78"/>
      <c r="P206" s="78"/>
      <c r="Q206" s="78"/>
    </row>
    <row r="207" spans="2:17" x14ac:dyDescent="0.2">
      <c r="B207" s="176"/>
      <c r="C207" s="113"/>
      <c r="D207" s="113"/>
      <c r="E207" s="176"/>
      <c r="F207" s="176"/>
      <c r="G207" s="180"/>
      <c r="H207" s="176"/>
      <c r="I207" s="113"/>
      <c r="J207" s="113"/>
      <c r="K207" s="176"/>
      <c r="L207" s="176"/>
      <c r="M207" s="180"/>
      <c r="N207" s="176"/>
      <c r="O207" s="78"/>
      <c r="P207" s="78"/>
      <c r="Q207" s="78"/>
    </row>
    <row r="208" spans="2:17" x14ac:dyDescent="0.2">
      <c r="B208" s="176"/>
      <c r="C208" s="113"/>
      <c r="D208" s="113"/>
      <c r="E208" s="176"/>
      <c r="F208" s="176"/>
      <c r="G208" s="180"/>
      <c r="H208" s="176"/>
      <c r="I208" s="113"/>
      <c r="J208" s="113"/>
      <c r="K208" s="176"/>
      <c r="L208" s="176"/>
      <c r="M208" s="180"/>
      <c r="N208" s="176"/>
      <c r="O208" s="78"/>
      <c r="P208" s="78"/>
      <c r="Q208" s="78"/>
    </row>
    <row r="209" spans="2:17" x14ac:dyDescent="0.2">
      <c r="B209" s="176"/>
      <c r="C209" s="113"/>
      <c r="D209" s="113"/>
      <c r="E209" s="176"/>
      <c r="F209" s="176"/>
      <c r="G209" s="180"/>
      <c r="H209" s="176"/>
      <c r="I209" s="113"/>
      <c r="J209" s="113"/>
      <c r="K209" s="176"/>
      <c r="L209" s="176"/>
      <c r="M209" s="180"/>
      <c r="N209" s="176"/>
      <c r="O209" s="78"/>
      <c r="P209" s="78"/>
      <c r="Q209" s="78"/>
    </row>
    <row r="210" spans="2:17" x14ac:dyDescent="0.2">
      <c r="B210" s="176"/>
      <c r="C210" s="113"/>
      <c r="D210" s="113"/>
      <c r="E210" s="176"/>
      <c r="F210" s="176"/>
      <c r="G210" s="180"/>
      <c r="H210" s="176"/>
      <c r="I210" s="113"/>
      <c r="J210" s="113"/>
      <c r="K210" s="176"/>
      <c r="L210" s="176"/>
      <c r="M210" s="180"/>
      <c r="N210" s="176"/>
      <c r="O210" s="78"/>
      <c r="P210" s="78"/>
      <c r="Q210" s="78"/>
    </row>
    <row r="211" spans="2:17" x14ac:dyDescent="0.2">
      <c r="B211" s="176"/>
      <c r="C211" s="113"/>
      <c r="D211" s="113"/>
      <c r="E211" s="176"/>
      <c r="F211" s="176"/>
      <c r="G211" s="180"/>
      <c r="H211" s="176"/>
      <c r="I211" s="113"/>
      <c r="J211" s="113"/>
      <c r="K211" s="176"/>
      <c r="L211" s="176"/>
      <c r="M211" s="180"/>
      <c r="N211" s="176"/>
      <c r="O211" s="78"/>
      <c r="P211" s="78"/>
      <c r="Q211" s="78"/>
    </row>
    <row r="212" spans="2:17" x14ac:dyDescent="0.2">
      <c r="B212" s="176"/>
      <c r="C212" s="113"/>
      <c r="D212" s="113"/>
      <c r="E212" s="176"/>
      <c r="F212" s="176"/>
      <c r="G212" s="180"/>
      <c r="H212" s="176"/>
      <c r="I212" s="113"/>
      <c r="J212" s="113"/>
      <c r="K212" s="176"/>
      <c r="L212" s="176"/>
      <c r="M212" s="180"/>
      <c r="N212" s="176"/>
      <c r="O212" s="78"/>
      <c r="P212" s="78"/>
      <c r="Q212" s="78"/>
    </row>
    <row r="213" spans="2:17" x14ac:dyDescent="0.2">
      <c r="B213" s="176"/>
      <c r="C213" s="113"/>
      <c r="D213" s="113"/>
      <c r="E213" s="176"/>
      <c r="F213" s="176"/>
      <c r="G213" s="180"/>
      <c r="H213" s="176"/>
      <c r="I213" s="113"/>
      <c r="J213" s="113"/>
      <c r="K213" s="176"/>
      <c r="L213" s="176"/>
      <c r="M213" s="180"/>
      <c r="N213" s="176"/>
      <c r="O213" s="78"/>
      <c r="P213" s="78"/>
      <c r="Q213" s="78"/>
    </row>
    <row r="214" spans="2:17" x14ac:dyDescent="0.2">
      <c r="B214" s="176"/>
      <c r="C214" s="113"/>
      <c r="D214" s="113"/>
      <c r="E214" s="176"/>
      <c r="F214" s="176"/>
      <c r="G214" s="180"/>
      <c r="H214" s="176"/>
      <c r="I214" s="113"/>
      <c r="J214" s="113"/>
      <c r="K214" s="176"/>
      <c r="L214" s="176"/>
      <c r="M214" s="180"/>
      <c r="N214" s="176"/>
      <c r="O214" s="78"/>
      <c r="P214" s="78"/>
      <c r="Q214" s="78"/>
    </row>
    <row r="215" spans="2:17" x14ac:dyDescent="0.2">
      <c r="B215" s="176"/>
      <c r="C215" s="113"/>
      <c r="D215" s="113"/>
      <c r="E215" s="176"/>
      <c r="F215" s="176"/>
      <c r="G215" s="180"/>
      <c r="H215" s="176"/>
      <c r="I215" s="113"/>
      <c r="J215" s="113"/>
      <c r="K215" s="176"/>
      <c r="L215" s="176"/>
      <c r="M215" s="180"/>
      <c r="N215" s="176"/>
      <c r="O215" s="78"/>
      <c r="P215" s="78"/>
      <c r="Q215" s="78"/>
    </row>
    <row r="216" spans="2:17" x14ac:dyDescent="0.2">
      <c r="B216" s="176"/>
      <c r="C216" s="113"/>
      <c r="D216" s="113"/>
      <c r="E216" s="176"/>
      <c r="F216" s="176"/>
      <c r="G216" s="180"/>
      <c r="H216" s="176"/>
      <c r="I216" s="113"/>
      <c r="J216" s="113"/>
      <c r="K216" s="176"/>
      <c r="L216" s="176"/>
      <c r="M216" s="180"/>
      <c r="N216" s="176"/>
      <c r="O216" s="78"/>
      <c r="P216" s="78"/>
      <c r="Q216" s="78"/>
    </row>
    <row r="217" spans="2:17" x14ac:dyDescent="0.2">
      <c r="B217" s="176"/>
      <c r="C217" s="113"/>
      <c r="D217" s="113"/>
      <c r="E217" s="176"/>
      <c r="F217" s="176"/>
      <c r="G217" s="180"/>
      <c r="H217" s="176"/>
      <c r="I217" s="113"/>
      <c r="J217" s="113"/>
      <c r="K217" s="176"/>
      <c r="L217" s="176"/>
      <c r="M217" s="180"/>
      <c r="N217" s="176"/>
      <c r="O217" s="78"/>
      <c r="P217" s="78"/>
      <c r="Q217" s="78"/>
    </row>
    <row r="218" spans="2:17" x14ac:dyDescent="0.2">
      <c r="B218" s="176"/>
      <c r="C218" s="113"/>
      <c r="D218" s="113"/>
      <c r="E218" s="176"/>
      <c r="F218" s="176"/>
      <c r="G218" s="180"/>
      <c r="H218" s="176"/>
      <c r="I218" s="113"/>
      <c r="J218" s="113"/>
      <c r="K218" s="176"/>
      <c r="L218" s="176"/>
      <c r="M218" s="180"/>
      <c r="N218" s="176"/>
      <c r="O218" s="78"/>
      <c r="P218" s="78"/>
      <c r="Q218" s="78"/>
    </row>
    <row r="219" spans="2:17" x14ac:dyDescent="0.2">
      <c r="B219" s="176"/>
      <c r="C219" s="113"/>
      <c r="D219" s="113"/>
      <c r="E219" s="176"/>
      <c r="F219" s="176"/>
      <c r="G219" s="180"/>
      <c r="H219" s="176"/>
      <c r="I219" s="113"/>
      <c r="J219" s="113"/>
      <c r="K219" s="176"/>
      <c r="L219" s="176"/>
      <c r="M219" s="180"/>
      <c r="N219" s="176"/>
      <c r="O219" s="78"/>
      <c r="P219" s="78"/>
      <c r="Q219" s="78"/>
    </row>
    <row r="220" spans="2:17" x14ac:dyDescent="0.2">
      <c r="B220" s="176"/>
      <c r="C220" s="113"/>
      <c r="D220" s="113"/>
      <c r="E220" s="176"/>
      <c r="F220" s="176"/>
      <c r="G220" s="180"/>
      <c r="H220" s="176"/>
      <c r="I220" s="113"/>
      <c r="J220" s="113"/>
      <c r="K220" s="176"/>
      <c r="L220" s="176"/>
      <c r="M220" s="180"/>
      <c r="N220" s="176"/>
      <c r="O220" s="78"/>
      <c r="P220" s="78"/>
      <c r="Q220" s="78"/>
    </row>
    <row r="221" spans="2:17" x14ac:dyDescent="0.2">
      <c r="B221" s="176"/>
      <c r="C221" s="113"/>
      <c r="D221" s="113"/>
      <c r="E221" s="176"/>
      <c r="F221" s="176"/>
      <c r="G221" s="180"/>
      <c r="H221" s="176"/>
      <c r="I221" s="113"/>
      <c r="J221" s="113"/>
      <c r="K221" s="176"/>
      <c r="L221" s="176"/>
      <c r="M221" s="180"/>
      <c r="N221" s="176"/>
      <c r="O221" s="78"/>
      <c r="P221" s="78"/>
      <c r="Q221" s="78"/>
    </row>
    <row r="222" spans="2:17" x14ac:dyDescent="0.2">
      <c r="B222" s="176"/>
      <c r="C222" s="113"/>
      <c r="D222" s="113"/>
      <c r="E222" s="176"/>
      <c r="F222" s="176"/>
      <c r="G222" s="180"/>
      <c r="H222" s="176"/>
      <c r="I222" s="113"/>
      <c r="J222" s="113"/>
      <c r="K222" s="176"/>
      <c r="L222" s="176"/>
      <c r="M222" s="180"/>
      <c r="N222" s="176"/>
      <c r="O222" s="78"/>
      <c r="P222" s="78"/>
      <c r="Q222" s="78"/>
    </row>
    <row r="223" spans="2:17" x14ac:dyDescent="0.2">
      <c r="B223" s="176"/>
      <c r="C223" s="113"/>
      <c r="D223" s="113"/>
      <c r="E223" s="176"/>
      <c r="F223" s="176"/>
      <c r="G223" s="180"/>
      <c r="H223" s="176"/>
      <c r="I223" s="113"/>
      <c r="J223" s="113"/>
      <c r="K223" s="176"/>
      <c r="L223" s="176"/>
      <c r="M223" s="180"/>
      <c r="N223" s="176"/>
      <c r="O223" s="78"/>
      <c r="P223" s="78"/>
      <c r="Q223" s="78"/>
    </row>
    <row r="224" spans="2:17" x14ac:dyDescent="0.2">
      <c r="B224" s="176"/>
      <c r="C224" s="113"/>
      <c r="D224" s="113"/>
      <c r="E224" s="176"/>
      <c r="F224" s="176"/>
      <c r="G224" s="180"/>
      <c r="H224" s="176"/>
      <c r="I224" s="113"/>
      <c r="J224" s="113"/>
      <c r="K224" s="176"/>
      <c r="L224" s="176"/>
      <c r="M224" s="180"/>
      <c r="N224" s="176"/>
      <c r="O224" s="78"/>
      <c r="P224" s="78"/>
      <c r="Q224" s="78"/>
    </row>
    <row r="225" spans="2:17" x14ac:dyDescent="0.2">
      <c r="B225" s="176"/>
      <c r="C225" s="113"/>
      <c r="D225" s="113"/>
      <c r="E225" s="176"/>
      <c r="F225" s="176"/>
      <c r="G225" s="180"/>
      <c r="H225" s="176"/>
      <c r="I225" s="113"/>
      <c r="J225" s="113"/>
      <c r="K225" s="176"/>
      <c r="L225" s="176"/>
      <c r="M225" s="180"/>
      <c r="N225" s="176"/>
      <c r="O225" s="78"/>
      <c r="P225" s="78"/>
      <c r="Q225" s="78"/>
    </row>
    <row r="226" spans="2:17" x14ac:dyDescent="0.2">
      <c r="B226" s="176"/>
      <c r="C226" s="113"/>
      <c r="D226" s="113"/>
      <c r="E226" s="176"/>
      <c r="F226" s="176"/>
      <c r="G226" s="180"/>
      <c r="H226" s="176"/>
      <c r="I226" s="113"/>
      <c r="J226" s="113"/>
      <c r="K226" s="176"/>
      <c r="L226" s="176"/>
      <c r="M226" s="180"/>
      <c r="N226" s="176"/>
      <c r="O226" s="78"/>
      <c r="P226" s="78"/>
      <c r="Q226" s="78"/>
    </row>
    <row r="227" spans="2:17" x14ac:dyDescent="0.2">
      <c r="B227" s="176"/>
      <c r="C227" s="113"/>
      <c r="D227" s="113"/>
      <c r="E227" s="176"/>
      <c r="F227" s="176"/>
      <c r="G227" s="180"/>
      <c r="H227" s="176"/>
      <c r="I227" s="113"/>
      <c r="J227" s="113"/>
      <c r="K227" s="176"/>
      <c r="L227" s="176"/>
      <c r="M227" s="180"/>
      <c r="N227" s="176"/>
      <c r="O227" s="78"/>
      <c r="P227" s="78"/>
      <c r="Q227" s="78"/>
    </row>
    <row r="228" spans="2:17" x14ac:dyDescent="0.2">
      <c r="B228" s="176"/>
      <c r="C228" s="113"/>
      <c r="D228" s="113"/>
      <c r="E228" s="176"/>
      <c r="F228" s="176"/>
      <c r="G228" s="180"/>
      <c r="H228" s="176"/>
      <c r="I228" s="113"/>
      <c r="J228" s="113"/>
      <c r="K228" s="176"/>
      <c r="L228" s="176"/>
      <c r="M228" s="180"/>
      <c r="N228" s="176"/>
      <c r="O228" s="78"/>
      <c r="P228" s="78"/>
      <c r="Q228" s="78"/>
    </row>
    <row r="229" spans="2:17" x14ac:dyDescent="0.2">
      <c r="B229" s="176"/>
      <c r="C229" s="113"/>
      <c r="D229" s="113"/>
      <c r="E229" s="176"/>
      <c r="F229" s="176"/>
      <c r="G229" s="180"/>
      <c r="H229" s="176"/>
      <c r="I229" s="113"/>
      <c r="J229" s="113"/>
      <c r="K229" s="176"/>
      <c r="L229" s="176"/>
      <c r="M229" s="180"/>
      <c r="N229" s="176"/>
      <c r="O229" s="78"/>
      <c r="P229" s="78"/>
      <c r="Q229" s="78"/>
    </row>
    <row r="230" spans="2:17" x14ac:dyDescent="0.2">
      <c r="B230" s="176"/>
      <c r="C230" s="113"/>
      <c r="D230" s="113"/>
      <c r="E230" s="176"/>
      <c r="F230" s="176"/>
      <c r="G230" s="180"/>
      <c r="H230" s="176"/>
      <c r="I230" s="113"/>
      <c r="J230" s="113"/>
      <c r="K230" s="176"/>
      <c r="L230" s="176"/>
      <c r="M230" s="180"/>
      <c r="N230" s="176"/>
      <c r="O230" s="78"/>
      <c r="P230" s="78"/>
      <c r="Q230" s="78"/>
    </row>
    <row r="231" spans="2:17" x14ac:dyDescent="0.2">
      <c r="B231" s="176"/>
      <c r="C231" s="113"/>
      <c r="D231" s="113"/>
      <c r="E231" s="176"/>
      <c r="F231" s="176"/>
      <c r="G231" s="180"/>
      <c r="H231" s="176"/>
      <c r="I231" s="113"/>
      <c r="J231" s="113"/>
      <c r="K231" s="176"/>
      <c r="L231" s="176"/>
      <c r="M231" s="180"/>
      <c r="N231" s="176"/>
      <c r="O231" s="78"/>
      <c r="P231" s="78"/>
      <c r="Q231" s="78"/>
    </row>
    <row r="232" spans="2:17" x14ac:dyDescent="0.2">
      <c r="B232" s="176"/>
      <c r="C232" s="113"/>
      <c r="D232" s="113"/>
      <c r="E232" s="176"/>
      <c r="F232" s="176"/>
      <c r="G232" s="180"/>
      <c r="H232" s="176"/>
      <c r="I232" s="113"/>
      <c r="J232" s="113"/>
      <c r="K232" s="176"/>
      <c r="L232" s="176"/>
      <c r="M232" s="180"/>
      <c r="N232" s="176"/>
      <c r="O232" s="78"/>
      <c r="P232" s="78"/>
      <c r="Q232" s="78"/>
    </row>
    <row r="233" spans="2:17" x14ac:dyDescent="0.2">
      <c r="B233" s="176"/>
      <c r="C233" s="113"/>
      <c r="D233" s="113"/>
      <c r="E233" s="176"/>
      <c r="F233" s="176"/>
      <c r="G233" s="180"/>
      <c r="H233" s="176"/>
      <c r="I233" s="113"/>
      <c r="J233" s="113"/>
      <c r="K233" s="176"/>
      <c r="L233" s="176"/>
      <c r="M233" s="180"/>
      <c r="N233" s="176"/>
      <c r="O233" s="78"/>
      <c r="P233" s="78"/>
      <c r="Q233" s="78"/>
    </row>
    <row r="234" spans="2:17" x14ac:dyDescent="0.2">
      <c r="B234" s="176"/>
      <c r="C234" s="113"/>
      <c r="D234" s="113"/>
      <c r="E234" s="176"/>
      <c r="F234" s="176"/>
      <c r="G234" s="180"/>
      <c r="H234" s="176"/>
      <c r="I234" s="113"/>
      <c r="J234" s="113"/>
      <c r="K234" s="176"/>
      <c r="L234" s="176"/>
      <c r="M234" s="180"/>
      <c r="N234" s="176"/>
      <c r="O234" s="78"/>
      <c r="P234" s="78"/>
      <c r="Q234" s="78"/>
    </row>
    <row r="235" spans="2:17" x14ac:dyDescent="0.2">
      <c r="B235" s="176"/>
      <c r="C235" s="113"/>
      <c r="D235" s="113"/>
      <c r="E235" s="176"/>
      <c r="F235" s="176"/>
      <c r="G235" s="180"/>
      <c r="H235" s="176"/>
      <c r="I235" s="113"/>
      <c r="J235" s="113"/>
      <c r="K235" s="176"/>
      <c r="L235" s="176"/>
      <c r="M235" s="180"/>
      <c r="N235" s="176"/>
      <c r="O235" s="78"/>
      <c r="P235" s="78"/>
      <c r="Q235" s="78"/>
    </row>
    <row r="236" spans="2:17" x14ac:dyDescent="0.2">
      <c r="B236" s="176"/>
      <c r="C236" s="113"/>
      <c r="D236" s="113"/>
      <c r="E236" s="176"/>
      <c r="F236" s="176"/>
      <c r="G236" s="180"/>
      <c r="H236" s="176"/>
      <c r="I236" s="113"/>
      <c r="J236" s="113"/>
      <c r="K236" s="176"/>
      <c r="L236" s="176"/>
      <c r="M236" s="180"/>
      <c r="N236" s="176"/>
      <c r="O236" s="78"/>
      <c r="P236" s="78"/>
      <c r="Q236" s="78"/>
    </row>
    <row r="237" spans="2:17" x14ac:dyDescent="0.2">
      <c r="B237" s="176"/>
      <c r="C237" s="113"/>
      <c r="D237" s="113"/>
      <c r="E237" s="176"/>
      <c r="F237" s="176"/>
      <c r="G237" s="180"/>
      <c r="H237" s="176"/>
      <c r="I237" s="113"/>
      <c r="J237" s="113"/>
      <c r="K237" s="176"/>
      <c r="L237" s="176"/>
      <c r="M237" s="180"/>
      <c r="N237" s="176"/>
      <c r="O237" s="78"/>
      <c r="P237" s="78"/>
      <c r="Q237" s="78"/>
    </row>
    <row r="238" spans="2:17" x14ac:dyDescent="0.2">
      <c r="B238" s="176"/>
      <c r="C238" s="113"/>
      <c r="D238" s="113"/>
      <c r="E238" s="176"/>
      <c r="F238" s="176"/>
      <c r="G238" s="180"/>
      <c r="H238" s="176"/>
      <c r="I238" s="113"/>
      <c r="J238" s="113"/>
      <c r="K238" s="176"/>
      <c r="L238" s="176"/>
      <c r="M238" s="180"/>
      <c r="N238" s="176"/>
      <c r="O238" s="78"/>
      <c r="P238" s="78"/>
      <c r="Q238" s="78"/>
    </row>
    <row r="239" spans="2:17" x14ac:dyDescent="0.2">
      <c r="B239" s="176"/>
      <c r="C239" s="113"/>
      <c r="D239" s="113"/>
      <c r="E239" s="176"/>
      <c r="F239" s="176"/>
      <c r="G239" s="180"/>
      <c r="H239" s="176"/>
      <c r="I239" s="113"/>
      <c r="J239" s="113"/>
      <c r="K239" s="176"/>
      <c r="L239" s="176"/>
      <c r="M239" s="180"/>
      <c r="N239" s="176"/>
      <c r="O239" s="78"/>
      <c r="P239" s="78"/>
      <c r="Q239" s="78"/>
    </row>
    <row r="240" spans="2:17" x14ac:dyDescent="0.2">
      <c r="B240" s="176"/>
      <c r="C240" s="113"/>
      <c r="D240" s="113"/>
      <c r="E240" s="176"/>
      <c r="F240" s="176"/>
      <c r="G240" s="180"/>
      <c r="H240" s="176"/>
      <c r="I240" s="113"/>
      <c r="J240" s="113"/>
      <c r="K240" s="176"/>
      <c r="L240" s="176"/>
      <c r="M240" s="180"/>
      <c r="N240" s="176"/>
      <c r="O240" s="78"/>
      <c r="P240" s="78"/>
      <c r="Q240" s="78"/>
    </row>
    <row r="241" spans="2:17" x14ac:dyDescent="0.2">
      <c r="B241" s="176"/>
      <c r="C241" s="113"/>
      <c r="D241" s="113"/>
      <c r="E241" s="176"/>
      <c r="F241" s="176"/>
      <c r="G241" s="180"/>
      <c r="H241" s="176"/>
      <c r="I241" s="113"/>
      <c r="J241" s="113"/>
      <c r="K241" s="176"/>
      <c r="L241" s="176"/>
      <c r="M241" s="180"/>
      <c r="N241" s="176"/>
      <c r="O241" s="78"/>
      <c r="P241" s="78"/>
      <c r="Q241" s="78"/>
    </row>
    <row r="242" spans="2:17" x14ac:dyDescent="0.2">
      <c r="B242" s="176"/>
      <c r="C242" s="113"/>
      <c r="D242" s="113"/>
      <c r="E242" s="176"/>
      <c r="F242" s="176"/>
      <c r="G242" s="180"/>
      <c r="H242" s="176"/>
      <c r="I242" s="113"/>
      <c r="J242" s="113"/>
      <c r="K242" s="176"/>
      <c r="L242" s="176"/>
      <c r="M242" s="180"/>
      <c r="N242" s="176"/>
      <c r="O242" s="78"/>
      <c r="P242" s="78"/>
      <c r="Q242" s="78"/>
    </row>
    <row r="243" spans="2:17" x14ac:dyDescent="0.2">
      <c r="B243" s="176"/>
      <c r="C243" s="113"/>
      <c r="D243" s="113"/>
      <c r="E243" s="176"/>
      <c r="F243" s="176"/>
      <c r="G243" s="180"/>
      <c r="H243" s="176"/>
      <c r="I243" s="113"/>
      <c r="J243" s="113"/>
      <c r="K243" s="176"/>
      <c r="L243" s="176"/>
      <c r="M243" s="180"/>
      <c r="N243" s="176"/>
      <c r="O243" s="78"/>
      <c r="P243" s="78"/>
      <c r="Q243" s="78"/>
    </row>
  </sheetData>
  <mergeCells count="3">
    <mergeCell ref="B5:G5"/>
    <mergeCell ref="H5:M5"/>
    <mergeCell ref="A2:N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1">
    <tabColor indexed="52"/>
    <outlinePr applyStyles="1" summaryBelow="0"/>
    <pageSetUpPr fitToPage="1"/>
  </sheetPr>
  <dimension ref="A2:S247"/>
  <sheetViews>
    <sheetView workbookViewId="0">
      <selection activeCell="N23" sqref="N23"/>
    </sheetView>
  </sheetViews>
  <sheetFormatPr defaultRowHeight="12.75" outlineLevelRow="1" x14ac:dyDescent="0.2"/>
  <cols>
    <col min="1" max="1" width="63.28515625" style="64" bestFit="1" customWidth="1"/>
    <col min="2" max="2" width="12.7109375" style="153" bestFit="1" customWidth="1"/>
    <col min="3" max="4" width="12.42578125" style="94" bestFit="1" customWidth="1"/>
    <col min="5" max="5" width="13.42578125" style="153" bestFit="1" customWidth="1"/>
    <col min="6" max="6" width="14.42578125" style="153" bestFit="1" customWidth="1"/>
    <col min="7" max="7" width="10.7109375" style="160" bestFit="1" customWidth="1"/>
    <col min="8" max="8" width="12.7109375" style="153" bestFit="1" customWidth="1"/>
    <col min="9" max="10" width="12.42578125" style="94" bestFit="1" customWidth="1"/>
    <col min="11" max="12" width="14.42578125" style="153" bestFit="1" customWidth="1"/>
    <col min="13" max="13" width="10.7109375" style="160" bestFit="1" customWidth="1"/>
    <col min="14" max="14" width="16.140625" style="153" bestFit="1" customWidth="1"/>
    <col min="15" max="16384" width="9.140625" style="64"/>
  </cols>
  <sheetData>
    <row r="2" spans="1:19" ht="18.75" x14ac:dyDescent="0.3">
      <c r="A2" s="5" t="s">
        <v>60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78"/>
      <c r="P2" s="78"/>
      <c r="Q2" s="78"/>
      <c r="R2" s="78"/>
      <c r="S2" s="78"/>
    </row>
    <row r="3" spans="1:19" x14ac:dyDescent="0.2">
      <c r="A3" s="126"/>
    </row>
    <row r="4" spans="1:19" s="188" customFormat="1" x14ac:dyDescent="0.2">
      <c r="B4" s="54"/>
      <c r="C4" s="229"/>
      <c r="D4" s="229"/>
      <c r="E4" s="54"/>
      <c r="F4" s="54"/>
      <c r="G4" s="61"/>
      <c r="H4" s="54"/>
      <c r="I4" s="229"/>
      <c r="J4" s="229"/>
      <c r="K4" s="54"/>
      <c r="L4" s="54"/>
      <c r="M4" s="61"/>
      <c r="N4" s="188" t="str">
        <f>VALVAL</f>
        <v>млрд. одиниць</v>
      </c>
    </row>
    <row r="5" spans="1:19" s="192" customFormat="1" x14ac:dyDescent="0.2">
      <c r="A5" s="217"/>
      <c r="B5" s="262">
        <v>43100</v>
      </c>
      <c r="C5" s="263"/>
      <c r="D5" s="263"/>
      <c r="E5" s="263"/>
      <c r="F5" s="263"/>
      <c r="G5" s="264"/>
      <c r="H5" s="262">
        <v>43251</v>
      </c>
      <c r="I5" s="263"/>
      <c r="J5" s="263"/>
      <c r="K5" s="263"/>
      <c r="L5" s="263"/>
      <c r="M5" s="264"/>
      <c r="N5" s="210"/>
    </row>
    <row r="6" spans="1:19" s="130" customFormat="1" x14ac:dyDescent="0.2">
      <c r="A6" s="111"/>
      <c r="B6" s="233" t="s">
        <v>74</v>
      </c>
      <c r="C6" s="164" t="s">
        <v>124</v>
      </c>
      <c r="D6" s="164" t="s">
        <v>51</v>
      </c>
      <c r="E6" s="233" t="s">
        <v>202</v>
      </c>
      <c r="F6" s="233" t="s">
        <v>8</v>
      </c>
      <c r="G6" s="238" t="s">
        <v>77</v>
      </c>
      <c r="H6" s="233" t="s">
        <v>74</v>
      </c>
      <c r="I6" s="164" t="s">
        <v>124</v>
      </c>
      <c r="J6" s="164" t="s">
        <v>51</v>
      </c>
      <c r="K6" s="233" t="s">
        <v>202</v>
      </c>
      <c r="L6" s="233" t="s">
        <v>8</v>
      </c>
      <c r="M6" s="238" t="s">
        <v>77</v>
      </c>
      <c r="N6" s="233" t="s">
        <v>170</v>
      </c>
    </row>
    <row r="7" spans="1:19" s="87" customFormat="1" ht="15" x14ac:dyDescent="0.2">
      <c r="A7" s="204" t="s">
        <v>201</v>
      </c>
      <c r="B7" s="252"/>
      <c r="C7" s="228"/>
      <c r="D7" s="228"/>
      <c r="E7" s="252">
        <f t="shared" ref="E7:G7" si="0">SUM(E8:E24)</f>
        <v>76.305753084309998</v>
      </c>
      <c r="F7" s="252">
        <f t="shared" si="0"/>
        <v>2141.6905879996098</v>
      </c>
      <c r="G7" s="9">
        <f t="shared" si="0"/>
        <v>1</v>
      </c>
      <c r="H7" s="252"/>
      <c r="I7" s="228"/>
      <c r="J7" s="228"/>
      <c r="K7" s="252">
        <f t="shared" ref="K7:N7" si="1">SUM(K8:K24)</f>
        <v>76.256134905379994</v>
      </c>
      <c r="L7" s="252">
        <f t="shared" si="1"/>
        <v>1993.01638701706</v>
      </c>
      <c r="M7" s="9">
        <f t="shared" si="1"/>
        <v>1.0000009999999999</v>
      </c>
      <c r="N7" s="252">
        <f t="shared" si="1"/>
        <v>-1.111307226797642E-18</v>
      </c>
    </row>
    <row r="8" spans="1:19" s="170" customFormat="1" x14ac:dyDescent="0.2">
      <c r="A8" s="213" t="s">
        <v>42</v>
      </c>
      <c r="B8" s="48">
        <v>32.592572770789999</v>
      </c>
      <c r="C8" s="221">
        <v>1</v>
      </c>
      <c r="D8" s="221">
        <v>28.067222999999998</v>
      </c>
      <c r="E8" s="48">
        <v>32.592572770789999</v>
      </c>
      <c r="F8" s="48">
        <v>914.78300810149005</v>
      </c>
      <c r="G8" s="53">
        <v>0.42713099999999998</v>
      </c>
      <c r="H8" s="48">
        <v>31.98751202139</v>
      </c>
      <c r="I8" s="221">
        <v>1</v>
      </c>
      <c r="J8" s="221">
        <v>26.135816999999999</v>
      </c>
      <c r="K8" s="48">
        <v>31.98751202139</v>
      </c>
      <c r="L8" s="48">
        <v>836.01976047641995</v>
      </c>
      <c r="M8" s="53">
        <v>0.41947499999999999</v>
      </c>
      <c r="N8" s="48">
        <v>-7.6569999999999997E-3</v>
      </c>
    </row>
    <row r="9" spans="1:19" x14ac:dyDescent="0.2">
      <c r="A9" s="32" t="s">
        <v>165</v>
      </c>
      <c r="B9" s="248">
        <v>4.9461369176899996</v>
      </c>
      <c r="C9" s="178">
        <v>1.1934</v>
      </c>
      <c r="D9" s="178">
        <v>33.495424</v>
      </c>
      <c r="E9" s="248">
        <v>5.9027198102199998</v>
      </c>
      <c r="F9" s="248">
        <v>165.67295322006001</v>
      </c>
      <c r="G9" s="8">
        <v>7.7355999999999994E-2</v>
      </c>
      <c r="H9" s="248">
        <v>4.9910343075899997</v>
      </c>
      <c r="I9" s="178">
        <v>1.1632</v>
      </c>
      <c r="J9" s="178">
        <v>30.401181999999999</v>
      </c>
      <c r="K9" s="248">
        <v>5.8055710427099996</v>
      </c>
      <c r="L9" s="248">
        <v>151.73334235329</v>
      </c>
      <c r="M9" s="8">
        <v>7.6133000000000006E-2</v>
      </c>
      <c r="N9" s="248">
        <v>-1.224E-3</v>
      </c>
      <c r="O9" s="78"/>
      <c r="P9" s="78"/>
      <c r="Q9" s="78"/>
    </row>
    <row r="10" spans="1:19" x14ac:dyDescent="0.2">
      <c r="A10" s="32" t="s">
        <v>104</v>
      </c>
      <c r="B10" s="248">
        <v>0.4</v>
      </c>
      <c r="C10" s="178">
        <v>0.79300999999999999</v>
      </c>
      <c r="D10" s="178">
        <v>22.257574999999999</v>
      </c>
      <c r="E10" s="248">
        <v>0.31720380743999999</v>
      </c>
      <c r="F10" s="248">
        <v>8.9030299999999993</v>
      </c>
      <c r="G10" s="8">
        <v>4.1570000000000001E-3</v>
      </c>
      <c r="H10" s="248">
        <v>0.4</v>
      </c>
      <c r="I10" s="178">
        <v>0.77068800000000004</v>
      </c>
      <c r="J10" s="178">
        <v>20.142571</v>
      </c>
      <c r="K10" s="248">
        <v>0.30827536020000001</v>
      </c>
      <c r="L10" s="248">
        <v>8.0570284000000001</v>
      </c>
      <c r="M10" s="8">
        <v>4.0429999999999997E-3</v>
      </c>
      <c r="N10" s="248">
        <v>-1.1400000000000001E-4</v>
      </c>
      <c r="O10" s="78"/>
      <c r="P10" s="78"/>
      <c r="Q10" s="78"/>
    </row>
    <row r="11" spans="1:19" x14ac:dyDescent="0.2">
      <c r="A11" s="32" t="s">
        <v>72</v>
      </c>
      <c r="B11" s="248">
        <v>9.8315396570000004</v>
      </c>
      <c r="C11" s="178">
        <v>1.424134</v>
      </c>
      <c r="D11" s="178">
        <v>39.971493000000002</v>
      </c>
      <c r="E11" s="248">
        <v>14.00143215376</v>
      </c>
      <c r="F11" s="248">
        <v>392.981318579</v>
      </c>
      <c r="G11" s="8">
        <v>0.18349099999999999</v>
      </c>
      <c r="H11" s="248">
        <v>9.2027059070000004</v>
      </c>
      <c r="I11" s="178">
        <v>1.4166510000000001</v>
      </c>
      <c r="J11" s="178">
        <v>37.02534</v>
      </c>
      <c r="K11" s="248">
        <v>13.037025593159999</v>
      </c>
      <c r="L11" s="248">
        <v>340.73331512668</v>
      </c>
      <c r="M11" s="8">
        <v>0.170964</v>
      </c>
      <c r="N11" s="248">
        <v>-1.2527999999999999E-2</v>
      </c>
      <c r="O11" s="78"/>
      <c r="P11" s="78"/>
      <c r="Q11" s="78"/>
    </row>
    <row r="12" spans="1:19" x14ac:dyDescent="0.2">
      <c r="A12" s="32" t="s">
        <v>180</v>
      </c>
      <c r="B12" s="248">
        <v>643.62253731026999</v>
      </c>
      <c r="C12" s="178">
        <v>3.5629000000000001E-2</v>
      </c>
      <c r="D12" s="178">
        <v>1</v>
      </c>
      <c r="E12" s="248">
        <v>22.931464837509999</v>
      </c>
      <c r="F12" s="248">
        <v>643.62253731026999</v>
      </c>
      <c r="G12" s="8">
        <v>0.30052099999999998</v>
      </c>
      <c r="H12" s="248">
        <v>641.36540259646995</v>
      </c>
      <c r="I12" s="178">
        <v>3.8261999999999997E-2</v>
      </c>
      <c r="J12" s="178">
        <v>1</v>
      </c>
      <c r="K12" s="248">
        <v>24.539711255029999</v>
      </c>
      <c r="L12" s="248">
        <v>641.36540259646995</v>
      </c>
      <c r="M12" s="8">
        <v>0.32180599999999998</v>
      </c>
      <c r="N12" s="248">
        <v>2.1285999999999999E-2</v>
      </c>
      <c r="O12" s="78"/>
      <c r="P12" s="78"/>
      <c r="Q12" s="78"/>
    </row>
    <row r="13" spans="1:19" x14ac:dyDescent="0.2">
      <c r="A13" s="32" t="s">
        <v>145</v>
      </c>
      <c r="B13" s="248">
        <v>63.267029999999998</v>
      </c>
      <c r="C13" s="178">
        <v>8.8570000000000003E-3</v>
      </c>
      <c r="D13" s="178">
        <v>0.24859300000000001</v>
      </c>
      <c r="E13" s="248">
        <v>0.56035970458999995</v>
      </c>
      <c r="F13" s="248">
        <v>15.727740788789999</v>
      </c>
      <c r="G13" s="8">
        <v>7.3439999999999998E-3</v>
      </c>
      <c r="H13" s="248">
        <v>62.992012195999997</v>
      </c>
      <c r="I13" s="178">
        <v>9.1760000000000001E-3</v>
      </c>
      <c r="J13" s="178">
        <v>0.23983299999999999</v>
      </c>
      <c r="K13" s="248">
        <v>0.57803963289000004</v>
      </c>
      <c r="L13" s="248">
        <v>15.1075380642</v>
      </c>
      <c r="M13" s="8">
        <v>7.5799999999999999E-3</v>
      </c>
      <c r="N13" s="248">
        <v>2.3699999999999999E-4</v>
      </c>
      <c r="O13" s="78"/>
      <c r="P13" s="78"/>
      <c r="Q13" s="78"/>
    </row>
    <row r="14" spans="1:19" x14ac:dyDescent="0.2">
      <c r="B14" s="176"/>
      <c r="C14" s="113"/>
      <c r="D14" s="113"/>
      <c r="E14" s="176"/>
      <c r="F14" s="176"/>
      <c r="G14" s="180"/>
      <c r="H14" s="176"/>
      <c r="I14" s="113"/>
      <c r="J14" s="113"/>
      <c r="K14" s="176"/>
      <c r="L14" s="176"/>
      <c r="M14" s="180"/>
      <c r="N14" s="176"/>
      <c r="O14" s="78"/>
      <c r="P14" s="78"/>
      <c r="Q14" s="78"/>
    </row>
    <row r="15" spans="1:19" x14ac:dyDescent="0.2">
      <c r="B15" s="176"/>
      <c r="C15" s="113"/>
      <c r="D15" s="113"/>
      <c r="E15" s="176"/>
      <c r="F15" s="176"/>
      <c r="G15" s="180"/>
      <c r="H15" s="176"/>
      <c r="I15" s="113"/>
      <c r="J15" s="113"/>
      <c r="K15" s="176"/>
      <c r="L15" s="176"/>
      <c r="M15" s="180"/>
      <c r="N15" s="176"/>
      <c r="O15" s="78"/>
      <c r="P15" s="78"/>
      <c r="Q15" s="78"/>
    </row>
    <row r="16" spans="1:19" x14ac:dyDescent="0.2">
      <c r="B16" s="176"/>
      <c r="C16" s="113"/>
      <c r="D16" s="113"/>
      <c r="E16" s="176"/>
      <c r="F16" s="176"/>
      <c r="G16" s="180"/>
      <c r="H16" s="176"/>
      <c r="I16" s="113"/>
      <c r="J16" s="113"/>
      <c r="K16" s="176"/>
      <c r="L16" s="176"/>
      <c r="M16" s="180"/>
      <c r="N16" s="176"/>
      <c r="O16" s="78"/>
      <c r="P16" s="78"/>
      <c r="Q16" s="78"/>
    </row>
    <row r="17" spans="1:19" x14ac:dyDescent="0.2">
      <c r="B17" s="176"/>
      <c r="C17" s="113"/>
      <c r="D17" s="113"/>
      <c r="E17" s="176"/>
      <c r="F17" s="176"/>
      <c r="G17" s="180"/>
      <c r="H17" s="176"/>
      <c r="I17" s="113"/>
      <c r="J17" s="113"/>
      <c r="K17" s="176"/>
      <c r="L17" s="176"/>
      <c r="M17" s="180"/>
      <c r="N17" s="176"/>
      <c r="O17" s="78"/>
      <c r="P17" s="78"/>
      <c r="Q17" s="78"/>
    </row>
    <row r="18" spans="1:19" x14ac:dyDescent="0.2">
      <c r="B18" s="176"/>
      <c r="C18" s="113"/>
      <c r="D18" s="113"/>
      <c r="E18" s="176"/>
      <c r="F18" s="176"/>
      <c r="G18" s="180"/>
      <c r="H18" s="176"/>
      <c r="I18" s="113"/>
      <c r="J18" s="113"/>
      <c r="K18" s="176"/>
      <c r="L18" s="176"/>
      <c r="M18" s="180"/>
      <c r="N18" s="176"/>
      <c r="O18" s="78"/>
      <c r="P18" s="78"/>
      <c r="Q18" s="78"/>
    </row>
    <row r="19" spans="1:19" x14ac:dyDescent="0.2">
      <c r="B19" s="176"/>
      <c r="C19" s="113"/>
      <c r="D19" s="113"/>
      <c r="E19" s="176"/>
      <c r="F19" s="176"/>
      <c r="G19" s="180"/>
      <c r="H19" s="176"/>
      <c r="I19" s="113"/>
      <c r="J19" s="113"/>
      <c r="K19" s="176"/>
      <c r="L19" s="176"/>
      <c r="M19" s="180"/>
      <c r="N19" s="176"/>
      <c r="O19" s="78"/>
      <c r="P19" s="78"/>
      <c r="Q19" s="78"/>
    </row>
    <row r="20" spans="1:19" x14ac:dyDescent="0.2">
      <c r="B20" s="176"/>
      <c r="C20" s="113"/>
      <c r="D20" s="113"/>
      <c r="E20" s="176"/>
      <c r="F20" s="176"/>
      <c r="G20" s="180"/>
      <c r="H20" s="176"/>
      <c r="I20" s="113"/>
      <c r="J20" s="113"/>
      <c r="K20" s="176"/>
      <c r="L20" s="176"/>
      <c r="M20" s="180"/>
      <c r="N20" s="176"/>
      <c r="O20" s="78"/>
      <c r="P20" s="78"/>
      <c r="Q20" s="78"/>
    </row>
    <row r="21" spans="1:19" x14ac:dyDescent="0.2">
      <c r="B21" s="176"/>
      <c r="C21" s="113"/>
      <c r="D21" s="113"/>
      <c r="E21" s="176"/>
      <c r="F21" s="176"/>
      <c r="G21" s="180"/>
      <c r="H21" s="176"/>
      <c r="I21" s="113"/>
      <c r="J21" s="113"/>
      <c r="K21" s="176"/>
      <c r="L21" s="176"/>
      <c r="M21" s="180"/>
      <c r="N21" s="176"/>
      <c r="O21" s="78"/>
      <c r="P21" s="78"/>
      <c r="Q21" s="78"/>
    </row>
    <row r="22" spans="1:19" x14ac:dyDescent="0.2">
      <c r="B22" s="176"/>
      <c r="C22" s="113"/>
      <c r="D22" s="113"/>
      <c r="E22" s="176"/>
      <c r="F22" s="176"/>
      <c r="G22" s="180"/>
      <c r="H22" s="176"/>
      <c r="I22" s="113"/>
      <c r="J22" s="113"/>
      <c r="K22" s="176"/>
      <c r="L22" s="176"/>
      <c r="M22" s="180"/>
      <c r="N22" s="176"/>
      <c r="O22" s="78"/>
      <c r="P22" s="78"/>
      <c r="Q22" s="78"/>
    </row>
    <row r="23" spans="1:19" x14ac:dyDescent="0.2">
      <c r="B23" s="176"/>
      <c r="C23" s="113"/>
      <c r="D23" s="113"/>
      <c r="E23" s="176"/>
      <c r="F23" s="176"/>
      <c r="G23" s="180"/>
      <c r="H23" s="176"/>
      <c r="I23" s="113"/>
      <c r="J23" s="113"/>
      <c r="K23" s="176"/>
      <c r="L23" s="176"/>
      <c r="M23" s="180"/>
      <c r="N23" s="188" t="str">
        <f>VALVAL</f>
        <v>млрд. одиниць</v>
      </c>
      <c r="O23" s="78"/>
      <c r="P23" s="78"/>
      <c r="Q23" s="78"/>
    </row>
    <row r="24" spans="1:19" x14ac:dyDescent="0.2">
      <c r="A24" s="217"/>
      <c r="B24" s="259">
        <v>43100</v>
      </c>
      <c r="C24" s="260"/>
      <c r="D24" s="260"/>
      <c r="E24" s="260"/>
      <c r="F24" s="260"/>
      <c r="G24" s="261"/>
      <c r="H24" s="259">
        <v>43251</v>
      </c>
      <c r="I24" s="260"/>
      <c r="J24" s="260"/>
      <c r="K24" s="260"/>
      <c r="L24" s="260"/>
      <c r="M24" s="261"/>
      <c r="N24" s="210"/>
      <c r="O24" s="192"/>
      <c r="P24" s="192"/>
      <c r="Q24" s="192"/>
      <c r="R24" s="192"/>
      <c r="S24" s="192"/>
    </row>
    <row r="25" spans="1:19" s="242" customFormat="1" x14ac:dyDescent="0.2">
      <c r="A25" s="232"/>
      <c r="B25" s="114" t="s">
        <v>74</v>
      </c>
      <c r="C25" s="44" t="s">
        <v>124</v>
      </c>
      <c r="D25" s="44" t="s">
        <v>51</v>
      </c>
      <c r="E25" s="114" t="s">
        <v>202</v>
      </c>
      <c r="F25" s="114" t="s">
        <v>8</v>
      </c>
      <c r="G25" s="116" t="s">
        <v>77</v>
      </c>
      <c r="H25" s="114" t="s">
        <v>74</v>
      </c>
      <c r="I25" s="44" t="s">
        <v>124</v>
      </c>
      <c r="J25" s="44" t="s">
        <v>51</v>
      </c>
      <c r="K25" s="114" t="s">
        <v>202</v>
      </c>
      <c r="L25" s="114" t="s">
        <v>8</v>
      </c>
      <c r="M25" s="116" t="s">
        <v>77</v>
      </c>
      <c r="N25" s="114" t="s">
        <v>170</v>
      </c>
      <c r="O25" s="15"/>
      <c r="P25" s="15"/>
      <c r="Q25" s="15"/>
    </row>
    <row r="26" spans="1:19" s="190" customFormat="1" ht="15" x14ac:dyDescent="0.25">
      <c r="A26" s="128" t="s">
        <v>201</v>
      </c>
      <c r="B26" s="168">
        <f t="shared" ref="B26:M26" si="2">B$27+B$34</f>
        <v>754.65981665574998</v>
      </c>
      <c r="C26" s="103">
        <f t="shared" si="2"/>
        <v>8.108193</v>
      </c>
      <c r="D26" s="103">
        <f t="shared" si="2"/>
        <v>227.57444800000002</v>
      </c>
      <c r="E26" s="168">
        <f t="shared" si="2"/>
        <v>76.305753084309998</v>
      </c>
      <c r="F26" s="168">
        <f t="shared" si="2"/>
        <v>2141.6905879996102</v>
      </c>
      <c r="G26" s="171">
        <f t="shared" si="2"/>
        <v>1</v>
      </c>
      <c r="H26" s="168">
        <f t="shared" si="2"/>
        <v>750.93866702845003</v>
      </c>
      <c r="I26" s="103">
        <f t="shared" si="2"/>
        <v>8.0160899999999984</v>
      </c>
      <c r="J26" s="103">
        <f t="shared" si="2"/>
        <v>209.507082</v>
      </c>
      <c r="K26" s="168">
        <f t="shared" si="2"/>
        <v>76.256134905379994</v>
      </c>
      <c r="L26" s="168">
        <f t="shared" si="2"/>
        <v>1993.0163870170604</v>
      </c>
      <c r="M26" s="171">
        <f t="shared" si="2"/>
        <v>0.99999899999999997</v>
      </c>
      <c r="N26" s="168">
        <v>0</v>
      </c>
      <c r="O26" s="207"/>
      <c r="P26" s="207"/>
      <c r="Q26" s="207"/>
    </row>
    <row r="27" spans="1:19" s="141" customFormat="1" ht="15" x14ac:dyDescent="0.25">
      <c r="A27" s="194" t="s">
        <v>84</v>
      </c>
      <c r="B27" s="25">
        <f t="shared" ref="B27:M27" si="3">SUM(B$28:B$33)</f>
        <v>733.16674643741999</v>
      </c>
      <c r="C27" s="196">
        <f t="shared" si="3"/>
        <v>4.4550299999999998</v>
      </c>
      <c r="D27" s="196">
        <f t="shared" si="3"/>
        <v>125.04030800000001</v>
      </c>
      <c r="E27" s="25">
        <f t="shared" si="3"/>
        <v>65.332784469549992</v>
      </c>
      <c r="F27" s="25">
        <f t="shared" si="3"/>
        <v>1833.70983091682</v>
      </c>
      <c r="G27" s="28">
        <f t="shared" si="3"/>
        <v>0.8561970000000001</v>
      </c>
      <c r="H27" s="25">
        <f t="shared" si="3"/>
        <v>729.97003968748004</v>
      </c>
      <c r="I27" s="196">
        <f t="shared" si="3"/>
        <v>4.3979769999999991</v>
      </c>
      <c r="J27" s="196">
        <f t="shared" si="3"/>
        <v>114.944743</v>
      </c>
      <c r="K27" s="25">
        <f t="shared" si="3"/>
        <v>66.219200961039988</v>
      </c>
      <c r="L27" s="25">
        <f t="shared" si="3"/>
        <v>1730.6929182070803</v>
      </c>
      <c r="M27" s="28">
        <f t="shared" si="3"/>
        <v>0.86837799999999998</v>
      </c>
      <c r="N27" s="25">
        <v>1.2182E-2</v>
      </c>
      <c r="O27" s="161"/>
      <c r="P27" s="161"/>
      <c r="Q27" s="161"/>
    </row>
    <row r="28" spans="1:19" s="234" customFormat="1" outlineLevel="1" x14ac:dyDescent="0.2">
      <c r="A28" s="68" t="s">
        <v>42</v>
      </c>
      <c r="B28" s="209">
        <v>30.05374186513</v>
      </c>
      <c r="C28" s="142">
        <v>1</v>
      </c>
      <c r="D28" s="142">
        <v>28.067222999999998</v>
      </c>
      <c r="E28" s="209">
        <v>30.05374186513</v>
      </c>
      <c r="F28" s="209">
        <v>843.52507491305005</v>
      </c>
      <c r="G28" s="211">
        <v>0.39385900000000001</v>
      </c>
      <c r="H28" s="209">
        <v>29.84256539099</v>
      </c>
      <c r="I28" s="142">
        <v>1</v>
      </c>
      <c r="J28" s="142">
        <v>26.135816999999999</v>
      </c>
      <c r="K28" s="209">
        <v>29.84256539099</v>
      </c>
      <c r="L28" s="209">
        <v>779.95982786951004</v>
      </c>
      <c r="M28" s="211">
        <v>0.39134600000000003</v>
      </c>
      <c r="N28" s="209">
        <v>-2.513E-3</v>
      </c>
      <c r="O28" s="6"/>
      <c r="P28" s="6"/>
      <c r="Q28" s="6"/>
    </row>
    <row r="29" spans="1:19" outlineLevel="1" x14ac:dyDescent="0.2">
      <c r="A29" s="191" t="s">
        <v>165</v>
      </c>
      <c r="B29" s="248">
        <v>4.4238517671500004</v>
      </c>
      <c r="C29" s="178">
        <v>1.1934</v>
      </c>
      <c r="D29" s="178">
        <v>33.495424</v>
      </c>
      <c r="E29" s="248">
        <v>5.2794247102299998</v>
      </c>
      <c r="F29" s="248">
        <v>148.17879065381999</v>
      </c>
      <c r="G29" s="8">
        <v>6.9188E-2</v>
      </c>
      <c r="H29" s="248">
        <v>4.6532375259699998</v>
      </c>
      <c r="I29" s="178">
        <v>1.1632</v>
      </c>
      <c r="J29" s="178">
        <v>30.401181999999999</v>
      </c>
      <c r="K29" s="248">
        <v>5.4126458306599998</v>
      </c>
      <c r="L29" s="248">
        <v>141.46392091625</v>
      </c>
      <c r="M29" s="8">
        <v>7.0980000000000001E-2</v>
      </c>
      <c r="N29" s="248">
        <v>1.792E-3</v>
      </c>
      <c r="O29" s="78"/>
      <c r="P29" s="78"/>
      <c r="Q29" s="78"/>
    </row>
    <row r="30" spans="1:19" outlineLevel="1" x14ac:dyDescent="0.2">
      <c r="A30" s="191" t="s">
        <v>104</v>
      </c>
      <c r="B30" s="248">
        <v>0.4</v>
      </c>
      <c r="C30" s="178">
        <v>0.79300999999999999</v>
      </c>
      <c r="D30" s="178">
        <v>22.257574999999999</v>
      </c>
      <c r="E30" s="248">
        <v>0.31720380743999999</v>
      </c>
      <c r="F30" s="248">
        <v>8.9030299999999993</v>
      </c>
      <c r="G30" s="8">
        <v>4.1570000000000001E-3</v>
      </c>
      <c r="H30" s="248">
        <v>0.4</v>
      </c>
      <c r="I30" s="178">
        <v>0.77068800000000004</v>
      </c>
      <c r="J30" s="178">
        <v>20.142571</v>
      </c>
      <c r="K30" s="248">
        <v>0.30827536020000001</v>
      </c>
      <c r="L30" s="248">
        <v>8.0570284000000001</v>
      </c>
      <c r="M30" s="8">
        <v>4.0429999999999997E-3</v>
      </c>
      <c r="N30" s="248">
        <v>-1.1400000000000001E-4</v>
      </c>
      <c r="O30" s="78"/>
      <c r="P30" s="78"/>
      <c r="Q30" s="78"/>
    </row>
    <row r="31" spans="1:19" outlineLevel="1" x14ac:dyDescent="0.2">
      <c r="A31" s="191" t="s">
        <v>72</v>
      </c>
      <c r="B31" s="248">
        <v>4.6791400000000003</v>
      </c>
      <c r="C31" s="178">
        <v>1.424134</v>
      </c>
      <c r="D31" s="178">
        <v>39.971493000000002</v>
      </c>
      <c r="E31" s="248">
        <v>6.6637234384099999</v>
      </c>
      <c r="F31" s="248">
        <v>187.03221175601999</v>
      </c>
      <c r="G31" s="8">
        <v>8.7329000000000004E-2</v>
      </c>
      <c r="H31" s="248">
        <v>4.2753899999999998</v>
      </c>
      <c r="I31" s="178">
        <v>1.4166510000000001</v>
      </c>
      <c r="J31" s="178">
        <v>37.02534</v>
      </c>
      <c r="K31" s="248">
        <v>6.0567369438999998</v>
      </c>
      <c r="L31" s="248">
        <v>158.2977683826</v>
      </c>
      <c r="M31" s="8">
        <v>7.9425999999999997E-2</v>
      </c>
      <c r="N31" s="248">
        <v>-7.9030000000000003E-3</v>
      </c>
      <c r="O31" s="78"/>
      <c r="P31" s="78"/>
      <c r="Q31" s="78"/>
    </row>
    <row r="32" spans="1:19" outlineLevel="1" x14ac:dyDescent="0.2">
      <c r="A32" s="191" t="s">
        <v>180</v>
      </c>
      <c r="B32" s="248">
        <v>630.34298280513997</v>
      </c>
      <c r="C32" s="178">
        <v>3.5629000000000001E-2</v>
      </c>
      <c r="D32" s="178">
        <v>1</v>
      </c>
      <c r="E32" s="248">
        <v>22.458330943749999</v>
      </c>
      <c r="F32" s="248">
        <v>630.34298280513997</v>
      </c>
      <c r="G32" s="8">
        <v>0.29432000000000003</v>
      </c>
      <c r="H32" s="248">
        <v>627.80683457452005</v>
      </c>
      <c r="I32" s="178">
        <v>3.8261999999999997E-2</v>
      </c>
      <c r="J32" s="178">
        <v>1</v>
      </c>
      <c r="K32" s="248">
        <v>24.020937802399999</v>
      </c>
      <c r="L32" s="248">
        <v>627.80683457452005</v>
      </c>
      <c r="M32" s="8">
        <v>0.31500299999999998</v>
      </c>
      <c r="N32" s="248">
        <v>2.0683E-2</v>
      </c>
      <c r="O32" s="78"/>
      <c r="P32" s="78"/>
      <c r="Q32" s="78"/>
    </row>
    <row r="33" spans="1:17" outlineLevel="1" x14ac:dyDescent="0.2">
      <c r="A33" s="191" t="s">
        <v>145</v>
      </c>
      <c r="B33" s="248">
        <v>63.267029999999998</v>
      </c>
      <c r="C33" s="178">
        <v>8.8570000000000003E-3</v>
      </c>
      <c r="D33" s="178">
        <v>0.24859300000000001</v>
      </c>
      <c r="E33" s="248">
        <v>0.56035970458999995</v>
      </c>
      <c r="F33" s="248">
        <v>15.727740788789999</v>
      </c>
      <c r="G33" s="8">
        <v>7.3439999999999998E-3</v>
      </c>
      <c r="H33" s="248">
        <v>62.992012195999997</v>
      </c>
      <c r="I33" s="178">
        <v>9.1760000000000001E-3</v>
      </c>
      <c r="J33" s="178">
        <v>0.23983299999999999</v>
      </c>
      <c r="K33" s="248">
        <v>0.57803963289000004</v>
      </c>
      <c r="L33" s="248">
        <v>15.1075380642</v>
      </c>
      <c r="M33" s="8">
        <v>7.5799999999999999E-3</v>
      </c>
      <c r="N33" s="248">
        <v>2.3699999999999999E-4</v>
      </c>
      <c r="O33" s="78"/>
      <c r="P33" s="78"/>
      <c r="Q33" s="78"/>
    </row>
    <row r="34" spans="1:17" ht="15" x14ac:dyDescent="0.25">
      <c r="A34" s="67" t="s">
        <v>128</v>
      </c>
      <c r="B34" s="29">
        <f t="shared" ref="B34:M34" si="4">SUM(B$35:B$38)</f>
        <v>21.493070218329997</v>
      </c>
      <c r="C34" s="200">
        <f t="shared" si="4"/>
        <v>3.6531630000000002</v>
      </c>
      <c r="D34" s="200">
        <f t="shared" si="4"/>
        <v>102.53414000000001</v>
      </c>
      <c r="E34" s="29">
        <f t="shared" si="4"/>
        <v>10.972968614759999</v>
      </c>
      <c r="F34" s="29">
        <f t="shared" si="4"/>
        <v>307.98075708279003</v>
      </c>
      <c r="G34" s="33">
        <f t="shared" si="4"/>
        <v>0.14380300000000001</v>
      </c>
      <c r="H34" s="29">
        <f t="shared" si="4"/>
        <v>20.968627340970002</v>
      </c>
      <c r="I34" s="200">
        <f t="shared" si="4"/>
        <v>3.6181129999999997</v>
      </c>
      <c r="J34" s="200">
        <f t="shared" si="4"/>
        <v>94.562338999999994</v>
      </c>
      <c r="K34" s="29">
        <f t="shared" si="4"/>
        <v>10.036933944340001</v>
      </c>
      <c r="L34" s="29">
        <f t="shared" si="4"/>
        <v>262.32346880998</v>
      </c>
      <c r="M34" s="33">
        <f t="shared" si="4"/>
        <v>0.13162099999999999</v>
      </c>
      <c r="N34" s="29">
        <v>-1.2182E-2</v>
      </c>
      <c r="O34" s="78"/>
      <c r="P34" s="78"/>
      <c r="Q34" s="78"/>
    </row>
    <row r="35" spans="1:17" outlineLevel="1" x14ac:dyDescent="0.2">
      <c r="A35" s="191" t="s">
        <v>42</v>
      </c>
      <c r="B35" s="248">
        <v>2.5388309056599998</v>
      </c>
      <c r="C35" s="178">
        <v>1</v>
      </c>
      <c r="D35" s="178">
        <v>28.067222999999998</v>
      </c>
      <c r="E35" s="248">
        <v>2.5388309056599998</v>
      </c>
      <c r="F35" s="248">
        <v>71.257933188440006</v>
      </c>
      <c r="G35" s="8">
        <v>3.3272000000000003E-2</v>
      </c>
      <c r="H35" s="248">
        <v>2.1449466304000002</v>
      </c>
      <c r="I35" s="178">
        <v>1</v>
      </c>
      <c r="J35" s="178">
        <v>26.135816999999999</v>
      </c>
      <c r="K35" s="248">
        <v>2.1449466304000002</v>
      </c>
      <c r="L35" s="248">
        <v>56.059932606910003</v>
      </c>
      <c r="M35" s="8">
        <v>2.8128E-2</v>
      </c>
      <c r="N35" s="248">
        <v>-5.1440000000000001E-3</v>
      </c>
      <c r="O35" s="78"/>
      <c r="P35" s="78"/>
      <c r="Q35" s="78"/>
    </row>
    <row r="36" spans="1:17" outlineLevel="1" x14ac:dyDescent="0.2">
      <c r="A36" s="191" t="s">
        <v>165</v>
      </c>
      <c r="B36" s="248">
        <v>0.52228515054000002</v>
      </c>
      <c r="C36" s="178">
        <v>1.1934</v>
      </c>
      <c r="D36" s="178">
        <v>33.495424</v>
      </c>
      <c r="E36" s="248">
        <v>0.62329509998999999</v>
      </c>
      <c r="F36" s="248">
        <v>17.49416256624</v>
      </c>
      <c r="G36" s="8">
        <v>8.1679999999999999E-3</v>
      </c>
      <c r="H36" s="248">
        <v>0.33779678161999999</v>
      </c>
      <c r="I36" s="178">
        <v>1.1632</v>
      </c>
      <c r="J36" s="178">
        <v>30.401181999999999</v>
      </c>
      <c r="K36" s="248">
        <v>0.39292521204999997</v>
      </c>
      <c r="L36" s="248">
        <v>10.26942143704</v>
      </c>
      <c r="M36" s="8">
        <v>5.1529999999999996E-3</v>
      </c>
      <c r="N36" s="248">
        <v>-3.016E-3</v>
      </c>
      <c r="O36" s="78"/>
      <c r="P36" s="78"/>
      <c r="Q36" s="78"/>
    </row>
    <row r="37" spans="1:17" outlineLevel="1" x14ac:dyDescent="0.2">
      <c r="A37" s="191" t="s">
        <v>72</v>
      </c>
      <c r="B37" s="248">
        <v>5.1523996570000001</v>
      </c>
      <c r="C37" s="178">
        <v>1.424134</v>
      </c>
      <c r="D37" s="178">
        <v>39.971493000000002</v>
      </c>
      <c r="E37" s="248">
        <v>7.3377087153499998</v>
      </c>
      <c r="F37" s="248">
        <v>205.94910682298001</v>
      </c>
      <c r="G37" s="8">
        <v>9.6161999999999997E-2</v>
      </c>
      <c r="H37" s="248">
        <v>4.9273159069999997</v>
      </c>
      <c r="I37" s="178">
        <v>1.4166510000000001</v>
      </c>
      <c r="J37" s="178">
        <v>37.02534</v>
      </c>
      <c r="K37" s="248">
        <v>6.9802886492600003</v>
      </c>
      <c r="L37" s="248">
        <v>182.43554674408</v>
      </c>
      <c r="M37" s="8">
        <v>9.1536999999999993E-2</v>
      </c>
      <c r="N37" s="248">
        <v>-4.6249999999999998E-3</v>
      </c>
      <c r="O37" s="78"/>
      <c r="P37" s="78"/>
      <c r="Q37" s="78"/>
    </row>
    <row r="38" spans="1:17" outlineLevel="1" x14ac:dyDescent="0.2">
      <c r="A38" s="191" t="s">
        <v>180</v>
      </c>
      <c r="B38" s="248">
        <v>13.279554505129999</v>
      </c>
      <c r="C38" s="178">
        <v>3.5629000000000001E-2</v>
      </c>
      <c r="D38" s="178">
        <v>1</v>
      </c>
      <c r="E38" s="248">
        <v>0.47313389375999998</v>
      </c>
      <c r="F38" s="248">
        <v>13.279554505129999</v>
      </c>
      <c r="G38" s="8">
        <v>6.2009999999999999E-3</v>
      </c>
      <c r="H38" s="248">
        <v>13.55856802195</v>
      </c>
      <c r="I38" s="178">
        <v>3.8261999999999997E-2</v>
      </c>
      <c r="J38" s="178">
        <v>1</v>
      </c>
      <c r="K38" s="248">
        <v>0.51877345262999996</v>
      </c>
      <c r="L38" s="248">
        <v>13.55856802195</v>
      </c>
      <c r="M38" s="8">
        <v>6.803E-3</v>
      </c>
      <c r="N38" s="248">
        <v>6.0300000000000002E-4</v>
      </c>
      <c r="O38" s="78"/>
      <c r="P38" s="78"/>
      <c r="Q38" s="78"/>
    </row>
    <row r="39" spans="1:17" x14ac:dyDescent="0.2">
      <c r="B39" s="176"/>
      <c r="C39" s="113"/>
      <c r="D39" s="113"/>
      <c r="E39" s="176"/>
      <c r="F39" s="176"/>
      <c r="G39" s="180"/>
      <c r="H39" s="176"/>
      <c r="I39" s="113"/>
      <c r="J39" s="113"/>
      <c r="K39" s="176"/>
      <c r="L39" s="176"/>
      <c r="M39" s="180"/>
      <c r="N39" s="176"/>
      <c r="O39" s="78"/>
      <c r="P39" s="78"/>
      <c r="Q39" s="78"/>
    </row>
    <row r="40" spans="1:17" x14ac:dyDescent="0.2">
      <c r="B40" s="176"/>
      <c r="C40" s="113"/>
      <c r="D40" s="113"/>
      <c r="E40" s="176"/>
      <c r="F40" s="176"/>
      <c r="G40" s="180"/>
      <c r="H40" s="176"/>
      <c r="I40" s="113"/>
      <c r="J40" s="113"/>
      <c r="K40" s="176"/>
      <c r="L40" s="176"/>
      <c r="M40" s="180"/>
      <c r="N40" s="176"/>
      <c r="O40" s="78"/>
      <c r="P40" s="78"/>
      <c r="Q40" s="78"/>
    </row>
    <row r="41" spans="1:17" x14ac:dyDescent="0.2">
      <c r="B41" s="176"/>
      <c r="C41" s="113"/>
      <c r="D41" s="113"/>
      <c r="E41" s="176"/>
      <c r="F41" s="176"/>
      <c r="G41" s="180"/>
      <c r="H41" s="176"/>
      <c r="I41" s="113"/>
      <c r="J41" s="113"/>
      <c r="K41" s="176"/>
      <c r="L41" s="176"/>
      <c r="M41" s="180"/>
      <c r="N41" s="176"/>
      <c r="O41" s="78"/>
      <c r="P41" s="78"/>
      <c r="Q41" s="78"/>
    </row>
    <row r="42" spans="1:17" x14ac:dyDescent="0.2">
      <c r="B42" s="176"/>
      <c r="C42" s="113"/>
      <c r="D42" s="113"/>
      <c r="E42" s="176"/>
      <c r="F42" s="176"/>
      <c r="G42" s="180"/>
      <c r="H42" s="176"/>
      <c r="I42" s="113"/>
      <c r="J42" s="113"/>
      <c r="K42" s="176"/>
      <c r="L42" s="176"/>
      <c r="M42" s="180"/>
      <c r="N42" s="176"/>
      <c r="O42" s="78"/>
      <c r="P42" s="78"/>
      <c r="Q42" s="78"/>
    </row>
    <row r="43" spans="1:17" x14ac:dyDescent="0.2">
      <c r="B43" s="176"/>
      <c r="C43" s="113"/>
      <c r="D43" s="113"/>
      <c r="E43" s="176"/>
      <c r="F43" s="176"/>
      <c r="G43" s="180"/>
      <c r="H43" s="176"/>
      <c r="I43" s="113"/>
      <c r="J43" s="113"/>
      <c r="K43" s="176"/>
      <c r="L43" s="176"/>
      <c r="M43" s="180"/>
      <c r="N43" s="176"/>
      <c r="O43" s="78"/>
      <c r="P43" s="78"/>
      <c r="Q43" s="78"/>
    </row>
    <row r="44" spans="1:17" x14ac:dyDescent="0.2">
      <c r="B44" s="176"/>
      <c r="C44" s="113"/>
      <c r="D44" s="113"/>
      <c r="E44" s="176"/>
      <c r="F44" s="176"/>
      <c r="G44" s="180"/>
      <c r="H44" s="176"/>
      <c r="I44" s="113"/>
      <c r="J44" s="113"/>
      <c r="K44" s="176"/>
      <c r="L44" s="176"/>
      <c r="M44" s="180"/>
      <c r="N44" s="176"/>
      <c r="O44" s="78"/>
      <c r="P44" s="78"/>
      <c r="Q44" s="78"/>
    </row>
    <row r="45" spans="1:17" x14ac:dyDescent="0.2">
      <c r="B45" s="176"/>
      <c r="C45" s="113"/>
      <c r="D45" s="113"/>
      <c r="E45" s="176"/>
      <c r="F45" s="176"/>
      <c r="G45" s="180"/>
      <c r="H45" s="176"/>
      <c r="I45" s="113"/>
      <c r="J45" s="113"/>
      <c r="K45" s="176"/>
      <c r="L45" s="176"/>
      <c r="M45" s="180"/>
      <c r="N45" s="176"/>
      <c r="O45" s="78"/>
      <c r="P45" s="78"/>
      <c r="Q45" s="78"/>
    </row>
    <row r="46" spans="1:17" x14ac:dyDescent="0.2">
      <c r="B46" s="176"/>
      <c r="C46" s="113"/>
      <c r="D46" s="113"/>
      <c r="E46" s="176"/>
      <c r="F46" s="176"/>
      <c r="G46" s="180"/>
      <c r="H46" s="176"/>
      <c r="I46" s="113"/>
      <c r="J46" s="113"/>
      <c r="K46" s="176"/>
      <c r="L46" s="176"/>
      <c r="M46" s="180"/>
      <c r="N46" s="176"/>
      <c r="O46" s="78"/>
      <c r="P46" s="78"/>
      <c r="Q46" s="78"/>
    </row>
    <row r="47" spans="1:17" x14ac:dyDescent="0.2">
      <c r="B47" s="176"/>
      <c r="C47" s="113"/>
      <c r="D47" s="113"/>
      <c r="E47" s="176"/>
      <c r="F47" s="176"/>
      <c r="G47" s="180"/>
      <c r="H47" s="176"/>
      <c r="I47" s="113"/>
      <c r="J47" s="113"/>
      <c r="K47" s="176"/>
      <c r="L47" s="176"/>
      <c r="M47" s="180"/>
      <c r="N47" s="176"/>
      <c r="O47" s="78"/>
      <c r="P47" s="78"/>
      <c r="Q47" s="78"/>
    </row>
    <row r="48" spans="1:17" x14ac:dyDescent="0.2">
      <c r="B48" s="176"/>
      <c r="C48" s="113"/>
      <c r="D48" s="113"/>
      <c r="E48" s="176"/>
      <c r="F48" s="176"/>
      <c r="G48" s="180"/>
      <c r="H48" s="176"/>
      <c r="I48" s="113"/>
      <c r="J48" s="113"/>
      <c r="K48" s="176"/>
      <c r="L48" s="176"/>
      <c r="M48" s="180"/>
      <c r="N48" s="176"/>
      <c r="O48" s="78"/>
      <c r="P48" s="78"/>
      <c r="Q48" s="78"/>
    </row>
    <row r="49" spans="2:17" x14ac:dyDescent="0.2">
      <c r="B49" s="176"/>
      <c r="C49" s="113"/>
      <c r="D49" s="113"/>
      <c r="E49" s="176"/>
      <c r="F49" s="176"/>
      <c r="G49" s="180"/>
      <c r="H49" s="176"/>
      <c r="I49" s="113"/>
      <c r="J49" s="113"/>
      <c r="K49" s="176"/>
      <c r="L49" s="176"/>
      <c r="M49" s="180"/>
      <c r="N49" s="176"/>
      <c r="O49" s="78"/>
      <c r="P49" s="78"/>
      <c r="Q49" s="78"/>
    </row>
    <row r="50" spans="2:17" x14ac:dyDescent="0.2">
      <c r="B50" s="176"/>
      <c r="C50" s="113"/>
      <c r="D50" s="113"/>
      <c r="E50" s="176"/>
      <c r="F50" s="176"/>
      <c r="G50" s="180"/>
      <c r="H50" s="176"/>
      <c r="I50" s="113"/>
      <c r="J50" s="113"/>
      <c r="K50" s="176"/>
      <c r="L50" s="176"/>
      <c r="M50" s="180"/>
      <c r="N50" s="176"/>
      <c r="O50" s="78"/>
      <c r="P50" s="78"/>
      <c r="Q50" s="78"/>
    </row>
    <row r="51" spans="2:17" x14ac:dyDescent="0.2">
      <c r="B51" s="176"/>
      <c r="C51" s="113"/>
      <c r="D51" s="113"/>
      <c r="E51" s="176"/>
      <c r="F51" s="176"/>
      <c r="G51" s="180"/>
      <c r="H51" s="176"/>
      <c r="I51" s="113"/>
      <c r="J51" s="113"/>
      <c r="K51" s="176"/>
      <c r="L51" s="176"/>
      <c r="M51" s="180"/>
      <c r="N51" s="176"/>
      <c r="O51" s="78"/>
      <c r="P51" s="78"/>
      <c r="Q51" s="78"/>
    </row>
    <row r="52" spans="2:17" x14ac:dyDescent="0.2">
      <c r="B52" s="176"/>
      <c r="C52" s="113"/>
      <c r="D52" s="113"/>
      <c r="E52" s="176"/>
      <c r="F52" s="176"/>
      <c r="G52" s="180"/>
      <c r="H52" s="176"/>
      <c r="I52" s="113"/>
      <c r="J52" s="113"/>
      <c r="K52" s="176"/>
      <c r="L52" s="176"/>
      <c r="M52" s="180"/>
      <c r="N52" s="176"/>
      <c r="O52" s="78"/>
      <c r="P52" s="78"/>
      <c r="Q52" s="78"/>
    </row>
    <row r="53" spans="2:17" x14ac:dyDescent="0.2">
      <c r="B53" s="176"/>
      <c r="C53" s="113"/>
      <c r="D53" s="113"/>
      <c r="E53" s="176"/>
      <c r="F53" s="176"/>
      <c r="G53" s="180"/>
      <c r="H53" s="176"/>
      <c r="I53" s="113"/>
      <c r="J53" s="113"/>
      <c r="K53" s="176"/>
      <c r="L53" s="176"/>
      <c r="M53" s="180"/>
      <c r="N53" s="176"/>
      <c r="O53" s="78"/>
      <c r="P53" s="78"/>
      <c r="Q53" s="78"/>
    </row>
    <row r="54" spans="2:17" x14ac:dyDescent="0.2">
      <c r="B54" s="176"/>
      <c r="C54" s="113"/>
      <c r="D54" s="113"/>
      <c r="E54" s="176"/>
      <c r="F54" s="176"/>
      <c r="G54" s="180"/>
      <c r="H54" s="176"/>
      <c r="I54" s="113"/>
      <c r="J54" s="113"/>
      <c r="K54" s="176"/>
      <c r="L54" s="176"/>
      <c r="M54" s="180"/>
      <c r="N54" s="176"/>
      <c r="O54" s="78"/>
      <c r="P54" s="78"/>
      <c r="Q54" s="78"/>
    </row>
    <row r="55" spans="2:17" x14ac:dyDescent="0.2">
      <c r="B55" s="176"/>
      <c r="C55" s="113"/>
      <c r="D55" s="113"/>
      <c r="E55" s="176"/>
      <c r="F55" s="176"/>
      <c r="G55" s="180"/>
      <c r="H55" s="176"/>
      <c r="I55" s="113"/>
      <c r="J55" s="113"/>
      <c r="K55" s="176"/>
      <c r="L55" s="176"/>
      <c r="M55" s="180"/>
      <c r="N55" s="176"/>
      <c r="O55" s="78"/>
      <c r="P55" s="78"/>
      <c r="Q55" s="78"/>
    </row>
    <row r="56" spans="2:17" x14ac:dyDescent="0.2">
      <c r="B56" s="176"/>
      <c r="C56" s="113"/>
      <c r="D56" s="113"/>
      <c r="E56" s="176"/>
      <c r="F56" s="176"/>
      <c r="G56" s="180"/>
      <c r="H56" s="176"/>
      <c r="I56" s="113"/>
      <c r="J56" s="113"/>
      <c r="K56" s="176"/>
      <c r="L56" s="176"/>
      <c r="M56" s="180"/>
      <c r="N56" s="176"/>
      <c r="O56" s="78"/>
      <c r="P56" s="78"/>
      <c r="Q56" s="78"/>
    </row>
    <row r="57" spans="2:17" x14ac:dyDescent="0.2">
      <c r="B57" s="176"/>
      <c r="C57" s="113"/>
      <c r="D57" s="113"/>
      <c r="E57" s="176"/>
      <c r="F57" s="176"/>
      <c r="G57" s="180"/>
      <c r="H57" s="176"/>
      <c r="I57" s="113"/>
      <c r="J57" s="113"/>
      <c r="K57" s="176"/>
      <c r="L57" s="176"/>
      <c r="M57" s="180"/>
      <c r="N57" s="176"/>
      <c r="O57" s="78"/>
      <c r="P57" s="78"/>
      <c r="Q57" s="78"/>
    </row>
    <row r="58" spans="2:17" x14ac:dyDescent="0.2">
      <c r="B58" s="176"/>
      <c r="C58" s="113"/>
      <c r="D58" s="113"/>
      <c r="E58" s="176"/>
      <c r="F58" s="176"/>
      <c r="G58" s="180"/>
      <c r="H58" s="176"/>
      <c r="I58" s="113"/>
      <c r="J58" s="113"/>
      <c r="K58" s="176"/>
      <c r="L58" s="176"/>
      <c r="M58" s="180"/>
      <c r="N58" s="176"/>
      <c r="O58" s="78"/>
      <c r="P58" s="78"/>
      <c r="Q58" s="78"/>
    </row>
    <row r="59" spans="2:17" x14ac:dyDescent="0.2">
      <c r="B59" s="176"/>
      <c r="C59" s="113"/>
      <c r="D59" s="113"/>
      <c r="E59" s="176"/>
      <c r="F59" s="176"/>
      <c r="G59" s="180"/>
      <c r="H59" s="176"/>
      <c r="I59" s="113"/>
      <c r="J59" s="113"/>
      <c r="K59" s="176"/>
      <c r="L59" s="176"/>
      <c r="M59" s="180"/>
      <c r="N59" s="176"/>
      <c r="O59" s="78"/>
      <c r="P59" s="78"/>
      <c r="Q59" s="78"/>
    </row>
    <row r="60" spans="2:17" x14ac:dyDescent="0.2">
      <c r="B60" s="176"/>
      <c r="C60" s="113"/>
      <c r="D60" s="113"/>
      <c r="E60" s="176"/>
      <c r="F60" s="176"/>
      <c r="G60" s="180"/>
      <c r="H60" s="176"/>
      <c r="I60" s="113"/>
      <c r="J60" s="113"/>
      <c r="K60" s="176"/>
      <c r="L60" s="176"/>
      <c r="M60" s="180"/>
      <c r="N60" s="176"/>
      <c r="O60" s="78"/>
      <c r="P60" s="78"/>
      <c r="Q60" s="78"/>
    </row>
    <row r="61" spans="2:17" x14ac:dyDescent="0.2">
      <c r="B61" s="176"/>
      <c r="C61" s="113"/>
      <c r="D61" s="113"/>
      <c r="E61" s="176"/>
      <c r="F61" s="176"/>
      <c r="G61" s="180"/>
      <c r="H61" s="176"/>
      <c r="I61" s="113"/>
      <c r="J61" s="113"/>
      <c r="K61" s="176"/>
      <c r="L61" s="176"/>
      <c r="M61" s="180"/>
      <c r="N61" s="176"/>
      <c r="O61" s="78"/>
      <c r="P61" s="78"/>
      <c r="Q61" s="78"/>
    </row>
    <row r="62" spans="2:17" x14ac:dyDescent="0.2">
      <c r="B62" s="176"/>
      <c r="C62" s="113"/>
      <c r="D62" s="113"/>
      <c r="E62" s="176"/>
      <c r="F62" s="176"/>
      <c r="G62" s="180"/>
      <c r="H62" s="176"/>
      <c r="I62" s="113"/>
      <c r="J62" s="113"/>
      <c r="K62" s="176"/>
      <c r="L62" s="176"/>
      <c r="M62" s="180"/>
      <c r="N62" s="176"/>
      <c r="O62" s="78"/>
      <c r="P62" s="78"/>
      <c r="Q62" s="78"/>
    </row>
    <row r="63" spans="2:17" x14ac:dyDescent="0.2">
      <c r="B63" s="176"/>
      <c r="C63" s="113"/>
      <c r="D63" s="113"/>
      <c r="E63" s="176"/>
      <c r="F63" s="176"/>
      <c r="G63" s="180"/>
      <c r="H63" s="176"/>
      <c r="I63" s="113"/>
      <c r="J63" s="113"/>
      <c r="K63" s="176"/>
      <c r="L63" s="176"/>
      <c r="M63" s="180"/>
      <c r="N63" s="176"/>
      <c r="O63" s="78"/>
      <c r="P63" s="78"/>
      <c r="Q63" s="78"/>
    </row>
    <row r="64" spans="2:17" x14ac:dyDescent="0.2">
      <c r="B64" s="176"/>
      <c r="C64" s="113"/>
      <c r="D64" s="113"/>
      <c r="E64" s="176"/>
      <c r="F64" s="176"/>
      <c r="G64" s="180"/>
      <c r="H64" s="176"/>
      <c r="I64" s="113"/>
      <c r="J64" s="113"/>
      <c r="K64" s="176"/>
      <c r="L64" s="176"/>
      <c r="M64" s="180"/>
      <c r="N64" s="176"/>
      <c r="O64" s="78"/>
      <c r="P64" s="78"/>
      <c r="Q64" s="78"/>
    </row>
    <row r="65" spans="2:17" x14ac:dyDescent="0.2">
      <c r="B65" s="176"/>
      <c r="C65" s="113"/>
      <c r="D65" s="113"/>
      <c r="E65" s="176"/>
      <c r="F65" s="176"/>
      <c r="G65" s="180"/>
      <c r="H65" s="176"/>
      <c r="I65" s="113"/>
      <c r="J65" s="113"/>
      <c r="K65" s="176"/>
      <c r="L65" s="176"/>
      <c r="M65" s="180"/>
      <c r="N65" s="176"/>
      <c r="O65" s="78"/>
      <c r="P65" s="78"/>
      <c r="Q65" s="78"/>
    </row>
    <row r="66" spans="2:17" x14ac:dyDescent="0.2">
      <c r="B66" s="176"/>
      <c r="C66" s="113"/>
      <c r="D66" s="113"/>
      <c r="E66" s="176"/>
      <c r="F66" s="176"/>
      <c r="G66" s="180"/>
      <c r="H66" s="176"/>
      <c r="I66" s="113"/>
      <c r="J66" s="113"/>
      <c r="K66" s="176"/>
      <c r="L66" s="176"/>
      <c r="M66" s="180"/>
      <c r="N66" s="176"/>
      <c r="O66" s="78"/>
      <c r="P66" s="78"/>
      <c r="Q66" s="78"/>
    </row>
    <row r="67" spans="2:17" x14ac:dyDescent="0.2">
      <c r="B67" s="176"/>
      <c r="C67" s="113"/>
      <c r="D67" s="113"/>
      <c r="E67" s="176"/>
      <c r="F67" s="176"/>
      <c r="G67" s="180"/>
      <c r="H67" s="176"/>
      <c r="I67" s="113"/>
      <c r="J67" s="113"/>
      <c r="K67" s="176"/>
      <c r="L67" s="176"/>
      <c r="M67" s="180"/>
      <c r="N67" s="176"/>
      <c r="O67" s="78"/>
      <c r="P67" s="78"/>
      <c r="Q67" s="78"/>
    </row>
    <row r="68" spans="2:17" x14ac:dyDescent="0.2">
      <c r="B68" s="176"/>
      <c r="C68" s="113"/>
      <c r="D68" s="113"/>
      <c r="E68" s="176"/>
      <c r="F68" s="176"/>
      <c r="G68" s="180"/>
      <c r="H68" s="176"/>
      <c r="I68" s="113"/>
      <c r="J68" s="113"/>
      <c r="K68" s="176"/>
      <c r="L68" s="176"/>
      <c r="M68" s="180"/>
      <c r="N68" s="176"/>
      <c r="O68" s="78"/>
      <c r="P68" s="78"/>
      <c r="Q68" s="78"/>
    </row>
    <row r="69" spans="2:17" x14ac:dyDescent="0.2">
      <c r="B69" s="176"/>
      <c r="C69" s="113"/>
      <c r="D69" s="113"/>
      <c r="E69" s="176"/>
      <c r="F69" s="176"/>
      <c r="G69" s="180"/>
      <c r="H69" s="176"/>
      <c r="I69" s="113"/>
      <c r="J69" s="113"/>
      <c r="K69" s="176"/>
      <c r="L69" s="176"/>
      <c r="M69" s="180"/>
      <c r="N69" s="176"/>
      <c r="O69" s="78"/>
      <c r="P69" s="78"/>
      <c r="Q69" s="78"/>
    </row>
    <row r="70" spans="2:17" x14ac:dyDescent="0.2">
      <c r="B70" s="176"/>
      <c r="C70" s="113"/>
      <c r="D70" s="113"/>
      <c r="E70" s="176"/>
      <c r="F70" s="176"/>
      <c r="G70" s="180"/>
      <c r="H70" s="176"/>
      <c r="I70" s="113"/>
      <c r="J70" s="113"/>
      <c r="K70" s="176"/>
      <c r="L70" s="176"/>
      <c r="M70" s="180"/>
      <c r="N70" s="176"/>
      <c r="O70" s="78"/>
      <c r="P70" s="78"/>
      <c r="Q70" s="78"/>
    </row>
    <row r="71" spans="2:17" x14ac:dyDescent="0.2">
      <c r="B71" s="176"/>
      <c r="C71" s="113"/>
      <c r="D71" s="113"/>
      <c r="E71" s="176"/>
      <c r="F71" s="176"/>
      <c r="G71" s="180"/>
      <c r="H71" s="176"/>
      <c r="I71" s="113"/>
      <c r="J71" s="113"/>
      <c r="K71" s="176"/>
      <c r="L71" s="176"/>
      <c r="M71" s="180"/>
      <c r="N71" s="176"/>
      <c r="O71" s="78"/>
      <c r="P71" s="78"/>
      <c r="Q71" s="78"/>
    </row>
    <row r="72" spans="2:17" x14ac:dyDescent="0.2">
      <c r="B72" s="176"/>
      <c r="C72" s="113"/>
      <c r="D72" s="113"/>
      <c r="E72" s="176"/>
      <c r="F72" s="176"/>
      <c r="G72" s="180"/>
      <c r="H72" s="176"/>
      <c r="I72" s="113"/>
      <c r="J72" s="113"/>
      <c r="K72" s="176"/>
      <c r="L72" s="176"/>
      <c r="M72" s="180"/>
      <c r="N72" s="176"/>
      <c r="O72" s="78"/>
      <c r="P72" s="78"/>
      <c r="Q72" s="78"/>
    </row>
    <row r="73" spans="2:17" x14ac:dyDescent="0.2">
      <c r="B73" s="176"/>
      <c r="C73" s="113"/>
      <c r="D73" s="113"/>
      <c r="E73" s="176"/>
      <c r="F73" s="176"/>
      <c r="G73" s="180"/>
      <c r="H73" s="176"/>
      <c r="I73" s="113"/>
      <c r="J73" s="113"/>
      <c r="K73" s="176"/>
      <c r="L73" s="176"/>
      <c r="M73" s="180"/>
      <c r="N73" s="176"/>
      <c r="O73" s="78"/>
      <c r="P73" s="78"/>
      <c r="Q73" s="78"/>
    </row>
    <row r="74" spans="2:17" x14ac:dyDescent="0.2">
      <c r="B74" s="176"/>
      <c r="C74" s="113"/>
      <c r="D74" s="113"/>
      <c r="E74" s="176"/>
      <c r="F74" s="176"/>
      <c r="G74" s="180"/>
      <c r="H74" s="176"/>
      <c r="I74" s="113"/>
      <c r="J74" s="113"/>
      <c r="K74" s="176"/>
      <c r="L74" s="176"/>
      <c r="M74" s="180"/>
      <c r="N74" s="176"/>
      <c r="O74" s="78"/>
      <c r="P74" s="78"/>
      <c r="Q74" s="78"/>
    </row>
    <row r="75" spans="2:17" x14ac:dyDescent="0.2">
      <c r="B75" s="176"/>
      <c r="C75" s="113"/>
      <c r="D75" s="113"/>
      <c r="E75" s="176"/>
      <c r="F75" s="176"/>
      <c r="G75" s="180"/>
      <c r="H75" s="176"/>
      <c r="I75" s="113"/>
      <c r="J75" s="113"/>
      <c r="K75" s="176"/>
      <c r="L75" s="176"/>
      <c r="M75" s="180"/>
      <c r="N75" s="176"/>
      <c r="O75" s="78"/>
      <c r="P75" s="78"/>
      <c r="Q75" s="78"/>
    </row>
    <row r="76" spans="2:17" x14ac:dyDescent="0.2">
      <c r="B76" s="176"/>
      <c r="C76" s="113"/>
      <c r="D76" s="113"/>
      <c r="E76" s="176"/>
      <c r="F76" s="176"/>
      <c r="G76" s="180"/>
      <c r="H76" s="176"/>
      <c r="I76" s="113"/>
      <c r="J76" s="113"/>
      <c r="K76" s="176"/>
      <c r="L76" s="176"/>
      <c r="M76" s="180"/>
      <c r="N76" s="176"/>
      <c r="O76" s="78"/>
      <c r="P76" s="78"/>
      <c r="Q76" s="78"/>
    </row>
    <row r="77" spans="2:17" x14ac:dyDescent="0.2">
      <c r="B77" s="176"/>
      <c r="C77" s="113"/>
      <c r="D77" s="113"/>
      <c r="E77" s="176"/>
      <c r="F77" s="176"/>
      <c r="G77" s="180"/>
      <c r="H77" s="176"/>
      <c r="I77" s="113"/>
      <c r="J77" s="113"/>
      <c r="K77" s="176"/>
      <c r="L77" s="176"/>
      <c r="M77" s="180"/>
      <c r="N77" s="176"/>
      <c r="O77" s="78"/>
      <c r="P77" s="78"/>
      <c r="Q77" s="78"/>
    </row>
    <row r="78" spans="2:17" x14ac:dyDescent="0.2">
      <c r="B78" s="176"/>
      <c r="C78" s="113"/>
      <c r="D78" s="113"/>
      <c r="E78" s="176"/>
      <c r="F78" s="176"/>
      <c r="G78" s="180"/>
      <c r="H78" s="176"/>
      <c r="I78" s="113"/>
      <c r="J78" s="113"/>
      <c r="K78" s="176"/>
      <c r="L78" s="176"/>
      <c r="M78" s="180"/>
      <c r="N78" s="176"/>
      <c r="O78" s="78"/>
      <c r="P78" s="78"/>
      <c r="Q78" s="78"/>
    </row>
    <row r="79" spans="2:17" x14ac:dyDescent="0.2">
      <c r="B79" s="176"/>
      <c r="C79" s="113"/>
      <c r="D79" s="113"/>
      <c r="E79" s="176"/>
      <c r="F79" s="176"/>
      <c r="G79" s="180"/>
      <c r="H79" s="176"/>
      <c r="I79" s="113"/>
      <c r="J79" s="113"/>
      <c r="K79" s="176"/>
      <c r="L79" s="176"/>
      <c r="M79" s="180"/>
      <c r="N79" s="176"/>
      <c r="O79" s="78"/>
      <c r="P79" s="78"/>
      <c r="Q79" s="78"/>
    </row>
    <row r="80" spans="2:17" x14ac:dyDescent="0.2">
      <c r="B80" s="176"/>
      <c r="C80" s="113"/>
      <c r="D80" s="113"/>
      <c r="E80" s="176"/>
      <c r="F80" s="176"/>
      <c r="G80" s="180"/>
      <c r="H80" s="176"/>
      <c r="I80" s="113"/>
      <c r="J80" s="113"/>
      <c r="K80" s="176"/>
      <c r="L80" s="176"/>
      <c r="M80" s="180"/>
      <c r="N80" s="176"/>
      <c r="O80" s="78"/>
      <c r="P80" s="78"/>
      <c r="Q80" s="78"/>
    </row>
    <row r="81" spans="2:17" x14ac:dyDescent="0.2">
      <c r="B81" s="176"/>
      <c r="C81" s="113"/>
      <c r="D81" s="113"/>
      <c r="E81" s="176"/>
      <c r="F81" s="176"/>
      <c r="G81" s="180"/>
      <c r="H81" s="176"/>
      <c r="I81" s="113"/>
      <c r="J81" s="113"/>
      <c r="K81" s="176"/>
      <c r="L81" s="176"/>
      <c r="M81" s="180"/>
      <c r="N81" s="176"/>
      <c r="O81" s="78"/>
      <c r="P81" s="78"/>
      <c r="Q81" s="78"/>
    </row>
    <row r="82" spans="2:17" x14ac:dyDescent="0.2">
      <c r="B82" s="176"/>
      <c r="C82" s="113"/>
      <c r="D82" s="113"/>
      <c r="E82" s="176"/>
      <c r="F82" s="176"/>
      <c r="G82" s="180"/>
      <c r="H82" s="176"/>
      <c r="I82" s="113"/>
      <c r="J82" s="113"/>
      <c r="K82" s="176"/>
      <c r="L82" s="176"/>
      <c r="M82" s="180"/>
      <c r="N82" s="176"/>
      <c r="O82" s="78"/>
      <c r="P82" s="78"/>
      <c r="Q82" s="78"/>
    </row>
    <row r="83" spans="2:17" x14ac:dyDescent="0.2">
      <c r="B83" s="176"/>
      <c r="C83" s="113"/>
      <c r="D83" s="113"/>
      <c r="E83" s="176"/>
      <c r="F83" s="176"/>
      <c r="G83" s="180"/>
      <c r="H83" s="176"/>
      <c r="I83" s="113"/>
      <c r="J83" s="113"/>
      <c r="K83" s="176"/>
      <c r="L83" s="176"/>
      <c r="M83" s="180"/>
      <c r="N83" s="176"/>
      <c r="O83" s="78"/>
      <c r="P83" s="78"/>
      <c r="Q83" s="78"/>
    </row>
    <row r="84" spans="2:17" x14ac:dyDescent="0.2">
      <c r="B84" s="176"/>
      <c r="C84" s="113"/>
      <c r="D84" s="113"/>
      <c r="E84" s="176"/>
      <c r="F84" s="176"/>
      <c r="G84" s="180"/>
      <c r="H84" s="176"/>
      <c r="I84" s="113"/>
      <c r="J84" s="113"/>
      <c r="K84" s="176"/>
      <c r="L84" s="176"/>
      <c r="M84" s="180"/>
      <c r="N84" s="176"/>
      <c r="O84" s="78"/>
      <c r="P84" s="78"/>
      <c r="Q84" s="78"/>
    </row>
    <row r="85" spans="2:17" x14ac:dyDescent="0.2">
      <c r="B85" s="176"/>
      <c r="C85" s="113"/>
      <c r="D85" s="113"/>
      <c r="E85" s="176"/>
      <c r="F85" s="176"/>
      <c r="G85" s="180"/>
      <c r="H85" s="176"/>
      <c r="I85" s="113"/>
      <c r="J85" s="113"/>
      <c r="K85" s="176"/>
      <c r="L85" s="176"/>
      <c r="M85" s="180"/>
      <c r="N85" s="176"/>
      <c r="O85" s="78"/>
      <c r="P85" s="78"/>
      <c r="Q85" s="78"/>
    </row>
    <row r="86" spans="2:17" x14ac:dyDescent="0.2">
      <c r="B86" s="176"/>
      <c r="C86" s="113"/>
      <c r="D86" s="113"/>
      <c r="E86" s="176"/>
      <c r="F86" s="176"/>
      <c r="G86" s="180"/>
      <c r="H86" s="176"/>
      <c r="I86" s="113"/>
      <c r="J86" s="113"/>
      <c r="K86" s="176"/>
      <c r="L86" s="176"/>
      <c r="M86" s="180"/>
      <c r="N86" s="176"/>
      <c r="O86" s="78"/>
      <c r="P86" s="78"/>
      <c r="Q86" s="78"/>
    </row>
    <row r="87" spans="2:17" x14ac:dyDescent="0.2">
      <c r="B87" s="176"/>
      <c r="C87" s="113"/>
      <c r="D87" s="113"/>
      <c r="E87" s="176"/>
      <c r="F87" s="176"/>
      <c r="G87" s="180"/>
      <c r="H87" s="176"/>
      <c r="I87" s="113"/>
      <c r="J87" s="113"/>
      <c r="K87" s="176"/>
      <c r="L87" s="176"/>
      <c r="M87" s="180"/>
      <c r="N87" s="176"/>
      <c r="O87" s="78"/>
      <c r="P87" s="78"/>
      <c r="Q87" s="78"/>
    </row>
    <row r="88" spans="2:17" x14ac:dyDescent="0.2">
      <c r="B88" s="176"/>
      <c r="C88" s="113"/>
      <c r="D88" s="113"/>
      <c r="E88" s="176"/>
      <c r="F88" s="176"/>
      <c r="G88" s="180"/>
      <c r="H88" s="176"/>
      <c r="I88" s="113"/>
      <c r="J88" s="113"/>
      <c r="K88" s="176"/>
      <c r="L88" s="176"/>
      <c r="M88" s="180"/>
      <c r="N88" s="176"/>
      <c r="O88" s="78"/>
      <c r="P88" s="78"/>
      <c r="Q88" s="78"/>
    </row>
    <row r="89" spans="2:17" x14ac:dyDescent="0.2">
      <c r="B89" s="176"/>
      <c r="C89" s="113"/>
      <c r="D89" s="113"/>
      <c r="E89" s="176"/>
      <c r="F89" s="176"/>
      <c r="G89" s="180"/>
      <c r="H89" s="176"/>
      <c r="I89" s="113"/>
      <c r="J89" s="113"/>
      <c r="K89" s="176"/>
      <c r="L89" s="176"/>
      <c r="M89" s="180"/>
      <c r="N89" s="176"/>
      <c r="O89" s="78"/>
      <c r="P89" s="78"/>
      <c r="Q89" s="78"/>
    </row>
    <row r="90" spans="2:17" x14ac:dyDescent="0.2">
      <c r="B90" s="176"/>
      <c r="C90" s="113"/>
      <c r="D90" s="113"/>
      <c r="E90" s="176"/>
      <c r="F90" s="176"/>
      <c r="G90" s="180"/>
      <c r="H90" s="176"/>
      <c r="I90" s="113"/>
      <c r="J90" s="113"/>
      <c r="K90" s="176"/>
      <c r="L90" s="176"/>
      <c r="M90" s="180"/>
      <c r="N90" s="176"/>
      <c r="O90" s="78"/>
      <c r="P90" s="78"/>
      <c r="Q90" s="78"/>
    </row>
    <row r="91" spans="2:17" x14ac:dyDescent="0.2">
      <c r="B91" s="176"/>
      <c r="C91" s="113"/>
      <c r="D91" s="113"/>
      <c r="E91" s="176"/>
      <c r="F91" s="176"/>
      <c r="G91" s="180"/>
      <c r="H91" s="176"/>
      <c r="I91" s="113"/>
      <c r="J91" s="113"/>
      <c r="K91" s="176"/>
      <c r="L91" s="176"/>
      <c r="M91" s="180"/>
      <c r="N91" s="176"/>
      <c r="O91" s="78"/>
      <c r="P91" s="78"/>
      <c r="Q91" s="78"/>
    </row>
    <row r="92" spans="2:17" x14ac:dyDescent="0.2">
      <c r="B92" s="176"/>
      <c r="C92" s="113"/>
      <c r="D92" s="113"/>
      <c r="E92" s="176"/>
      <c r="F92" s="176"/>
      <c r="G92" s="180"/>
      <c r="H92" s="176"/>
      <c r="I92" s="113"/>
      <c r="J92" s="113"/>
      <c r="K92" s="176"/>
      <c r="L92" s="176"/>
      <c r="M92" s="180"/>
      <c r="N92" s="176"/>
      <c r="O92" s="78"/>
      <c r="P92" s="78"/>
      <c r="Q92" s="78"/>
    </row>
    <row r="93" spans="2:17" x14ac:dyDescent="0.2">
      <c r="B93" s="176"/>
      <c r="C93" s="113"/>
      <c r="D93" s="113"/>
      <c r="E93" s="176"/>
      <c r="F93" s="176"/>
      <c r="G93" s="180"/>
      <c r="H93" s="176"/>
      <c r="I93" s="113"/>
      <c r="J93" s="113"/>
      <c r="K93" s="176"/>
      <c r="L93" s="176"/>
      <c r="M93" s="180"/>
      <c r="N93" s="176"/>
      <c r="O93" s="78"/>
      <c r="P93" s="78"/>
      <c r="Q93" s="78"/>
    </row>
    <row r="94" spans="2:17" x14ac:dyDescent="0.2">
      <c r="B94" s="176"/>
      <c r="C94" s="113"/>
      <c r="D94" s="113"/>
      <c r="E94" s="176"/>
      <c r="F94" s="176"/>
      <c r="G94" s="180"/>
      <c r="H94" s="176"/>
      <c r="I94" s="113"/>
      <c r="J94" s="113"/>
      <c r="K94" s="176"/>
      <c r="L94" s="176"/>
      <c r="M94" s="180"/>
      <c r="N94" s="176"/>
      <c r="O94" s="78"/>
      <c r="P94" s="78"/>
      <c r="Q94" s="78"/>
    </row>
    <row r="95" spans="2:17" x14ac:dyDescent="0.2">
      <c r="B95" s="176"/>
      <c r="C95" s="113"/>
      <c r="D95" s="113"/>
      <c r="E95" s="176"/>
      <c r="F95" s="176"/>
      <c r="G95" s="180"/>
      <c r="H95" s="176"/>
      <c r="I95" s="113"/>
      <c r="J95" s="113"/>
      <c r="K95" s="176"/>
      <c r="L95" s="176"/>
      <c r="M95" s="180"/>
      <c r="N95" s="176"/>
      <c r="O95" s="78"/>
      <c r="P95" s="78"/>
      <c r="Q95" s="78"/>
    </row>
    <row r="96" spans="2:17" x14ac:dyDescent="0.2">
      <c r="B96" s="176"/>
      <c r="C96" s="113"/>
      <c r="D96" s="113"/>
      <c r="E96" s="176"/>
      <c r="F96" s="176"/>
      <c r="G96" s="180"/>
      <c r="H96" s="176"/>
      <c r="I96" s="113"/>
      <c r="J96" s="113"/>
      <c r="K96" s="176"/>
      <c r="L96" s="176"/>
      <c r="M96" s="180"/>
      <c r="N96" s="176"/>
      <c r="O96" s="78"/>
      <c r="P96" s="78"/>
      <c r="Q96" s="78"/>
    </row>
    <row r="97" spans="2:17" x14ac:dyDescent="0.2">
      <c r="B97" s="176"/>
      <c r="C97" s="113"/>
      <c r="D97" s="113"/>
      <c r="E97" s="176"/>
      <c r="F97" s="176"/>
      <c r="G97" s="180"/>
      <c r="H97" s="176"/>
      <c r="I97" s="113"/>
      <c r="J97" s="113"/>
      <c r="K97" s="176"/>
      <c r="L97" s="176"/>
      <c r="M97" s="180"/>
      <c r="N97" s="176"/>
      <c r="O97" s="78"/>
      <c r="P97" s="78"/>
      <c r="Q97" s="78"/>
    </row>
    <row r="98" spans="2:17" x14ac:dyDescent="0.2">
      <c r="B98" s="176"/>
      <c r="C98" s="113"/>
      <c r="D98" s="113"/>
      <c r="E98" s="176"/>
      <c r="F98" s="176"/>
      <c r="G98" s="180"/>
      <c r="H98" s="176"/>
      <c r="I98" s="113"/>
      <c r="J98" s="113"/>
      <c r="K98" s="176"/>
      <c r="L98" s="176"/>
      <c r="M98" s="180"/>
      <c r="N98" s="176"/>
      <c r="O98" s="78"/>
      <c r="P98" s="78"/>
      <c r="Q98" s="78"/>
    </row>
    <row r="99" spans="2:17" x14ac:dyDescent="0.2">
      <c r="B99" s="176"/>
      <c r="C99" s="113"/>
      <c r="D99" s="113"/>
      <c r="E99" s="176"/>
      <c r="F99" s="176"/>
      <c r="G99" s="180"/>
      <c r="H99" s="176"/>
      <c r="I99" s="113"/>
      <c r="J99" s="113"/>
      <c r="K99" s="176"/>
      <c r="L99" s="176"/>
      <c r="M99" s="180"/>
      <c r="N99" s="176"/>
      <c r="O99" s="78"/>
      <c r="P99" s="78"/>
      <c r="Q99" s="78"/>
    </row>
    <row r="100" spans="2:17" x14ac:dyDescent="0.2">
      <c r="B100" s="176"/>
      <c r="C100" s="113"/>
      <c r="D100" s="113"/>
      <c r="E100" s="176"/>
      <c r="F100" s="176"/>
      <c r="G100" s="180"/>
      <c r="H100" s="176"/>
      <c r="I100" s="113"/>
      <c r="J100" s="113"/>
      <c r="K100" s="176"/>
      <c r="L100" s="176"/>
      <c r="M100" s="180"/>
      <c r="N100" s="176"/>
      <c r="O100" s="78"/>
      <c r="P100" s="78"/>
      <c r="Q100" s="78"/>
    </row>
    <row r="101" spans="2:17" x14ac:dyDescent="0.2">
      <c r="B101" s="176"/>
      <c r="C101" s="113"/>
      <c r="D101" s="113"/>
      <c r="E101" s="176"/>
      <c r="F101" s="176"/>
      <c r="G101" s="180"/>
      <c r="H101" s="176"/>
      <c r="I101" s="113"/>
      <c r="J101" s="113"/>
      <c r="K101" s="176"/>
      <c r="L101" s="176"/>
      <c r="M101" s="180"/>
      <c r="N101" s="176"/>
      <c r="O101" s="78"/>
      <c r="P101" s="78"/>
      <c r="Q101" s="78"/>
    </row>
    <row r="102" spans="2:17" x14ac:dyDescent="0.2">
      <c r="B102" s="176"/>
      <c r="C102" s="113"/>
      <c r="D102" s="113"/>
      <c r="E102" s="176"/>
      <c r="F102" s="176"/>
      <c r="G102" s="180"/>
      <c r="H102" s="176"/>
      <c r="I102" s="113"/>
      <c r="J102" s="113"/>
      <c r="K102" s="176"/>
      <c r="L102" s="176"/>
      <c r="M102" s="180"/>
      <c r="N102" s="176"/>
      <c r="O102" s="78"/>
      <c r="P102" s="78"/>
      <c r="Q102" s="78"/>
    </row>
    <row r="103" spans="2:17" x14ac:dyDescent="0.2">
      <c r="B103" s="176"/>
      <c r="C103" s="113"/>
      <c r="D103" s="113"/>
      <c r="E103" s="176"/>
      <c r="F103" s="176"/>
      <c r="G103" s="180"/>
      <c r="H103" s="176"/>
      <c r="I103" s="113"/>
      <c r="J103" s="113"/>
      <c r="K103" s="176"/>
      <c r="L103" s="176"/>
      <c r="M103" s="180"/>
      <c r="N103" s="176"/>
      <c r="O103" s="78"/>
      <c r="P103" s="78"/>
      <c r="Q103" s="78"/>
    </row>
    <row r="104" spans="2:17" x14ac:dyDescent="0.2">
      <c r="B104" s="176"/>
      <c r="C104" s="113"/>
      <c r="D104" s="113"/>
      <c r="E104" s="176"/>
      <c r="F104" s="176"/>
      <c r="G104" s="180"/>
      <c r="H104" s="176"/>
      <c r="I104" s="113"/>
      <c r="J104" s="113"/>
      <c r="K104" s="176"/>
      <c r="L104" s="176"/>
      <c r="M104" s="180"/>
      <c r="N104" s="176"/>
      <c r="O104" s="78"/>
      <c r="P104" s="78"/>
      <c r="Q104" s="78"/>
    </row>
    <row r="105" spans="2:17" x14ac:dyDescent="0.2">
      <c r="B105" s="176"/>
      <c r="C105" s="113"/>
      <c r="D105" s="113"/>
      <c r="E105" s="176"/>
      <c r="F105" s="176"/>
      <c r="G105" s="180"/>
      <c r="H105" s="176"/>
      <c r="I105" s="113"/>
      <c r="J105" s="113"/>
      <c r="K105" s="176"/>
      <c r="L105" s="176"/>
      <c r="M105" s="180"/>
      <c r="N105" s="176"/>
      <c r="O105" s="78"/>
      <c r="P105" s="78"/>
      <c r="Q105" s="78"/>
    </row>
    <row r="106" spans="2:17" x14ac:dyDescent="0.2">
      <c r="B106" s="176"/>
      <c r="C106" s="113"/>
      <c r="D106" s="113"/>
      <c r="E106" s="176"/>
      <c r="F106" s="176"/>
      <c r="G106" s="180"/>
      <c r="H106" s="176"/>
      <c r="I106" s="113"/>
      <c r="J106" s="113"/>
      <c r="K106" s="176"/>
      <c r="L106" s="176"/>
      <c r="M106" s="180"/>
      <c r="N106" s="176"/>
      <c r="O106" s="78"/>
      <c r="P106" s="78"/>
      <c r="Q106" s="78"/>
    </row>
    <row r="107" spans="2:17" x14ac:dyDescent="0.2">
      <c r="B107" s="176"/>
      <c r="C107" s="113"/>
      <c r="D107" s="113"/>
      <c r="E107" s="176"/>
      <c r="F107" s="176"/>
      <c r="G107" s="180"/>
      <c r="H107" s="176"/>
      <c r="I107" s="113"/>
      <c r="J107" s="113"/>
      <c r="K107" s="176"/>
      <c r="L107" s="176"/>
      <c r="M107" s="180"/>
      <c r="N107" s="176"/>
      <c r="O107" s="78"/>
      <c r="P107" s="78"/>
      <c r="Q107" s="78"/>
    </row>
    <row r="108" spans="2:17" x14ac:dyDescent="0.2">
      <c r="B108" s="176"/>
      <c r="C108" s="113"/>
      <c r="D108" s="113"/>
      <c r="E108" s="176"/>
      <c r="F108" s="176"/>
      <c r="G108" s="180"/>
      <c r="H108" s="176"/>
      <c r="I108" s="113"/>
      <c r="J108" s="113"/>
      <c r="K108" s="176"/>
      <c r="L108" s="176"/>
      <c r="M108" s="180"/>
      <c r="N108" s="176"/>
      <c r="O108" s="78"/>
      <c r="P108" s="78"/>
      <c r="Q108" s="78"/>
    </row>
    <row r="109" spans="2:17" x14ac:dyDescent="0.2">
      <c r="B109" s="176"/>
      <c r="C109" s="113"/>
      <c r="D109" s="113"/>
      <c r="E109" s="176"/>
      <c r="F109" s="176"/>
      <c r="G109" s="180"/>
      <c r="H109" s="176"/>
      <c r="I109" s="113"/>
      <c r="J109" s="113"/>
      <c r="K109" s="176"/>
      <c r="L109" s="176"/>
      <c r="M109" s="180"/>
      <c r="N109" s="176"/>
      <c r="O109" s="78"/>
      <c r="P109" s="78"/>
      <c r="Q109" s="78"/>
    </row>
    <row r="110" spans="2:17" x14ac:dyDescent="0.2">
      <c r="B110" s="176"/>
      <c r="C110" s="113"/>
      <c r="D110" s="113"/>
      <c r="E110" s="176"/>
      <c r="F110" s="176"/>
      <c r="G110" s="180"/>
      <c r="H110" s="176"/>
      <c r="I110" s="113"/>
      <c r="J110" s="113"/>
      <c r="K110" s="176"/>
      <c r="L110" s="176"/>
      <c r="M110" s="180"/>
      <c r="N110" s="176"/>
      <c r="O110" s="78"/>
      <c r="P110" s="78"/>
      <c r="Q110" s="78"/>
    </row>
    <row r="111" spans="2:17" x14ac:dyDescent="0.2">
      <c r="B111" s="176"/>
      <c r="C111" s="113"/>
      <c r="D111" s="113"/>
      <c r="E111" s="176"/>
      <c r="F111" s="176"/>
      <c r="G111" s="180"/>
      <c r="H111" s="176"/>
      <c r="I111" s="113"/>
      <c r="J111" s="113"/>
      <c r="K111" s="176"/>
      <c r="L111" s="176"/>
      <c r="M111" s="180"/>
      <c r="N111" s="176"/>
      <c r="O111" s="78"/>
      <c r="P111" s="78"/>
      <c r="Q111" s="78"/>
    </row>
    <row r="112" spans="2:17" x14ac:dyDescent="0.2">
      <c r="B112" s="176"/>
      <c r="C112" s="113"/>
      <c r="D112" s="113"/>
      <c r="E112" s="176"/>
      <c r="F112" s="176"/>
      <c r="G112" s="180"/>
      <c r="H112" s="176"/>
      <c r="I112" s="113"/>
      <c r="J112" s="113"/>
      <c r="K112" s="176"/>
      <c r="L112" s="176"/>
      <c r="M112" s="180"/>
      <c r="N112" s="176"/>
      <c r="O112" s="78"/>
      <c r="P112" s="78"/>
      <c r="Q112" s="78"/>
    </row>
    <row r="113" spans="2:17" x14ac:dyDescent="0.2">
      <c r="B113" s="176"/>
      <c r="C113" s="113"/>
      <c r="D113" s="113"/>
      <c r="E113" s="176"/>
      <c r="F113" s="176"/>
      <c r="G113" s="180"/>
      <c r="H113" s="176"/>
      <c r="I113" s="113"/>
      <c r="J113" s="113"/>
      <c r="K113" s="176"/>
      <c r="L113" s="176"/>
      <c r="M113" s="180"/>
      <c r="N113" s="176"/>
      <c r="O113" s="78"/>
      <c r="P113" s="78"/>
      <c r="Q113" s="78"/>
    </row>
    <row r="114" spans="2:17" x14ac:dyDescent="0.2">
      <c r="B114" s="176"/>
      <c r="C114" s="113"/>
      <c r="D114" s="113"/>
      <c r="E114" s="176"/>
      <c r="F114" s="176"/>
      <c r="G114" s="180"/>
      <c r="H114" s="176"/>
      <c r="I114" s="113"/>
      <c r="J114" s="113"/>
      <c r="K114" s="176"/>
      <c r="L114" s="176"/>
      <c r="M114" s="180"/>
      <c r="N114" s="176"/>
      <c r="O114" s="78"/>
      <c r="P114" s="78"/>
      <c r="Q114" s="78"/>
    </row>
    <row r="115" spans="2:17" x14ac:dyDescent="0.2">
      <c r="B115" s="176"/>
      <c r="C115" s="113"/>
      <c r="D115" s="113"/>
      <c r="E115" s="176"/>
      <c r="F115" s="176"/>
      <c r="G115" s="180"/>
      <c r="H115" s="176"/>
      <c r="I115" s="113"/>
      <c r="J115" s="113"/>
      <c r="K115" s="176"/>
      <c r="L115" s="176"/>
      <c r="M115" s="180"/>
      <c r="N115" s="176"/>
      <c r="O115" s="78"/>
      <c r="P115" s="78"/>
      <c r="Q115" s="78"/>
    </row>
    <row r="116" spans="2:17" x14ac:dyDescent="0.2">
      <c r="B116" s="176"/>
      <c r="C116" s="113"/>
      <c r="D116" s="113"/>
      <c r="E116" s="176"/>
      <c r="F116" s="176"/>
      <c r="G116" s="180"/>
      <c r="H116" s="176"/>
      <c r="I116" s="113"/>
      <c r="J116" s="113"/>
      <c r="K116" s="176"/>
      <c r="L116" s="176"/>
      <c r="M116" s="180"/>
      <c r="N116" s="176"/>
      <c r="O116" s="78"/>
      <c r="P116" s="78"/>
      <c r="Q116" s="78"/>
    </row>
    <row r="117" spans="2:17" x14ac:dyDescent="0.2">
      <c r="B117" s="176"/>
      <c r="C117" s="113"/>
      <c r="D117" s="113"/>
      <c r="E117" s="176"/>
      <c r="F117" s="176"/>
      <c r="G117" s="180"/>
      <c r="H117" s="176"/>
      <c r="I117" s="113"/>
      <c r="J117" s="113"/>
      <c r="K117" s="176"/>
      <c r="L117" s="176"/>
      <c r="M117" s="180"/>
      <c r="N117" s="176"/>
      <c r="O117" s="78"/>
      <c r="P117" s="78"/>
      <c r="Q117" s="78"/>
    </row>
    <row r="118" spans="2:17" x14ac:dyDescent="0.2">
      <c r="B118" s="176"/>
      <c r="C118" s="113"/>
      <c r="D118" s="113"/>
      <c r="E118" s="176"/>
      <c r="F118" s="176"/>
      <c r="G118" s="180"/>
      <c r="H118" s="176"/>
      <c r="I118" s="113"/>
      <c r="J118" s="113"/>
      <c r="K118" s="176"/>
      <c r="L118" s="176"/>
      <c r="M118" s="180"/>
      <c r="N118" s="176"/>
      <c r="O118" s="78"/>
      <c r="P118" s="78"/>
      <c r="Q118" s="78"/>
    </row>
    <row r="119" spans="2:17" x14ac:dyDescent="0.2">
      <c r="B119" s="176"/>
      <c r="C119" s="113"/>
      <c r="D119" s="113"/>
      <c r="E119" s="176"/>
      <c r="F119" s="176"/>
      <c r="G119" s="180"/>
      <c r="H119" s="176"/>
      <c r="I119" s="113"/>
      <c r="J119" s="113"/>
      <c r="K119" s="176"/>
      <c r="L119" s="176"/>
      <c r="M119" s="180"/>
      <c r="N119" s="176"/>
      <c r="O119" s="78"/>
      <c r="P119" s="78"/>
      <c r="Q119" s="78"/>
    </row>
    <row r="120" spans="2:17" x14ac:dyDescent="0.2">
      <c r="B120" s="176"/>
      <c r="C120" s="113"/>
      <c r="D120" s="113"/>
      <c r="E120" s="176"/>
      <c r="F120" s="176"/>
      <c r="G120" s="180"/>
      <c r="H120" s="176"/>
      <c r="I120" s="113"/>
      <c r="J120" s="113"/>
      <c r="K120" s="176"/>
      <c r="L120" s="176"/>
      <c r="M120" s="180"/>
      <c r="N120" s="176"/>
      <c r="O120" s="78"/>
      <c r="P120" s="78"/>
      <c r="Q120" s="78"/>
    </row>
    <row r="121" spans="2:17" x14ac:dyDescent="0.2">
      <c r="B121" s="176"/>
      <c r="C121" s="113"/>
      <c r="D121" s="113"/>
      <c r="E121" s="176"/>
      <c r="F121" s="176"/>
      <c r="G121" s="180"/>
      <c r="H121" s="176"/>
      <c r="I121" s="113"/>
      <c r="J121" s="113"/>
      <c r="K121" s="176"/>
      <c r="L121" s="176"/>
      <c r="M121" s="180"/>
      <c r="N121" s="176"/>
      <c r="O121" s="78"/>
      <c r="P121" s="78"/>
      <c r="Q121" s="78"/>
    </row>
    <row r="122" spans="2:17" x14ac:dyDescent="0.2">
      <c r="B122" s="176"/>
      <c r="C122" s="113"/>
      <c r="D122" s="113"/>
      <c r="E122" s="176"/>
      <c r="F122" s="176"/>
      <c r="G122" s="180"/>
      <c r="H122" s="176"/>
      <c r="I122" s="113"/>
      <c r="J122" s="113"/>
      <c r="K122" s="176"/>
      <c r="L122" s="176"/>
      <c r="M122" s="180"/>
      <c r="N122" s="176"/>
      <c r="O122" s="78"/>
      <c r="P122" s="78"/>
      <c r="Q122" s="78"/>
    </row>
    <row r="123" spans="2:17" x14ac:dyDescent="0.2">
      <c r="B123" s="176"/>
      <c r="C123" s="113"/>
      <c r="D123" s="113"/>
      <c r="E123" s="176"/>
      <c r="F123" s="176"/>
      <c r="G123" s="180"/>
      <c r="H123" s="176"/>
      <c r="I123" s="113"/>
      <c r="J123" s="113"/>
      <c r="K123" s="176"/>
      <c r="L123" s="176"/>
      <c r="M123" s="180"/>
      <c r="N123" s="176"/>
      <c r="O123" s="78"/>
      <c r="P123" s="78"/>
      <c r="Q123" s="78"/>
    </row>
    <row r="124" spans="2:17" x14ac:dyDescent="0.2">
      <c r="B124" s="176"/>
      <c r="C124" s="113"/>
      <c r="D124" s="113"/>
      <c r="E124" s="176"/>
      <c r="F124" s="176"/>
      <c r="G124" s="180"/>
      <c r="H124" s="176"/>
      <c r="I124" s="113"/>
      <c r="J124" s="113"/>
      <c r="K124" s="176"/>
      <c r="L124" s="176"/>
      <c r="M124" s="180"/>
      <c r="N124" s="176"/>
      <c r="O124" s="78"/>
      <c r="P124" s="78"/>
      <c r="Q124" s="78"/>
    </row>
    <row r="125" spans="2:17" x14ac:dyDescent="0.2">
      <c r="B125" s="176"/>
      <c r="C125" s="113"/>
      <c r="D125" s="113"/>
      <c r="E125" s="176"/>
      <c r="F125" s="176"/>
      <c r="G125" s="180"/>
      <c r="H125" s="176"/>
      <c r="I125" s="113"/>
      <c r="J125" s="113"/>
      <c r="K125" s="176"/>
      <c r="L125" s="176"/>
      <c r="M125" s="180"/>
      <c r="N125" s="176"/>
      <c r="O125" s="78"/>
      <c r="P125" s="78"/>
      <c r="Q125" s="78"/>
    </row>
    <row r="126" spans="2:17" x14ac:dyDescent="0.2">
      <c r="B126" s="176"/>
      <c r="C126" s="113"/>
      <c r="D126" s="113"/>
      <c r="E126" s="176"/>
      <c r="F126" s="176"/>
      <c r="G126" s="180"/>
      <c r="H126" s="176"/>
      <c r="I126" s="113"/>
      <c r="J126" s="113"/>
      <c r="K126" s="176"/>
      <c r="L126" s="176"/>
      <c r="M126" s="180"/>
      <c r="N126" s="176"/>
      <c r="O126" s="78"/>
      <c r="P126" s="78"/>
      <c r="Q126" s="78"/>
    </row>
    <row r="127" spans="2:17" x14ac:dyDescent="0.2">
      <c r="B127" s="176"/>
      <c r="C127" s="113"/>
      <c r="D127" s="113"/>
      <c r="E127" s="176"/>
      <c r="F127" s="176"/>
      <c r="G127" s="180"/>
      <c r="H127" s="176"/>
      <c r="I127" s="113"/>
      <c r="J127" s="113"/>
      <c r="K127" s="176"/>
      <c r="L127" s="176"/>
      <c r="M127" s="180"/>
      <c r="N127" s="176"/>
      <c r="O127" s="78"/>
      <c r="P127" s="78"/>
      <c r="Q127" s="78"/>
    </row>
    <row r="128" spans="2:17" x14ac:dyDescent="0.2">
      <c r="B128" s="176"/>
      <c r="C128" s="113"/>
      <c r="D128" s="113"/>
      <c r="E128" s="176"/>
      <c r="F128" s="176"/>
      <c r="G128" s="180"/>
      <c r="H128" s="176"/>
      <c r="I128" s="113"/>
      <c r="J128" s="113"/>
      <c r="K128" s="176"/>
      <c r="L128" s="176"/>
      <c r="M128" s="180"/>
      <c r="N128" s="176"/>
      <c r="O128" s="78"/>
      <c r="P128" s="78"/>
      <c r="Q128" s="78"/>
    </row>
    <row r="129" spans="2:17" x14ac:dyDescent="0.2">
      <c r="B129" s="176"/>
      <c r="C129" s="113"/>
      <c r="D129" s="113"/>
      <c r="E129" s="176"/>
      <c r="F129" s="176"/>
      <c r="G129" s="180"/>
      <c r="H129" s="176"/>
      <c r="I129" s="113"/>
      <c r="J129" s="113"/>
      <c r="K129" s="176"/>
      <c r="L129" s="176"/>
      <c r="M129" s="180"/>
      <c r="N129" s="176"/>
      <c r="O129" s="78"/>
      <c r="P129" s="78"/>
      <c r="Q129" s="78"/>
    </row>
    <row r="130" spans="2:17" x14ac:dyDescent="0.2">
      <c r="B130" s="176"/>
      <c r="C130" s="113"/>
      <c r="D130" s="113"/>
      <c r="E130" s="176"/>
      <c r="F130" s="176"/>
      <c r="G130" s="180"/>
      <c r="H130" s="176"/>
      <c r="I130" s="113"/>
      <c r="J130" s="113"/>
      <c r="K130" s="176"/>
      <c r="L130" s="176"/>
      <c r="M130" s="180"/>
      <c r="N130" s="176"/>
      <c r="O130" s="78"/>
      <c r="P130" s="78"/>
      <c r="Q130" s="78"/>
    </row>
    <row r="131" spans="2:17" x14ac:dyDescent="0.2">
      <c r="B131" s="176"/>
      <c r="C131" s="113"/>
      <c r="D131" s="113"/>
      <c r="E131" s="176"/>
      <c r="F131" s="176"/>
      <c r="G131" s="180"/>
      <c r="H131" s="176"/>
      <c r="I131" s="113"/>
      <c r="J131" s="113"/>
      <c r="K131" s="176"/>
      <c r="L131" s="176"/>
      <c r="M131" s="180"/>
      <c r="N131" s="176"/>
      <c r="O131" s="78"/>
      <c r="P131" s="78"/>
      <c r="Q131" s="78"/>
    </row>
    <row r="132" spans="2:17" x14ac:dyDescent="0.2">
      <c r="B132" s="176"/>
      <c r="C132" s="113"/>
      <c r="D132" s="113"/>
      <c r="E132" s="176"/>
      <c r="F132" s="176"/>
      <c r="G132" s="180"/>
      <c r="H132" s="176"/>
      <c r="I132" s="113"/>
      <c r="J132" s="113"/>
      <c r="K132" s="176"/>
      <c r="L132" s="176"/>
      <c r="M132" s="180"/>
      <c r="N132" s="176"/>
      <c r="O132" s="78"/>
      <c r="P132" s="78"/>
      <c r="Q132" s="78"/>
    </row>
    <row r="133" spans="2:17" x14ac:dyDescent="0.2">
      <c r="B133" s="176"/>
      <c r="C133" s="113"/>
      <c r="D133" s="113"/>
      <c r="E133" s="176"/>
      <c r="F133" s="176"/>
      <c r="G133" s="180"/>
      <c r="H133" s="176"/>
      <c r="I133" s="113"/>
      <c r="J133" s="113"/>
      <c r="K133" s="176"/>
      <c r="L133" s="176"/>
      <c r="M133" s="180"/>
      <c r="N133" s="176"/>
      <c r="O133" s="78"/>
      <c r="P133" s="78"/>
      <c r="Q133" s="78"/>
    </row>
    <row r="134" spans="2:17" x14ac:dyDescent="0.2">
      <c r="B134" s="176"/>
      <c r="C134" s="113"/>
      <c r="D134" s="113"/>
      <c r="E134" s="176"/>
      <c r="F134" s="176"/>
      <c r="G134" s="180"/>
      <c r="H134" s="176"/>
      <c r="I134" s="113"/>
      <c r="J134" s="113"/>
      <c r="K134" s="176"/>
      <c r="L134" s="176"/>
      <c r="M134" s="180"/>
      <c r="N134" s="176"/>
      <c r="O134" s="78"/>
      <c r="P134" s="78"/>
      <c r="Q134" s="78"/>
    </row>
    <row r="135" spans="2:17" x14ac:dyDescent="0.2">
      <c r="B135" s="176"/>
      <c r="C135" s="113"/>
      <c r="D135" s="113"/>
      <c r="E135" s="176"/>
      <c r="F135" s="176"/>
      <c r="G135" s="180"/>
      <c r="H135" s="176"/>
      <c r="I135" s="113"/>
      <c r="J135" s="113"/>
      <c r="K135" s="176"/>
      <c r="L135" s="176"/>
      <c r="M135" s="180"/>
      <c r="N135" s="176"/>
      <c r="O135" s="78"/>
      <c r="P135" s="78"/>
      <c r="Q135" s="78"/>
    </row>
    <row r="136" spans="2:17" x14ac:dyDescent="0.2">
      <c r="B136" s="176"/>
      <c r="C136" s="113"/>
      <c r="D136" s="113"/>
      <c r="E136" s="176"/>
      <c r="F136" s="176"/>
      <c r="G136" s="180"/>
      <c r="H136" s="176"/>
      <c r="I136" s="113"/>
      <c r="J136" s="113"/>
      <c r="K136" s="176"/>
      <c r="L136" s="176"/>
      <c r="M136" s="180"/>
      <c r="N136" s="176"/>
      <c r="O136" s="78"/>
      <c r="P136" s="78"/>
      <c r="Q136" s="78"/>
    </row>
    <row r="137" spans="2:17" x14ac:dyDescent="0.2">
      <c r="B137" s="176"/>
      <c r="C137" s="113"/>
      <c r="D137" s="113"/>
      <c r="E137" s="176"/>
      <c r="F137" s="176"/>
      <c r="G137" s="180"/>
      <c r="H137" s="176"/>
      <c r="I137" s="113"/>
      <c r="J137" s="113"/>
      <c r="K137" s="176"/>
      <c r="L137" s="176"/>
      <c r="M137" s="180"/>
      <c r="N137" s="176"/>
      <c r="O137" s="78"/>
      <c r="P137" s="78"/>
      <c r="Q137" s="78"/>
    </row>
    <row r="138" spans="2:17" x14ac:dyDescent="0.2">
      <c r="B138" s="176"/>
      <c r="C138" s="113"/>
      <c r="D138" s="113"/>
      <c r="E138" s="176"/>
      <c r="F138" s="176"/>
      <c r="G138" s="180"/>
      <c r="H138" s="176"/>
      <c r="I138" s="113"/>
      <c r="J138" s="113"/>
      <c r="K138" s="176"/>
      <c r="L138" s="176"/>
      <c r="M138" s="180"/>
      <c r="N138" s="176"/>
      <c r="O138" s="78"/>
      <c r="P138" s="78"/>
      <c r="Q138" s="78"/>
    </row>
    <row r="139" spans="2:17" x14ac:dyDescent="0.2">
      <c r="B139" s="176"/>
      <c r="C139" s="113"/>
      <c r="D139" s="113"/>
      <c r="E139" s="176"/>
      <c r="F139" s="176"/>
      <c r="G139" s="180"/>
      <c r="H139" s="176"/>
      <c r="I139" s="113"/>
      <c r="J139" s="113"/>
      <c r="K139" s="176"/>
      <c r="L139" s="176"/>
      <c r="M139" s="180"/>
      <c r="N139" s="176"/>
      <c r="O139" s="78"/>
      <c r="P139" s="78"/>
      <c r="Q139" s="78"/>
    </row>
    <row r="140" spans="2:17" x14ac:dyDescent="0.2">
      <c r="B140" s="176"/>
      <c r="C140" s="113"/>
      <c r="D140" s="113"/>
      <c r="E140" s="176"/>
      <c r="F140" s="176"/>
      <c r="G140" s="180"/>
      <c r="H140" s="176"/>
      <c r="I140" s="113"/>
      <c r="J140" s="113"/>
      <c r="K140" s="176"/>
      <c r="L140" s="176"/>
      <c r="M140" s="180"/>
      <c r="N140" s="176"/>
      <c r="O140" s="78"/>
      <c r="P140" s="78"/>
      <c r="Q140" s="78"/>
    </row>
    <row r="141" spans="2:17" x14ac:dyDescent="0.2">
      <c r="B141" s="176"/>
      <c r="C141" s="113"/>
      <c r="D141" s="113"/>
      <c r="E141" s="176"/>
      <c r="F141" s="176"/>
      <c r="G141" s="180"/>
      <c r="H141" s="176"/>
      <c r="I141" s="113"/>
      <c r="J141" s="113"/>
      <c r="K141" s="176"/>
      <c r="L141" s="176"/>
      <c r="M141" s="180"/>
      <c r="N141" s="176"/>
      <c r="O141" s="78"/>
      <c r="P141" s="78"/>
      <c r="Q141" s="78"/>
    </row>
    <row r="142" spans="2:17" x14ac:dyDescent="0.2">
      <c r="B142" s="176"/>
      <c r="C142" s="113"/>
      <c r="D142" s="113"/>
      <c r="E142" s="176"/>
      <c r="F142" s="176"/>
      <c r="G142" s="180"/>
      <c r="H142" s="176"/>
      <c r="I142" s="113"/>
      <c r="J142" s="113"/>
      <c r="K142" s="176"/>
      <c r="L142" s="176"/>
      <c r="M142" s="180"/>
      <c r="N142" s="176"/>
      <c r="O142" s="78"/>
      <c r="P142" s="78"/>
      <c r="Q142" s="78"/>
    </row>
    <row r="143" spans="2:17" x14ac:dyDescent="0.2">
      <c r="B143" s="176"/>
      <c r="C143" s="113"/>
      <c r="D143" s="113"/>
      <c r="E143" s="176"/>
      <c r="F143" s="176"/>
      <c r="G143" s="180"/>
      <c r="H143" s="176"/>
      <c r="I143" s="113"/>
      <c r="J143" s="113"/>
      <c r="K143" s="176"/>
      <c r="L143" s="176"/>
      <c r="M143" s="180"/>
      <c r="N143" s="176"/>
      <c r="O143" s="78"/>
      <c r="P143" s="78"/>
      <c r="Q143" s="78"/>
    </row>
    <row r="144" spans="2:17" x14ac:dyDescent="0.2">
      <c r="B144" s="176"/>
      <c r="C144" s="113"/>
      <c r="D144" s="113"/>
      <c r="E144" s="176"/>
      <c r="F144" s="176"/>
      <c r="G144" s="180"/>
      <c r="H144" s="176"/>
      <c r="I144" s="113"/>
      <c r="J144" s="113"/>
      <c r="K144" s="176"/>
      <c r="L144" s="176"/>
      <c r="M144" s="180"/>
      <c r="N144" s="176"/>
      <c r="O144" s="78"/>
      <c r="P144" s="78"/>
      <c r="Q144" s="78"/>
    </row>
    <row r="145" spans="2:17" x14ac:dyDescent="0.2">
      <c r="B145" s="176"/>
      <c r="C145" s="113"/>
      <c r="D145" s="113"/>
      <c r="E145" s="176"/>
      <c r="F145" s="176"/>
      <c r="G145" s="180"/>
      <c r="H145" s="176"/>
      <c r="I145" s="113"/>
      <c r="J145" s="113"/>
      <c r="K145" s="176"/>
      <c r="L145" s="176"/>
      <c r="M145" s="180"/>
      <c r="N145" s="176"/>
      <c r="O145" s="78"/>
      <c r="P145" s="78"/>
      <c r="Q145" s="78"/>
    </row>
    <row r="146" spans="2:17" x14ac:dyDescent="0.2">
      <c r="B146" s="176"/>
      <c r="C146" s="113"/>
      <c r="D146" s="113"/>
      <c r="E146" s="176"/>
      <c r="F146" s="176"/>
      <c r="G146" s="180"/>
      <c r="H146" s="176"/>
      <c r="I146" s="113"/>
      <c r="J146" s="113"/>
      <c r="K146" s="176"/>
      <c r="L146" s="176"/>
      <c r="M146" s="180"/>
      <c r="N146" s="176"/>
      <c r="O146" s="78"/>
      <c r="P146" s="78"/>
      <c r="Q146" s="78"/>
    </row>
    <row r="147" spans="2:17" x14ac:dyDescent="0.2">
      <c r="B147" s="176"/>
      <c r="C147" s="113"/>
      <c r="D147" s="113"/>
      <c r="E147" s="176"/>
      <c r="F147" s="176"/>
      <c r="G147" s="180"/>
      <c r="H147" s="176"/>
      <c r="I147" s="113"/>
      <c r="J147" s="113"/>
      <c r="K147" s="176"/>
      <c r="L147" s="176"/>
      <c r="M147" s="180"/>
      <c r="N147" s="176"/>
      <c r="O147" s="78"/>
      <c r="P147" s="78"/>
      <c r="Q147" s="78"/>
    </row>
    <row r="148" spans="2:17" x14ac:dyDescent="0.2">
      <c r="B148" s="176"/>
      <c r="C148" s="113"/>
      <c r="D148" s="113"/>
      <c r="E148" s="176"/>
      <c r="F148" s="176"/>
      <c r="G148" s="180"/>
      <c r="H148" s="176"/>
      <c r="I148" s="113"/>
      <c r="J148" s="113"/>
      <c r="K148" s="176"/>
      <c r="L148" s="176"/>
      <c r="M148" s="180"/>
      <c r="N148" s="176"/>
      <c r="O148" s="78"/>
      <c r="P148" s="78"/>
      <c r="Q148" s="78"/>
    </row>
    <row r="149" spans="2:17" x14ac:dyDescent="0.2">
      <c r="B149" s="176"/>
      <c r="C149" s="113"/>
      <c r="D149" s="113"/>
      <c r="E149" s="176"/>
      <c r="F149" s="176"/>
      <c r="G149" s="180"/>
      <c r="H149" s="176"/>
      <c r="I149" s="113"/>
      <c r="J149" s="113"/>
      <c r="K149" s="176"/>
      <c r="L149" s="176"/>
      <c r="M149" s="180"/>
      <c r="N149" s="176"/>
      <c r="O149" s="78"/>
      <c r="P149" s="78"/>
      <c r="Q149" s="78"/>
    </row>
    <row r="150" spans="2:17" x14ac:dyDescent="0.2">
      <c r="B150" s="176"/>
      <c r="C150" s="113"/>
      <c r="D150" s="113"/>
      <c r="E150" s="176"/>
      <c r="F150" s="176"/>
      <c r="G150" s="180"/>
      <c r="H150" s="176"/>
      <c r="I150" s="113"/>
      <c r="J150" s="113"/>
      <c r="K150" s="176"/>
      <c r="L150" s="176"/>
      <c r="M150" s="180"/>
      <c r="N150" s="176"/>
      <c r="O150" s="78"/>
      <c r="P150" s="78"/>
      <c r="Q150" s="78"/>
    </row>
    <row r="151" spans="2:17" x14ac:dyDescent="0.2">
      <c r="B151" s="176"/>
      <c r="C151" s="113"/>
      <c r="D151" s="113"/>
      <c r="E151" s="176"/>
      <c r="F151" s="176"/>
      <c r="G151" s="180"/>
      <c r="H151" s="176"/>
      <c r="I151" s="113"/>
      <c r="J151" s="113"/>
      <c r="K151" s="176"/>
      <c r="L151" s="176"/>
      <c r="M151" s="180"/>
      <c r="N151" s="176"/>
      <c r="O151" s="78"/>
      <c r="P151" s="78"/>
      <c r="Q151" s="78"/>
    </row>
    <row r="152" spans="2:17" x14ac:dyDescent="0.2">
      <c r="B152" s="176"/>
      <c r="C152" s="113"/>
      <c r="D152" s="113"/>
      <c r="E152" s="176"/>
      <c r="F152" s="176"/>
      <c r="G152" s="180"/>
      <c r="H152" s="176"/>
      <c r="I152" s="113"/>
      <c r="J152" s="113"/>
      <c r="K152" s="176"/>
      <c r="L152" s="176"/>
      <c r="M152" s="180"/>
      <c r="N152" s="176"/>
      <c r="O152" s="78"/>
      <c r="P152" s="78"/>
      <c r="Q152" s="78"/>
    </row>
    <row r="153" spans="2:17" x14ac:dyDescent="0.2">
      <c r="B153" s="176"/>
      <c r="C153" s="113"/>
      <c r="D153" s="113"/>
      <c r="E153" s="176"/>
      <c r="F153" s="176"/>
      <c r="G153" s="180"/>
      <c r="H153" s="176"/>
      <c r="I153" s="113"/>
      <c r="J153" s="113"/>
      <c r="K153" s="176"/>
      <c r="L153" s="176"/>
      <c r="M153" s="180"/>
      <c r="N153" s="176"/>
      <c r="O153" s="78"/>
      <c r="P153" s="78"/>
      <c r="Q153" s="78"/>
    </row>
    <row r="154" spans="2:17" x14ac:dyDescent="0.2">
      <c r="B154" s="176"/>
      <c r="C154" s="113"/>
      <c r="D154" s="113"/>
      <c r="E154" s="176"/>
      <c r="F154" s="176"/>
      <c r="G154" s="180"/>
      <c r="H154" s="176"/>
      <c r="I154" s="113"/>
      <c r="J154" s="113"/>
      <c r="K154" s="176"/>
      <c r="L154" s="176"/>
      <c r="M154" s="180"/>
      <c r="N154" s="176"/>
      <c r="O154" s="78"/>
      <c r="P154" s="78"/>
      <c r="Q154" s="78"/>
    </row>
    <row r="155" spans="2:17" x14ac:dyDescent="0.2">
      <c r="B155" s="176"/>
      <c r="C155" s="113"/>
      <c r="D155" s="113"/>
      <c r="E155" s="176"/>
      <c r="F155" s="176"/>
      <c r="G155" s="180"/>
      <c r="H155" s="176"/>
      <c r="I155" s="113"/>
      <c r="J155" s="113"/>
      <c r="K155" s="176"/>
      <c r="L155" s="176"/>
      <c r="M155" s="180"/>
      <c r="N155" s="176"/>
      <c r="O155" s="78"/>
      <c r="P155" s="78"/>
      <c r="Q155" s="78"/>
    </row>
    <row r="156" spans="2:17" x14ac:dyDescent="0.2">
      <c r="B156" s="176"/>
      <c r="C156" s="113"/>
      <c r="D156" s="113"/>
      <c r="E156" s="176"/>
      <c r="F156" s="176"/>
      <c r="G156" s="180"/>
      <c r="H156" s="176"/>
      <c r="I156" s="113"/>
      <c r="J156" s="113"/>
      <c r="K156" s="176"/>
      <c r="L156" s="176"/>
      <c r="M156" s="180"/>
      <c r="N156" s="176"/>
      <c r="O156" s="78"/>
      <c r="P156" s="78"/>
      <c r="Q156" s="78"/>
    </row>
    <row r="157" spans="2:17" x14ac:dyDescent="0.2">
      <c r="B157" s="176"/>
      <c r="C157" s="113"/>
      <c r="D157" s="113"/>
      <c r="E157" s="176"/>
      <c r="F157" s="176"/>
      <c r="G157" s="180"/>
      <c r="H157" s="176"/>
      <c r="I157" s="113"/>
      <c r="J157" s="113"/>
      <c r="K157" s="176"/>
      <c r="L157" s="176"/>
      <c r="M157" s="180"/>
      <c r="N157" s="176"/>
      <c r="O157" s="78"/>
      <c r="P157" s="78"/>
      <c r="Q157" s="78"/>
    </row>
    <row r="158" spans="2:17" x14ac:dyDescent="0.2">
      <c r="B158" s="176"/>
      <c r="C158" s="113"/>
      <c r="D158" s="113"/>
      <c r="E158" s="176"/>
      <c r="F158" s="176"/>
      <c r="G158" s="180"/>
      <c r="H158" s="176"/>
      <c r="I158" s="113"/>
      <c r="J158" s="113"/>
      <c r="K158" s="176"/>
      <c r="L158" s="176"/>
      <c r="M158" s="180"/>
      <c r="N158" s="176"/>
      <c r="O158" s="78"/>
      <c r="P158" s="78"/>
      <c r="Q158" s="78"/>
    </row>
    <row r="159" spans="2:17" x14ac:dyDescent="0.2">
      <c r="B159" s="176"/>
      <c r="C159" s="113"/>
      <c r="D159" s="113"/>
      <c r="E159" s="176"/>
      <c r="F159" s="176"/>
      <c r="G159" s="180"/>
      <c r="H159" s="176"/>
      <c r="I159" s="113"/>
      <c r="J159" s="113"/>
      <c r="K159" s="176"/>
      <c r="L159" s="176"/>
      <c r="M159" s="180"/>
      <c r="N159" s="176"/>
      <c r="O159" s="78"/>
      <c r="P159" s="78"/>
      <c r="Q159" s="78"/>
    </row>
    <row r="160" spans="2:17" x14ac:dyDescent="0.2">
      <c r="B160" s="176"/>
      <c r="C160" s="113"/>
      <c r="D160" s="113"/>
      <c r="E160" s="176"/>
      <c r="F160" s="176"/>
      <c r="G160" s="180"/>
      <c r="H160" s="176"/>
      <c r="I160" s="113"/>
      <c r="J160" s="113"/>
      <c r="K160" s="176"/>
      <c r="L160" s="176"/>
      <c r="M160" s="180"/>
      <c r="N160" s="176"/>
      <c r="O160" s="78"/>
      <c r="P160" s="78"/>
      <c r="Q160" s="78"/>
    </row>
    <row r="161" spans="2:17" x14ac:dyDescent="0.2">
      <c r="B161" s="176"/>
      <c r="C161" s="113"/>
      <c r="D161" s="113"/>
      <c r="E161" s="176"/>
      <c r="F161" s="176"/>
      <c r="G161" s="180"/>
      <c r="H161" s="176"/>
      <c r="I161" s="113"/>
      <c r="J161" s="113"/>
      <c r="K161" s="176"/>
      <c r="L161" s="176"/>
      <c r="M161" s="180"/>
      <c r="N161" s="176"/>
      <c r="O161" s="78"/>
      <c r="P161" s="78"/>
      <c r="Q161" s="78"/>
    </row>
    <row r="162" spans="2:17" x14ac:dyDescent="0.2">
      <c r="B162" s="176"/>
      <c r="C162" s="113"/>
      <c r="D162" s="113"/>
      <c r="E162" s="176"/>
      <c r="F162" s="176"/>
      <c r="G162" s="180"/>
      <c r="H162" s="176"/>
      <c r="I162" s="113"/>
      <c r="J162" s="113"/>
      <c r="K162" s="176"/>
      <c r="L162" s="176"/>
      <c r="M162" s="180"/>
      <c r="N162" s="176"/>
      <c r="O162" s="78"/>
      <c r="P162" s="78"/>
      <c r="Q162" s="78"/>
    </row>
    <row r="163" spans="2:17" x14ac:dyDescent="0.2">
      <c r="B163" s="176"/>
      <c r="C163" s="113"/>
      <c r="D163" s="113"/>
      <c r="E163" s="176"/>
      <c r="F163" s="176"/>
      <c r="G163" s="180"/>
      <c r="H163" s="176"/>
      <c r="I163" s="113"/>
      <c r="J163" s="113"/>
      <c r="K163" s="176"/>
      <c r="L163" s="176"/>
      <c r="M163" s="180"/>
      <c r="N163" s="176"/>
      <c r="O163" s="78"/>
      <c r="P163" s="78"/>
      <c r="Q163" s="78"/>
    </row>
    <row r="164" spans="2:17" x14ac:dyDescent="0.2">
      <c r="B164" s="176"/>
      <c r="C164" s="113"/>
      <c r="D164" s="113"/>
      <c r="E164" s="176"/>
      <c r="F164" s="176"/>
      <c r="G164" s="180"/>
      <c r="H164" s="176"/>
      <c r="I164" s="113"/>
      <c r="J164" s="113"/>
      <c r="K164" s="176"/>
      <c r="L164" s="176"/>
      <c r="M164" s="180"/>
      <c r="N164" s="176"/>
      <c r="O164" s="78"/>
      <c r="P164" s="78"/>
      <c r="Q164" s="78"/>
    </row>
    <row r="165" spans="2:17" x14ac:dyDescent="0.2">
      <c r="B165" s="176"/>
      <c r="C165" s="113"/>
      <c r="D165" s="113"/>
      <c r="E165" s="176"/>
      <c r="F165" s="176"/>
      <c r="G165" s="180"/>
      <c r="H165" s="176"/>
      <c r="I165" s="113"/>
      <c r="J165" s="113"/>
      <c r="K165" s="176"/>
      <c r="L165" s="176"/>
      <c r="M165" s="180"/>
      <c r="N165" s="176"/>
      <c r="O165" s="78"/>
      <c r="P165" s="78"/>
      <c r="Q165" s="78"/>
    </row>
    <row r="166" spans="2:17" x14ac:dyDescent="0.2">
      <c r="B166" s="176"/>
      <c r="C166" s="113"/>
      <c r="D166" s="113"/>
      <c r="E166" s="176"/>
      <c r="F166" s="176"/>
      <c r="G166" s="180"/>
      <c r="H166" s="176"/>
      <c r="I166" s="113"/>
      <c r="J166" s="113"/>
      <c r="K166" s="176"/>
      <c r="L166" s="176"/>
      <c r="M166" s="180"/>
      <c r="N166" s="176"/>
      <c r="O166" s="78"/>
      <c r="P166" s="78"/>
      <c r="Q166" s="78"/>
    </row>
    <row r="167" spans="2:17" x14ac:dyDescent="0.2">
      <c r="B167" s="176"/>
      <c r="C167" s="113"/>
      <c r="D167" s="113"/>
      <c r="E167" s="176"/>
      <c r="F167" s="176"/>
      <c r="G167" s="180"/>
      <c r="H167" s="176"/>
      <c r="I167" s="113"/>
      <c r="J167" s="113"/>
      <c r="K167" s="176"/>
      <c r="L167" s="176"/>
      <c r="M167" s="180"/>
      <c r="N167" s="176"/>
      <c r="O167" s="78"/>
      <c r="P167" s="78"/>
      <c r="Q167" s="78"/>
    </row>
    <row r="168" spans="2:17" x14ac:dyDescent="0.2">
      <c r="B168" s="176"/>
      <c r="C168" s="113"/>
      <c r="D168" s="113"/>
      <c r="E168" s="176"/>
      <c r="F168" s="176"/>
      <c r="G168" s="180"/>
      <c r="H168" s="176"/>
      <c r="I168" s="113"/>
      <c r="J168" s="113"/>
      <c r="K168" s="176"/>
      <c r="L168" s="176"/>
      <c r="M168" s="180"/>
      <c r="N168" s="176"/>
      <c r="O168" s="78"/>
      <c r="P168" s="78"/>
      <c r="Q168" s="78"/>
    </row>
    <row r="169" spans="2:17" x14ac:dyDescent="0.2">
      <c r="B169" s="176"/>
      <c r="C169" s="113"/>
      <c r="D169" s="113"/>
      <c r="E169" s="176"/>
      <c r="F169" s="176"/>
      <c r="G169" s="180"/>
      <c r="H169" s="176"/>
      <c r="I169" s="113"/>
      <c r="J169" s="113"/>
      <c r="K169" s="176"/>
      <c r="L169" s="176"/>
      <c r="M169" s="180"/>
      <c r="N169" s="176"/>
      <c r="O169" s="78"/>
      <c r="P169" s="78"/>
      <c r="Q169" s="78"/>
    </row>
    <row r="170" spans="2:17" x14ac:dyDescent="0.2">
      <c r="B170" s="176"/>
      <c r="C170" s="113"/>
      <c r="D170" s="113"/>
      <c r="E170" s="176"/>
      <c r="F170" s="176"/>
      <c r="G170" s="180"/>
      <c r="H170" s="176"/>
      <c r="I170" s="113"/>
      <c r="J170" s="113"/>
      <c r="K170" s="176"/>
      <c r="L170" s="176"/>
      <c r="M170" s="180"/>
      <c r="N170" s="176"/>
      <c r="O170" s="78"/>
      <c r="P170" s="78"/>
      <c r="Q170" s="78"/>
    </row>
    <row r="171" spans="2:17" x14ac:dyDescent="0.2">
      <c r="B171" s="176"/>
      <c r="C171" s="113"/>
      <c r="D171" s="113"/>
      <c r="E171" s="176"/>
      <c r="F171" s="176"/>
      <c r="G171" s="180"/>
      <c r="H171" s="176"/>
      <c r="I171" s="113"/>
      <c r="J171" s="113"/>
      <c r="K171" s="176"/>
      <c r="L171" s="176"/>
      <c r="M171" s="180"/>
      <c r="N171" s="176"/>
      <c r="O171" s="78"/>
      <c r="P171" s="78"/>
      <c r="Q171" s="78"/>
    </row>
    <row r="172" spans="2:17" x14ac:dyDescent="0.2">
      <c r="B172" s="176"/>
      <c r="C172" s="113"/>
      <c r="D172" s="113"/>
      <c r="E172" s="176"/>
      <c r="F172" s="176"/>
      <c r="G172" s="180"/>
      <c r="H172" s="176"/>
      <c r="I172" s="113"/>
      <c r="J172" s="113"/>
      <c r="K172" s="176"/>
      <c r="L172" s="176"/>
      <c r="M172" s="180"/>
      <c r="N172" s="176"/>
      <c r="O172" s="78"/>
      <c r="P172" s="78"/>
      <c r="Q172" s="78"/>
    </row>
    <row r="173" spans="2:17" x14ac:dyDescent="0.2">
      <c r="B173" s="176"/>
      <c r="C173" s="113"/>
      <c r="D173" s="113"/>
      <c r="E173" s="176"/>
      <c r="F173" s="176"/>
      <c r="G173" s="180"/>
      <c r="H173" s="176"/>
      <c r="I173" s="113"/>
      <c r="J173" s="113"/>
      <c r="K173" s="176"/>
      <c r="L173" s="176"/>
      <c r="M173" s="180"/>
      <c r="N173" s="176"/>
      <c r="O173" s="78"/>
      <c r="P173" s="78"/>
      <c r="Q173" s="78"/>
    </row>
    <row r="174" spans="2:17" x14ac:dyDescent="0.2">
      <c r="B174" s="176"/>
      <c r="C174" s="113"/>
      <c r="D174" s="113"/>
      <c r="E174" s="176"/>
      <c r="F174" s="176"/>
      <c r="G174" s="180"/>
      <c r="H174" s="176"/>
      <c r="I174" s="113"/>
      <c r="J174" s="113"/>
      <c r="K174" s="176"/>
      <c r="L174" s="176"/>
      <c r="M174" s="180"/>
      <c r="N174" s="176"/>
      <c r="O174" s="78"/>
      <c r="P174" s="78"/>
      <c r="Q174" s="78"/>
    </row>
    <row r="175" spans="2:17" x14ac:dyDescent="0.2">
      <c r="B175" s="176"/>
      <c r="C175" s="113"/>
      <c r="D175" s="113"/>
      <c r="E175" s="176"/>
      <c r="F175" s="176"/>
      <c r="G175" s="180"/>
      <c r="H175" s="176"/>
      <c r="I175" s="113"/>
      <c r="J175" s="113"/>
      <c r="K175" s="176"/>
      <c r="L175" s="176"/>
      <c r="M175" s="180"/>
      <c r="N175" s="176"/>
      <c r="O175" s="78"/>
      <c r="P175" s="78"/>
      <c r="Q175" s="78"/>
    </row>
    <row r="176" spans="2:17" x14ac:dyDescent="0.2">
      <c r="B176" s="176"/>
      <c r="C176" s="113"/>
      <c r="D176" s="113"/>
      <c r="E176" s="176"/>
      <c r="F176" s="176"/>
      <c r="G176" s="180"/>
      <c r="H176" s="176"/>
      <c r="I176" s="113"/>
      <c r="J176" s="113"/>
      <c r="K176" s="176"/>
      <c r="L176" s="176"/>
      <c r="M176" s="180"/>
      <c r="N176" s="176"/>
      <c r="O176" s="78"/>
      <c r="P176" s="78"/>
      <c r="Q176" s="78"/>
    </row>
    <row r="177" spans="2:17" x14ac:dyDescent="0.2">
      <c r="B177" s="176"/>
      <c r="C177" s="113"/>
      <c r="D177" s="113"/>
      <c r="E177" s="176"/>
      <c r="F177" s="176"/>
      <c r="G177" s="180"/>
      <c r="H177" s="176"/>
      <c r="I177" s="113"/>
      <c r="J177" s="113"/>
      <c r="K177" s="176"/>
      <c r="L177" s="176"/>
      <c r="M177" s="180"/>
      <c r="N177" s="176"/>
      <c r="O177" s="78"/>
      <c r="P177" s="78"/>
      <c r="Q177" s="78"/>
    </row>
    <row r="178" spans="2:17" x14ac:dyDescent="0.2">
      <c r="B178" s="176"/>
      <c r="C178" s="113"/>
      <c r="D178" s="113"/>
      <c r="E178" s="176"/>
      <c r="F178" s="176"/>
      <c r="G178" s="180"/>
      <c r="H178" s="176"/>
      <c r="I178" s="113"/>
      <c r="J178" s="113"/>
      <c r="K178" s="176"/>
      <c r="L178" s="176"/>
      <c r="M178" s="180"/>
      <c r="N178" s="176"/>
      <c r="O178" s="78"/>
      <c r="P178" s="78"/>
      <c r="Q178" s="78"/>
    </row>
    <row r="179" spans="2:17" x14ac:dyDescent="0.2">
      <c r="B179" s="176"/>
      <c r="C179" s="113"/>
      <c r="D179" s="113"/>
      <c r="E179" s="176"/>
      <c r="F179" s="176"/>
      <c r="G179" s="180"/>
      <c r="H179" s="176"/>
      <c r="I179" s="113"/>
      <c r="J179" s="113"/>
      <c r="K179" s="176"/>
      <c r="L179" s="176"/>
      <c r="M179" s="180"/>
      <c r="N179" s="176"/>
      <c r="O179" s="78"/>
      <c r="P179" s="78"/>
      <c r="Q179" s="78"/>
    </row>
    <row r="180" spans="2:17" x14ac:dyDescent="0.2">
      <c r="B180" s="176"/>
      <c r="C180" s="113"/>
      <c r="D180" s="113"/>
      <c r="E180" s="176"/>
      <c r="F180" s="176"/>
      <c r="G180" s="180"/>
      <c r="H180" s="176"/>
      <c r="I180" s="113"/>
      <c r="J180" s="113"/>
      <c r="K180" s="176"/>
      <c r="L180" s="176"/>
      <c r="M180" s="180"/>
      <c r="N180" s="176"/>
      <c r="O180" s="78"/>
      <c r="P180" s="78"/>
      <c r="Q180" s="78"/>
    </row>
    <row r="181" spans="2:17" x14ac:dyDescent="0.2">
      <c r="B181" s="176"/>
      <c r="C181" s="113"/>
      <c r="D181" s="113"/>
      <c r="E181" s="176"/>
      <c r="F181" s="176"/>
      <c r="G181" s="180"/>
      <c r="H181" s="176"/>
      <c r="I181" s="113"/>
      <c r="J181" s="113"/>
      <c r="K181" s="176"/>
      <c r="L181" s="176"/>
      <c r="M181" s="180"/>
      <c r="N181" s="176"/>
      <c r="O181" s="78"/>
      <c r="P181" s="78"/>
      <c r="Q181" s="78"/>
    </row>
    <row r="182" spans="2:17" x14ac:dyDescent="0.2">
      <c r="B182" s="176"/>
      <c r="C182" s="113"/>
      <c r="D182" s="113"/>
      <c r="E182" s="176"/>
      <c r="F182" s="176"/>
      <c r="G182" s="180"/>
      <c r="H182" s="176"/>
      <c r="I182" s="113"/>
      <c r="J182" s="113"/>
      <c r="K182" s="176"/>
      <c r="L182" s="176"/>
      <c r="M182" s="180"/>
      <c r="N182" s="176"/>
      <c r="O182" s="78"/>
      <c r="P182" s="78"/>
      <c r="Q182" s="78"/>
    </row>
    <row r="183" spans="2:17" x14ac:dyDescent="0.2">
      <c r="B183" s="176"/>
      <c r="C183" s="113"/>
      <c r="D183" s="113"/>
      <c r="E183" s="176"/>
      <c r="F183" s="176"/>
      <c r="G183" s="180"/>
      <c r="H183" s="176"/>
      <c r="I183" s="113"/>
      <c r="J183" s="113"/>
      <c r="K183" s="176"/>
      <c r="L183" s="176"/>
      <c r="M183" s="180"/>
      <c r="N183" s="176"/>
      <c r="O183" s="78"/>
      <c r="P183" s="78"/>
      <c r="Q183" s="78"/>
    </row>
    <row r="184" spans="2:17" x14ac:dyDescent="0.2">
      <c r="B184" s="176"/>
      <c r="C184" s="113"/>
      <c r="D184" s="113"/>
      <c r="E184" s="176"/>
      <c r="F184" s="176"/>
      <c r="G184" s="180"/>
      <c r="H184" s="176"/>
      <c r="I184" s="113"/>
      <c r="J184" s="113"/>
      <c r="K184" s="176"/>
      <c r="L184" s="176"/>
      <c r="M184" s="180"/>
      <c r="N184" s="176"/>
      <c r="O184" s="78"/>
      <c r="P184" s="78"/>
      <c r="Q184" s="78"/>
    </row>
    <row r="185" spans="2:17" x14ac:dyDescent="0.2">
      <c r="B185" s="176"/>
      <c r="C185" s="113"/>
      <c r="D185" s="113"/>
      <c r="E185" s="176"/>
      <c r="F185" s="176"/>
      <c r="G185" s="180"/>
      <c r="H185" s="176"/>
      <c r="I185" s="113"/>
      <c r="J185" s="113"/>
      <c r="K185" s="176"/>
      <c r="L185" s="176"/>
      <c r="M185" s="180"/>
      <c r="N185" s="176"/>
      <c r="O185" s="78"/>
      <c r="P185" s="78"/>
      <c r="Q185" s="78"/>
    </row>
    <row r="186" spans="2:17" x14ac:dyDescent="0.2">
      <c r="B186" s="176"/>
      <c r="C186" s="113"/>
      <c r="D186" s="113"/>
      <c r="E186" s="176"/>
      <c r="F186" s="176"/>
      <c r="G186" s="180"/>
      <c r="H186" s="176"/>
      <c r="I186" s="113"/>
      <c r="J186" s="113"/>
      <c r="K186" s="176"/>
      <c r="L186" s="176"/>
      <c r="M186" s="180"/>
      <c r="N186" s="176"/>
      <c r="O186" s="78"/>
      <c r="P186" s="78"/>
      <c r="Q186" s="78"/>
    </row>
    <row r="187" spans="2:17" x14ac:dyDescent="0.2">
      <c r="B187" s="176"/>
      <c r="C187" s="113"/>
      <c r="D187" s="113"/>
      <c r="E187" s="176"/>
      <c r="F187" s="176"/>
      <c r="G187" s="180"/>
      <c r="H187" s="176"/>
      <c r="I187" s="113"/>
      <c r="J187" s="113"/>
      <c r="K187" s="176"/>
      <c r="L187" s="176"/>
      <c r="M187" s="180"/>
      <c r="N187" s="176"/>
      <c r="O187" s="78"/>
      <c r="P187" s="78"/>
      <c r="Q187" s="78"/>
    </row>
    <row r="188" spans="2:17" x14ac:dyDescent="0.2">
      <c r="B188" s="176"/>
      <c r="C188" s="113"/>
      <c r="D188" s="113"/>
      <c r="E188" s="176"/>
      <c r="F188" s="176"/>
      <c r="G188" s="180"/>
      <c r="H188" s="176"/>
      <c r="I188" s="113"/>
      <c r="J188" s="113"/>
      <c r="K188" s="176"/>
      <c r="L188" s="176"/>
      <c r="M188" s="180"/>
      <c r="N188" s="176"/>
      <c r="O188" s="78"/>
      <c r="P188" s="78"/>
      <c r="Q188" s="78"/>
    </row>
    <row r="189" spans="2:17" x14ac:dyDescent="0.2">
      <c r="B189" s="176"/>
      <c r="C189" s="113"/>
      <c r="D189" s="113"/>
      <c r="E189" s="176"/>
      <c r="F189" s="176"/>
      <c r="G189" s="180"/>
      <c r="H189" s="176"/>
      <c r="I189" s="113"/>
      <c r="J189" s="113"/>
      <c r="K189" s="176"/>
      <c r="L189" s="176"/>
      <c r="M189" s="180"/>
      <c r="N189" s="176"/>
      <c r="O189" s="78"/>
      <c r="P189" s="78"/>
      <c r="Q189" s="78"/>
    </row>
    <row r="190" spans="2:17" x14ac:dyDescent="0.2">
      <c r="B190" s="176"/>
      <c r="C190" s="113"/>
      <c r="D190" s="113"/>
      <c r="E190" s="176"/>
      <c r="F190" s="176"/>
      <c r="G190" s="180"/>
      <c r="H190" s="176"/>
      <c r="I190" s="113"/>
      <c r="J190" s="113"/>
      <c r="K190" s="176"/>
      <c r="L190" s="176"/>
      <c r="M190" s="180"/>
      <c r="N190" s="176"/>
      <c r="O190" s="78"/>
      <c r="P190" s="78"/>
      <c r="Q190" s="78"/>
    </row>
    <row r="191" spans="2:17" x14ac:dyDescent="0.2">
      <c r="B191" s="176"/>
      <c r="C191" s="113"/>
      <c r="D191" s="113"/>
      <c r="E191" s="176"/>
      <c r="F191" s="176"/>
      <c r="G191" s="180"/>
      <c r="H191" s="176"/>
      <c r="I191" s="113"/>
      <c r="J191" s="113"/>
      <c r="K191" s="176"/>
      <c r="L191" s="176"/>
      <c r="M191" s="180"/>
      <c r="N191" s="176"/>
      <c r="O191" s="78"/>
      <c r="P191" s="78"/>
      <c r="Q191" s="78"/>
    </row>
    <row r="192" spans="2:17" x14ac:dyDescent="0.2">
      <c r="B192" s="176"/>
      <c r="C192" s="113"/>
      <c r="D192" s="113"/>
      <c r="E192" s="176"/>
      <c r="F192" s="176"/>
      <c r="G192" s="180"/>
      <c r="H192" s="176"/>
      <c r="I192" s="113"/>
      <c r="J192" s="113"/>
      <c r="K192" s="176"/>
      <c r="L192" s="176"/>
      <c r="M192" s="180"/>
      <c r="N192" s="176"/>
      <c r="O192" s="78"/>
      <c r="P192" s="78"/>
      <c r="Q192" s="78"/>
    </row>
    <row r="193" spans="2:17" x14ac:dyDescent="0.2">
      <c r="B193" s="176"/>
      <c r="C193" s="113"/>
      <c r="D193" s="113"/>
      <c r="E193" s="176"/>
      <c r="F193" s="176"/>
      <c r="G193" s="180"/>
      <c r="H193" s="176"/>
      <c r="I193" s="113"/>
      <c r="J193" s="113"/>
      <c r="K193" s="176"/>
      <c r="L193" s="176"/>
      <c r="M193" s="180"/>
      <c r="N193" s="176"/>
      <c r="O193" s="78"/>
      <c r="P193" s="78"/>
      <c r="Q193" s="78"/>
    </row>
    <row r="194" spans="2:17" x14ac:dyDescent="0.2">
      <c r="B194" s="176"/>
      <c r="C194" s="113"/>
      <c r="D194" s="113"/>
      <c r="E194" s="176"/>
      <c r="F194" s="176"/>
      <c r="G194" s="180"/>
      <c r="H194" s="176"/>
      <c r="I194" s="113"/>
      <c r="J194" s="113"/>
      <c r="K194" s="176"/>
      <c r="L194" s="176"/>
      <c r="M194" s="180"/>
      <c r="N194" s="176"/>
      <c r="O194" s="78"/>
      <c r="P194" s="78"/>
      <c r="Q194" s="78"/>
    </row>
    <row r="195" spans="2:17" x14ac:dyDescent="0.2">
      <c r="B195" s="176"/>
      <c r="C195" s="113"/>
      <c r="D195" s="113"/>
      <c r="E195" s="176"/>
      <c r="F195" s="176"/>
      <c r="G195" s="180"/>
      <c r="H195" s="176"/>
      <c r="I195" s="113"/>
      <c r="J195" s="113"/>
      <c r="K195" s="176"/>
      <c r="L195" s="176"/>
      <c r="M195" s="180"/>
      <c r="N195" s="176"/>
      <c r="O195" s="78"/>
      <c r="P195" s="78"/>
      <c r="Q195" s="78"/>
    </row>
    <row r="196" spans="2:17" x14ac:dyDescent="0.2">
      <c r="B196" s="176"/>
      <c r="C196" s="113"/>
      <c r="D196" s="113"/>
      <c r="E196" s="176"/>
      <c r="F196" s="176"/>
      <c r="G196" s="180"/>
      <c r="H196" s="176"/>
      <c r="I196" s="113"/>
      <c r="J196" s="113"/>
      <c r="K196" s="176"/>
      <c r="L196" s="176"/>
      <c r="M196" s="180"/>
      <c r="N196" s="176"/>
      <c r="O196" s="78"/>
      <c r="P196" s="78"/>
      <c r="Q196" s="78"/>
    </row>
    <row r="197" spans="2:17" x14ac:dyDescent="0.2">
      <c r="B197" s="176"/>
      <c r="C197" s="113"/>
      <c r="D197" s="113"/>
      <c r="E197" s="176"/>
      <c r="F197" s="176"/>
      <c r="G197" s="180"/>
      <c r="H197" s="176"/>
      <c r="I197" s="113"/>
      <c r="J197" s="113"/>
      <c r="K197" s="176"/>
      <c r="L197" s="176"/>
      <c r="M197" s="180"/>
      <c r="N197" s="176"/>
      <c r="O197" s="78"/>
      <c r="P197" s="78"/>
      <c r="Q197" s="78"/>
    </row>
    <row r="198" spans="2:17" x14ac:dyDescent="0.2">
      <c r="B198" s="176"/>
      <c r="C198" s="113"/>
      <c r="D198" s="113"/>
      <c r="E198" s="176"/>
      <c r="F198" s="176"/>
      <c r="G198" s="180"/>
      <c r="H198" s="176"/>
      <c r="I198" s="113"/>
      <c r="J198" s="113"/>
      <c r="K198" s="176"/>
      <c r="L198" s="176"/>
      <c r="M198" s="180"/>
      <c r="N198" s="176"/>
      <c r="O198" s="78"/>
      <c r="P198" s="78"/>
      <c r="Q198" s="78"/>
    </row>
    <row r="199" spans="2:17" x14ac:dyDescent="0.2">
      <c r="B199" s="176"/>
      <c r="C199" s="113"/>
      <c r="D199" s="113"/>
      <c r="E199" s="176"/>
      <c r="F199" s="176"/>
      <c r="G199" s="180"/>
      <c r="H199" s="176"/>
      <c r="I199" s="113"/>
      <c r="J199" s="113"/>
      <c r="K199" s="176"/>
      <c r="L199" s="176"/>
      <c r="M199" s="180"/>
      <c r="N199" s="176"/>
      <c r="O199" s="78"/>
      <c r="P199" s="78"/>
      <c r="Q199" s="78"/>
    </row>
    <row r="200" spans="2:17" x14ac:dyDescent="0.2">
      <c r="B200" s="176"/>
      <c r="C200" s="113"/>
      <c r="D200" s="113"/>
      <c r="E200" s="176"/>
      <c r="F200" s="176"/>
      <c r="G200" s="180"/>
      <c r="H200" s="176"/>
      <c r="I200" s="113"/>
      <c r="J200" s="113"/>
      <c r="K200" s="176"/>
      <c r="L200" s="176"/>
      <c r="M200" s="180"/>
      <c r="N200" s="176"/>
      <c r="O200" s="78"/>
      <c r="P200" s="78"/>
      <c r="Q200" s="78"/>
    </row>
    <row r="201" spans="2:17" x14ac:dyDescent="0.2">
      <c r="B201" s="176"/>
      <c r="C201" s="113"/>
      <c r="D201" s="113"/>
      <c r="E201" s="176"/>
      <c r="F201" s="176"/>
      <c r="G201" s="180"/>
      <c r="H201" s="176"/>
      <c r="I201" s="113"/>
      <c r="J201" s="113"/>
      <c r="K201" s="176"/>
      <c r="L201" s="176"/>
      <c r="M201" s="180"/>
      <c r="N201" s="176"/>
      <c r="O201" s="78"/>
      <c r="P201" s="78"/>
      <c r="Q201" s="78"/>
    </row>
    <row r="202" spans="2:17" x14ac:dyDescent="0.2">
      <c r="B202" s="176"/>
      <c r="C202" s="113"/>
      <c r="D202" s="113"/>
      <c r="E202" s="176"/>
      <c r="F202" s="176"/>
      <c r="G202" s="180"/>
      <c r="H202" s="176"/>
      <c r="I202" s="113"/>
      <c r="J202" s="113"/>
      <c r="K202" s="176"/>
      <c r="L202" s="176"/>
      <c r="M202" s="180"/>
      <c r="N202" s="176"/>
      <c r="O202" s="78"/>
      <c r="P202" s="78"/>
      <c r="Q202" s="78"/>
    </row>
    <row r="203" spans="2:17" x14ac:dyDescent="0.2">
      <c r="B203" s="176"/>
      <c r="C203" s="113"/>
      <c r="D203" s="113"/>
      <c r="E203" s="176"/>
      <c r="F203" s="176"/>
      <c r="G203" s="180"/>
      <c r="H203" s="176"/>
      <c r="I203" s="113"/>
      <c r="J203" s="113"/>
      <c r="K203" s="176"/>
      <c r="L203" s="176"/>
      <c r="M203" s="180"/>
      <c r="N203" s="176"/>
      <c r="O203" s="78"/>
      <c r="P203" s="78"/>
      <c r="Q203" s="78"/>
    </row>
    <row r="204" spans="2:17" x14ac:dyDescent="0.2">
      <c r="B204" s="176"/>
      <c r="C204" s="113"/>
      <c r="D204" s="113"/>
      <c r="E204" s="176"/>
      <c r="F204" s="176"/>
      <c r="G204" s="180"/>
      <c r="H204" s="176"/>
      <c r="I204" s="113"/>
      <c r="J204" s="113"/>
      <c r="K204" s="176"/>
      <c r="L204" s="176"/>
      <c r="M204" s="180"/>
      <c r="N204" s="176"/>
      <c r="O204" s="78"/>
      <c r="P204" s="78"/>
      <c r="Q204" s="78"/>
    </row>
    <row r="205" spans="2:17" x14ac:dyDescent="0.2">
      <c r="B205" s="176"/>
      <c r="C205" s="113"/>
      <c r="D205" s="113"/>
      <c r="E205" s="176"/>
      <c r="F205" s="176"/>
      <c r="G205" s="180"/>
      <c r="H205" s="176"/>
      <c r="I205" s="113"/>
      <c r="J205" s="113"/>
      <c r="K205" s="176"/>
      <c r="L205" s="176"/>
      <c r="M205" s="180"/>
      <c r="N205" s="176"/>
      <c r="O205" s="78"/>
      <c r="P205" s="78"/>
      <c r="Q205" s="78"/>
    </row>
    <row r="206" spans="2:17" x14ac:dyDescent="0.2">
      <c r="B206" s="176"/>
      <c r="C206" s="113"/>
      <c r="D206" s="113"/>
      <c r="E206" s="176"/>
      <c r="F206" s="176"/>
      <c r="G206" s="180"/>
      <c r="H206" s="176"/>
      <c r="I206" s="113"/>
      <c r="J206" s="113"/>
      <c r="K206" s="176"/>
      <c r="L206" s="176"/>
      <c r="M206" s="180"/>
      <c r="N206" s="176"/>
      <c r="O206" s="78"/>
      <c r="P206" s="78"/>
      <c r="Q206" s="78"/>
    </row>
    <row r="207" spans="2:17" x14ac:dyDescent="0.2">
      <c r="B207" s="176"/>
      <c r="C207" s="113"/>
      <c r="D207" s="113"/>
      <c r="E207" s="176"/>
      <c r="F207" s="176"/>
      <c r="G207" s="180"/>
      <c r="H207" s="176"/>
      <c r="I207" s="113"/>
      <c r="J207" s="113"/>
      <c r="K207" s="176"/>
      <c r="L207" s="176"/>
      <c r="M207" s="180"/>
      <c r="N207" s="176"/>
      <c r="O207" s="78"/>
      <c r="P207" s="78"/>
      <c r="Q207" s="78"/>
    </row>
    <row r="208" spans="2:17" x14ac:dyDescent="0.2">
      <c r="B208" s="176"/>
      <c r="C208" s="113"/>
      <c r="D208" s="113"/>
      <c r="E208" s="176"/>
      <c r="F208" s="176"/>
      <c r="G208" s="180"/>
      <c r="H208" s="176"/>
      <c r="I208" s="113"/>
      <c r="J208" s="113"/>
      <c r="K208" s="176"/>
      <c r="L208" s="176"/>
      <c r="M208" s="180"/>
      <c r="N208" s="176"/>
      <c r="O208" s="78"/>
      <c r="P208" s="78"/>
      <c r="Q208" s="78"/>
    </row>
    <row r="209" spans="2:17" x14ac:dyDescent="0.2">
      <c r="B209" s="176"/>
      <c r="C209" s="113"/>
      <c r="D209" s="113"/>
      <c r="E209" s="176"/>
      <c r="F209" s="176"/>
      <c r="G209" s="180"/>
      <c r="H209" s="176"/>
      <c r="I209" s="113"/>
      <c r="J209" s="113"/>
      <c r="K209" s="176"/>
      <c r="L209" s="176"/>
      <c r="M209" s="180"/>
      <c r="N209" s="176"/>
      <c r="O209" s="78"/>
      <c r="P209" s="78"/>
      <c r="Q209" s="78"/>
    </row>
    <row r="210" spans="2:17" x14ac:dyDescent="0.2">
      <c r="B210" s="176"/>
      <c r="C210" s="113"/>
      <c r="D210" s="113"/>
      <c r="E210" s="176"/>
      <c r="F210" s="176"/>
      <c r="G210" s="180"/>
      <c r="H210" s="176"/>
      <c r="I210" s="113"/>
      <c r="J210" s="113"/>
      <c r="K210" s="176"/>
      <c r="L210" s="176"/>
      <c r="M210" s="180"/>
      <c r="N210" s="176"/>
      <c r="O210" s="78"/>
      <c r="P210" s="78"/>
      <c r="Q210" s="78"/>
    </row>
    <row r="211" spans="2:17" x14ac:dyDescent="0.2">
      <c r="B211" s="176"/>
      <c r="C211" s="113"/>
      <c r="D211" s="113"/>
      <c r="E211" s="176"/>
      <c r="F211" s="176"/>
      <c r="G211" s="180"/>
      <c r="H211" s="176"/>
      <c r="I211" s="113"/>
      <c r="J211" s="113"/>
      <c r="K211" s="176"/>
      <c r="L211" s="176"/>
      <c r="M211" s="180"/>
      <c r="N211" s="176"/>
      <c r="O211" s="78"/>
      <c r="P211" s="78"/>
      <c r="Q211" s="78"/>
    </row>
    <row r="212" spans="2:17" x14ac:dyDescent="0.2">
      <c r="B212" s="176"/>
      <c r="C212" s="113"/>
      <c r="D212" s="113"/>
      <c r="E212" s="176"/>
      <c r="F212" s="176"/>
      <c r="G212" s="180"/>
      <c r="H212" s="176"/>
      <c r="I212" s="113"/>
      <c r="J212" s="113"/>
      <c r="K212" s="176"/>
      <c r="L212" s="176"/>
      <c r="M212" s="180"/>
      <c r="N212" s="176"/>
      <c r="O212" s="78"/>
      <c r="P212" s="78"/>
      <c r="Q212" s="78"/>
    </row>
    <row r="213" spans="2:17" x14ac:dyDescent="0.2">
      <c r="B213" s="176"/>
      <c r="C213" s="113"/>
      <c r="D213" s="113"/>
      <c r="E213" s="176"/>
      <c r="F213" s="176"/>
      <c r="G213" s="180"/>
      <c r="H213" s="176"/>
      <c r="I213" s="113"/>
      <c r="J213" s="113"/>
      <c r="K213" s="176"/>
      <c r="L213" s="176"/>
      <c r="M213" s="180"/>
      <c r="N213" s="176"/>
      <c r="O213" s="78"/>
      <c r="P213" s="78"/>
      <c r="Q213" s="78"/>
    </row>
    <row r="214" spans="2:17" x14ac:dyDescent="0.2">
      <c r="B214" s="176"/>
      <c r="C214" s="113"/>
      <c r="D214" s="113"/>
      <c r="E214" s="176"/>
      <c r="F214" s="176"/>
      <c r="G214" s="180"/>
      <c r="H214" s="176"/>
      <c r="I214" s="113"/>
      <c r="J214" s="113"/>
      <c r="K214" s="176"/>
      <c r="L214" s="176"/>
      <c r="M214" s="180"/>
      <c r="N214" s="176"/>
      <c r="O214" s="78"/>
      <c r="P214" s="78"/>
      <c r="Q214" s="78"/>
    </row>
    <row r="215" spans="2:17" x14ac:dyDescent="0.2">
      <c r="B215" s="176"/>
      <c r="C215" s="113"/>
      <c r="D215" s="113"/>
      <c r="E215" s="176"/>
      <c r="F215" s="176"/>
      <c r="G215" s="180"/>
      <c r="H215" s="176"/>
      <c r="I215" s="113"/>
      <c r="J215" s="113"/>
      <c r="K215" s="176"/>
      <c r="L215" s="176"/>
      <c r="M215" s="180"/>
      <c r="N215" s="176"/>
      <c r="O215" s="78"/>
      <c r="P215" s="78"/>
      <c r="Q215" s="78"/>
    </row>
    <row r="216" spans="2:17" x14ac:dyDescent="0.2">
      <c r="B216" s="176"/>
      <c r="C216" s="113"/>
      <c r="D216" s="113"/>
      <c r="E216" s="176"/>
      <c r="F216" s="176"/>
      <c r="G216" s="180"/>
      <c r="H216" s="176"/>
      <c r="I216" s="113"/>
      <c r="J216" s="113"/>
      <c r="K216" s="176"/>
      <c r="L216" s="176"/>
      <c r="M216" s="180"/>
      <c r="N216" s="176"/>
      <c r="O216" s="78"/>
      <c r="P216" s="78"/>
      <c r="Q216" s="78"/>
    </row>
    <row r="217" spans="2:17" x14ac:dyDescent="0.2">
      <c r="B217" s="176"/>
      <c r="C217" s="113"/>
      <c r="D217" s="113"/>
      <c r="E217" s="176"/>
      <c r="F217" s="176"/>
      <c r="G217" s="180"/>
      <c r="H217" s="176"/>
      <c r="I217" s="113"/>
      <c r="J217" s="113"/>
      <c r="K217" s="176"/>
      <c r="L217" s="176"/>
      <c r="M217" s="180"/>
      <c r="N217" s="176"/>
      <c r="O217" s="78"/>
      <c r="P217" s="78"/>
      <c r="Q217" s="78"/>
    </row>
    <row r="218" spans="2:17" x14ac:dyDescent="0.2">
      <c r="B218" s="176"/>
      <c r="C218" s="113"/>
      <c r="D218" s="113"/>
      <c r="E218" s="176"/>
      <c r="F218" s="176"/>
      <c r="G218" s="180"/>
      <c r="H218" s="176"/>
      <c r="I218" s="113"/>
      <c r="J218" s="113"/>
      <c r="K218" s="176"/>
      <c r="L218" s="176"/>
      <c r="M218" s="180"/>
      <c r="N218" s="176"/>
      <c r="O218" s="78"/>
      <c r="P218" s="78"/>
      <c r="Q218" s="78"/>
    </row>
    <row r="219" spans="2:17" x14ac:dyDescent="0.2">
      <c r="B219" s="176"/>
      <c r="C219" s="113"/>
      <c r="D219" s="113"/>
      <c r="E219" s="176"/>
      <c r="F219" s="176"/>
      <c r="G219" s="180"/>
      <c r="H219" s="176"/>
      <c r="I219" s="113"/>
      <c r="J219" s="113"/>
      <c r="K219" s="176"/>
      <c r="L219" s="176"/>
      <c r="M219" s="180"/>
      <c r="N219" s="176"/>
      <c r="O219" s="78"/>
      <c r="P219" s="78"/>
      <c r="Q219" s="78"/>
    </row>
    <row r="220" spans="2:17" x14ac:dyDescent="0.2">
      <c r="B220" s="176"/>
      <c r="C220" s="113"/>
      <c r="D220" s="113"/>
      <c r="E220" s="176"/>
      <c r="F220" s="176"/>
      <c r="G220" s="180"/>
      <c r="H220" s="176"/>
      <c r="I220" s="113"/>
      <c r="J220" s="113"/>
      <c r="K220" s="176"/>
      <c r="L220" s="176"/>
      <c r="M220" s="180"/>
      <c r="N220" s="176"/>
      <c r="O220" s="78"/>
      <c r="P220" s="78"/>
      <c r="Q220" s="78"/>
    </row>
    <row r="221" spans="2:17" x14ac:dyDescent="0.2">
      <c r="B221" s="176"/>
      <c r="C221" s="113"/>
      <c r="D221" s="113"/>
      <c r="E221" s="176"/>
      <c r="F221" s="176"/>
      <c r="G221" s="180"/>
      <c r="H221" s="176"/>
      <c r="I221" s="113"/>
      <c r="J221" s="113"/>
      <c r="K221" s="176"/>
      <c r="L221" s="176"/>
      <c r="M221" s="180"/>
      <c r="N221" s="176"/>
      <c r="O221" s="78"/>
      <c r="P221" s="78"/>
      <c r="Q221" s="78"/>
    </row>
    <row r="222" spans="2:17" x14ac:dyDescent="0.2">
      <c r="B222" s="176"/>
      <c r="C222" s="113"/>
      <c r="D222" s="113"/>
      <c r="E222" s="176"/>
      <c r="F222" s="176"/>
      <c r="G222" s="180"/>
      <c r="H222" s="176"/>
      <c r="I222" s="113"/>
      <c r="J222" s="113"/>
      <c r="K222" s="176"/>
      <c r="L222" s="176"/>
      <c r="M222" s="180"/>
      <c r="N222" s="176"/>
      <c r="O222" s="78"/>
      <c r="P222" s="78"/>
      <c r="Q222" s="78"/>
    </row>
    <row r="223" spans="2:17" x14ac:dyDescent="0.2">
      <c r="B223" s="176"/>
      <c r="C223" s="113"/>
      <c r="D223" s="113"/>
      <c r="E223" s="176"/>
      <c r="F223" s="176"/>
      <c r="G223" s="180"/>
      <c r="H223" s="176"/>
      <c r="I223" s="113"/>
      <c r="J223" s="113"/>
      <c r="K223" s="176"/>
      <c r="L223" s="176"/>
      <c r="M223" s="180"/>
      <c r="N223" s="176"/>
      <c r="O223" s="78"/>
      <c r="P223" s="78"/>
      <c r="Q223" s="78"/>
    </row>
    <row r="224" spans="2:17" x14ac:dyDescent="0.2">
      <c r="B224" s="176"/>
      <c r="C224" s="113"/>
      <c r="D224" s="113"/>
      <c r="E224" s="176"/>
      <c r="F224" s="176"/>
      <c r="G224" s="180"/>
      <c r="H224" s="176"/>
      <c r="I224" s="113"/>
      <c r="J224" s="113"/>
      <c r="K224" s="176"/>
      <c r="L224" s="176"/>
      <c r="M224" s="180"/>
      <c r="N224" s="176"/>
      <c r="O224" s="78"/>
      <c r="P224" s="78"/>
      <c r="Q224" s="78"/>
    </row>
    <row r="225" spans="2:17" x14ac:dyDescent="0.2">
      <c r="B225" s="176"/>
      <c r="C225" s="113"/>
      <c r="D225" s="113"/>
      <c r="E225" s="176"/>
      <c r="F225" s="176"/>
      <c r="G225" s="180"/>
      <c r="H225" s="176"/>
      <c r="I225" s="113"/>
      <c r="J225" s="113"/>
      <c r="K225" s="176"/>
      <c r="L225" s="176"/>
      <c r="M225" s="180"/>
      <c r="N225" s="176"/>
      <c r="O225" s="78"/>
      <c r="P225" s="78"/>
      <c r="Q225" s="78"/>
    </row>
    <row r="226" spans="2:17" x14ac:dyDescent="0.2">
      <c r="B226" s="176"/>
      <c r="C226" s="113"/>
      <c r="D226" s="113"/>
      <c r="E226" s="176"/>
      <c r="F226" s="176"/>
      <c r="G226" s="180"/>
      <c r="H226" s="176"/>
      <c r="I226" s="113"/>
      <c r="J226" s="113"/>
      <c r="K226" s="176"/>
      <c r="L226" s="176"/>
      <c r="M226" s="180"/>
      <c r="N226" s="176"/>
      <c r="O226" s="78"/>
      <c r="P226" s="78"/>
      <c r="Q226" s="78"/>
    </row>
    <row r="227" spans="2:17" x14ac:dyDescent="0.2">
      <c r="B227" s="176"/>
      <c r="C227" s="113"/>
      <c r="D227" s="113"/>
      <c r="E227" s="176"/>
      <c r="F227" s="176"/>
      <c r="G227" s="180"/>
      <c r="H227" s="176"/>
      <c r="I227" s="113"/>
      <c r="J227" s="113"/>
      <c r="K227" s="176"/>
      <c r="L227" s="176"/>
      <c r="M227" s="180"/>
      <c r="N227" s="176"/>
      <c r="O227" s="78"/>
      <c r="P227" s="78"/>
      <c r="Q227" s="78"/>
    </row>
    <row r="228" spans="2:17" x14ac:dyDescent="0.2">
      <c r="B228" s="176"/>
      <c r="C228" s="113"/>
      <c r="D228" s="113"/>
      <c r="E228" s="176"/>
      <c r="F228" s="176"/>
      <c r="G228" s="180"/>
      <c r="H228" s="176"/>
      <c r="I228" s="113"/>
      <c r="J228" s="113"/>
      <c r="K228" s="176"/>
      <c r="L228" s="176"/>
      <c r="M228" s="180"/>
      <c r="N228" s="176"/>
      <c r="O228" s="78"/>
      <c r="P228" s="78"/>
      <c r="Q228" s="78"/>
    </row>
    <row r="229" spans="2:17" x14ac:dyDescent="0.2">
      <c r="B229" s="176"/>
      <c r="C229" s="113"/>
      <c r="D229" s="113"/>
      <c r="E229" s="176"/>
      <c r="F229" s="176"/>
      <c r="G229" s="180"/>
      <c r="H229" s="176"/>
      <c r="I229" s="113"/>
      <c r="J229" s="113"/>
      <c r="K229" s="176"/>
      <c r="L229" s="176"/>
      <c r="M229" s="180"/>
      <c r="N229" s="176"/>
      <c r="O229" s="78"/>
      <c r="P229" s="78"/>
      <c r="Q229" s="78"/>
    </row>
    <row r="230" spans="2:17" x14ac:dyDescent="0.2">
      <c r="B230" s="176"/>
      <c r="C230" s="113"/>
      <c r="D230" s="113"/>
      <c r="E230" s="176"/>
      <c r="F230" s="176"/>
      <c r="G230" s="180"/>
      <c r="H230" s="176"/>
      <c r="I230" s="113"/>
      <c r="J230" s="113"/>
      <c r="K230" s="176"/>
      <c r="L230" s="176"/>
      <c r="M230" s="180"/>
      <c r="N230" s="176"/>
      <c r="O230" s="78"/>
      <c r="P230" s="78"/>
      <c r="Q230" s="78"/>
    </row>
    <row r="231" spans="2:17" x14ac:dyDescent="0.2">
      <c r="B231" s="176"/>
      <c r="C231" s="113"/>
      <c r="D231" s="113"/>
      <c r="E231" s="176"/>
      <c r="F231" s="176"/>
      <c r="G231" s="180"/>
      <c r="H231" s="176"/>
      <c r="I231" s="113"/>
      <c r="J231" s="113"/>
      <c r="K231" s="176"/>
      <c r="L231" s="176"/>
      <c r="M231" s="180"/>
      <c r="N231" s="176"/>
      <c r="O231" s="78"/>
      <c r="P231" s="78"/>
      <c r="Q231" s="78"/>
    </row>
    <row r="232" spans="2:17" x14ac:dyDescent="0.2">
      <c r="B232" s="176"/>
      <c r="C232" s="113"/>
      <c r="D232" s="113"/>
      <c r="E232" s="176"/>
      <c r="F232" s="176"/>
      <c r="G232" s="180"/>
      <c r="H232" s="176"/>
      <c r="I232" s="113"/>
      <c r="J232" s="113"/>
      <c r="K232" s="176"/>
      <c r="L232" s="176"/>
      <c r="M232" s="180"/>
      <c r="N232" s="176"/>
      <c r="O232" s="78"/>
      <c r="P232" s="78"/>
      <c r="Q232" s="78"/>
    </row>
    <row r="233" spans="2:17" x14ac:dyDescent="0.2">
      <c r="B233" s="176"/>
      <c r="C233" s="113"/>
      <c r="D233" s="113"/>
      <c r="E233" s="176"/>
      <c r="F233" s="176"/>
      <c r="G233" s="180"/>
      <c r="H233" s="176"/>
      <c r="I233" s="113"/>
      <c r="J233" s="113"/>
      <c r="K233" s="176"/>
      <c r="L233" s="176"/>
      <c r="M233" s="180"/>
      <c r="N233" s="176"/>
      <c r="O233" s="78"/>
      <c r="P233" s="78"/>
      <c r="Q233" s="78"/>
    </row>
    <row r="234" spans="2:17" x14ac:dyDescent="0.2">
      <c r="B234" s="176"/>
      <c r="C234" s="113"/>
      <c r="D234" s="113"/>
      <c r="E234" s="176"/>
      <c r="F234" s="176"/>
      <c r="G234" s="180"/>
      <c r="H234" s="176"/>
      <c r="I234" s="113"/>
      <c r="J234" s="113"/>
      <c r="K234" s="176"/>
      <c r="L234" s="176"/>
      <c r="M234" s="180"/>
      <c r="N234" s="176"/>
      <c r="O234" s="78"/>
      <c r="P234" s="78"/>
      <c r="Q234" s="78"/>
    </row>
    <row r="235" spans="2:17" x14ac:dyDescent="0.2">
      <c r="B235" s="176"/>
      <c r="C235" s="113"/>
      <c r="D235" s="113"/>
      <c r="E235" s="176"/>
      <c r="F235" s="176"/>
      <c r="G235" s="180"/>
      <c r="H235" s="176"/>
      <c r="I235" s="113"/>
      <c r="J235" s="113"/>
      <c r="K235" s="176"/>
      <c r="L235" s="176"/>
      <c r="M235" s="180"/>
      <c r="N235" s="176"/>
      <c r="O235" s="78"/>
      <c r="P235" s="78"/>
      <c r="Q235" s="78"/>
    </row>
    <row r="236" spans="2:17" x14ac:dyDescent="0.2">
      <c r="B236" s="176"/>
      <c r="C236" s="113"/>
      <c r="D236" s="113"/>
      <c r="E236" s="176"/>
      <c r="F236" s="176"/>
      <c r="G236" s="180"/>
      <c r="H236" s="176"/>
      <c r="I236" s="113"/>
      <c r="J236" s="113"/>
      <c r="K236" s="176"/>
      <c r="L236" s="176"/>
      <c r="M236" s="180"/>
      <c r="N236" s="176"/>
      <c r="O236" s="78"/>
      <c r="P236" s="78"/>
      <c r="Q236" s="78"/>
    </row>
    <row r="237" spans="2:17" x14ac:dyDescent="0.2">
      <c r="B237" s="176"/>
      <c r="C237" s="113"/>
      <c r="D237" s="113"/>
      <c r="E237" s="176"/>
      <c r="F237" s="176"/>
      <c r="G237" s="180"/>
      <c r="H237" s="176"/>
      <c r="I237" s="113"/>
      <c r="J237" s="113"/>
      <c r="K237" s="176"/>
      <c r="L237" s="176"/>
      <c r="M237" s="180"/>
      <c r="N237" s="176"/>
      <c r="O237" s="78"/>
      <c r="P237" s="78"/>
      <c r="Q237" s="78"/>
    </row>
    <row r="238" spans="2:17" x14ac:dyDescent="0.2">
      <c r="B238" s="176"/>
      <c r="C238" s="113"/>
      <c r="D238" s="113"/>
      <c r="E238" s="176"/>
      <c r="F238" s="176"/>
      <c r="G238" s="180"/>
      <c r="H238" s="176"/>
      <c r="I238" s="113"/>
      <c r="J238" s="113"/>
      <c r="K238" s="176"/>
      <c r="L238" s="176"/>
      <c r="M238" s="180"/>
      <c r="N238" s="176"/>
      <c r="O238" s="78"/>
      <c r="P238" s="78"/>
      <c r="Q238" s="78"/>
    </row>
    <row r="239" spans="2:17" x14ac:dyDescent="0.2">
      <c r="B239" s="176"/>
      <c r="C239" s="113"/>
      <c r="D239" s="113"/>
      <c r="E239" s="176"/>
      <c r="F239" s="176"/>
      <c r="G239" s="180"/>
      <c r="H239" s="176"/>
      <c r="I239" s="113"/>
      <c r="J239" s="113"/>
      <c r="K239" s="176"/>
      <c r="L239" s="176"/>
      <c r="M239" s="180"/>
      <c r="N239" s="176"/>
      <c r="O239" s="78"/>
      <c r="P239" s="78"/>
      <c r="Q239" s="78"/>
    </row>
    <row r="240" spans="2:17" x14ac:dyDescent="0.2">
      <c r="B240" s="176"/>
      <c r="C240" s="113"/>
      <c r="D240" s="113"/>
      <c r="E240" s="176"/>
      <c r="F240" s="176"/>
      <c r="G240" s="180"/>
      <c r="H240" s="176"/>
      <c r="I240" s="113"/>
      <c r="J240" s="113"/>
      <c r="K240" s="176"/>
      <c r="L240" s="176"/>
      <c r="M240" s="180"/>
      <c r="N240" s="176"/>
      <c r="O240" s="78"/>
      <c r="P240" s="78"/>
      <c r="Q240" s="78"/>
    </row>
    <row r="241" spans="2:17" x14ac:dyDescent="0.2">
      <c r="B241" s="176"/>
      <c r="C241" s="113"/>
      <c r="D241" s="113"/>
      <c r="E241" s="176"/>
      <c r="F241" s="176"/>
      <c r="G241" s="180"/>
      <c r="H241" s="176"/>
      <c r="I241" s="113"/>
      <c r="J241" s="113"/>
      <c r="K241" s="176"/>
      <c r="L241" s="176"/>
      <c r="M241" s="180"/>
      <c r="N241" s="176"/>
      <c r="O241" s="78"/>
      <c r="P241" s="78"/>
      <c r="Q241" s="78"/>
    </row>
    <row r="242" spans="2:17" x14ac:dyDescent="0.2">
      <c r="B242" s="176"/>
      <c r="C242" s="113"/>
      <c r="D242" s="113"/>
      <c r="E242" s="176"/>
      <c r="F242" s="176"/>
      <c r="G242" s="180"/>
      <c r="H242" s="176"/>
      <c r="I242" s="113"/>
      <c r="J242" s="113"/>
      <c r="K242" s="176"/>
      <c r="L242" s="176"/>
      <c r="M242" s="180"/>
      <c r="N242" s="176"/>
      <c r="O242" s="78"/>
      <c r="P242" s="78"/>
      <c r="Q242" s="78"/>
    </row>
    <row r="243" spans="2:17" x14ac:dyDescent="0.2">
      <c r="B243" s="176"/>
      <c r="C243" s="113"/>
      <c r="D243" s="113"/>
      <c r="E243" s="176"/>
      <c r="F243" s="176"/>
      <c r="G243" s="180"/>
      <c r="H243" s="176"/>
      <c r="I243" s="113"/>
      <c r="J243" s="113"/>
      <c r="K243" s="176"/>
      <c r="L243" s="176"/>
      <c r="M243" s="180"/>
      <c r="N243" s="176"/>
      <c r="O243" s="78"/>
      <c r="P243" s="78"/>
      <c r="Q243" s="78"/>
    </row>
    <row r="244" spans="2:17" x14ac:dyDescent="0.2">
      <c r="B244" s="176"/>
      <c r="C244" s="113"/>
      <c r="D244" s="113"/>
      <c r="E244" s="176"/>
      <c r="F244" s="176"/>
      <c r="G244" s="180"/>
      <c r="H244" s="176"/>
      <c r="I244" s="113"/>
      <c r="J244" s="113"/>
      <c r="K244" s="176"/>
      <c r="L244" s="176"/>
      <c r="M244" s="180"/>
      <c r="N244" s="176"/>
      <c r="O244" s="78"/>
      <c r="P244" s="78"/>
      <c r="Q244" s="78"/>
    </row>
    <row r="245" spans="2:17" x14ac:dyDescent="0.2">
      <c r="B245" s="176"/>
      <c r="C245" s="113"/>
      <c r="D245" s="113"/>
      <c r="E245" s="176"/>
      <c r="F245" s="176"/>
      <c r="G245" s="180"/>
      <c r="H245" s="176"/>
      <c r="I245" s="113"/>
      <c r="J245" s="113"/>
      <c r="K245" s="176"/>
      <c r="L245" s="176"/>
      <c r="M245" s="180"/>
      <c r="N245" s="176"/>
      <c r="O245" s="78"/>
      <c r="P245" s="78"/>
      <c r="Q245" s="78"/>
    </row>
    <row r="246" spans="2:17" x14ac:dyDescent="0.2">
      <c r="B246" s="176"/>
      <c r="C246" s="113"/>
      <c r="D246" s="113"/>
      <c r="E246" s="176"/>
      <c r="F246" s="176"/>
      <c r="G246" s="180"/>
      <c r="H246" s="176"/>
      <c r="I246" s="113"/>
      <c r="J246" s="113"/>
      <c r="K246" s="176"/>
      <c r="L246" s="176"/>
      <c r="M246" s="180"/>
      <c r="N246" s="176"/>
      <c r="O246" s="78"/>
      <c r="P246" s="78"/>
      <c r="Q246" s="78"/>
    </row>
    <row r="247" spans="2:17" x14ac:dyDescent="0.2">
      <c r="B247" s="176"/>
      <c r="C247" s="113"/>
      <c r="D247" s="113"/>
      <c r="E247" s="176"/>
      <c r="F247" s="176"/>
      <c r="G247" s="180"/>
      <c r="H247" s="176"/>
      <c r="I247" s="113"/>
      <c r="J247" s="113"/>
      <c r="K247" s="176"/>
      <c r="L247" s="176"/>
      <c r="M247" s="180"/>
      <c r="N247" s="176"/>
      <c r="O247" s="78"/>
      <c r="P247" s="78"/>
      <c r="Q247" s="78"/>
    </row>
  </sheetData>
  <mergeCells count="5">
    <mergeCell ref="A2:N2"/>
    <mergeCell ref="B5:G5"/>
    <mergeCell ref="H5:M5"/>
    <mergeCell ref="B24:G24"/>
    <mergeCell ref="H24:M24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>
    <tabColor indexed="12"/>
    <outlinePr applyStyles="1" summaryBelow="0"/>
    <pageSetUpPr fitToPage="1"/>
  </sheetPr>
  <dimension ref="A2:T232"/>
  <sheetViews>
    <sheetView workbookViewId="0">
      <selection activeCell="D5" sqref="D5"/>
    </sheetView>
  </sheetViews>
  <sheetFormatPr defaultRowHeight="12.75" outlineLevelRow="2" x14ac:dyDescent="0.2"/>
  <cols>
    <col min="1" max="1" width="81.42578125" style="185" customWidth="1"/>
    <col min="2" max="2" width="14.28515625" style="153" customWidth="1"/>
    <col min="3" max="3" width="15.42578125" style="153" customWidth="1"/>
    <col min="4" max="4" width="10.28515625" style="160" customWidth="1"/>
    <col min="5" max="5" width="8.85546875" style="64" hidden="1" customWidth="1"/>
    <col min="6" max="16384" width="9.140625" style="64"/>
  </cols>
  <sheetData>
    <row r="2" spans="1:20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31.05.2018</v>
      </c>
      <c r="B2" s="3"/>
      <c r="C2" s="3"/>
      <c r="D2" s="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ht="18.75" x14ac:dyDescent="0.3">
      <c r="A3" s="1" t="s">
        <v>205</v>
      </c>
      <c r="B3" s="1"/>
      <c r="C3" s="1"/>
      <c r="D3" s="1"/>
    </row>
    <row r="4" spans="1:20" x14ac:dyDescent="0.2">
      <c r="B4" s="176"/>
      <c r="C4" s="176"/>
      <c r="D4" s="180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</row>
    <row r="5" spans="1:20" s="188" customFormat="1" x14ac:dyDescent="0.2">
      <c r="B5" s="54"/>
      <c r="C5" s="54"/>
      <c r="D5" s="188" t="str">
        <f>VALVAL</f>
        <v>млрд. одиниць</v>
      </c>
    </row>
    <row r="6" spans="1:20" s="197" customFormat="1" x14ac:dyDescent="0.2">
      <c r="A6" s="111"/>
      <c r="B6" s="233" t="s">
        <v>202</v>
      </c>
      <c r="C6" s="233" t="s">
        <v>8</v>
      </c>
      <c r="D6" s="238" t="s">
        <v>77</v>
      </c>
      <c r="E6" s="240" t="s">
        <v>185</v>
      </c>
    </row>
    <row r="7" spans="1:20" s="87" customFormat="1" ht="15.75" x14ac:dyDescent="0.2">
      <c r="A7" s="120" t="s">
        <v>201</v>
      </c>
      <c r="B7" s="158">
        <f t="shared" ref="B7:C7" si="0">B$8+B$18</f>
        <v>76.256134905380009</v>
      </c>
      <c r="C7" s="158">
        <f t="shared" si="0"/>
        <v>1993.01638701706</v>
      </c>
      <c r="D7" s="51">
        <v>1.0000020000000001</v>
      </c>
      <c r="E7" s="136" t="s">
        <v>11</v>
      </c>
    </row>
    <row r="8" spans="1:20" s="86" customFormat="1" ht="15" x14ac:dyDescent="0.2">
      <c r="A8" s="35" t="s">
        <v>84</v>
      </c>
      <c r="B8" s="115">
        <f t="shared" ref="B8:D8" si="1">B$9+B$12</f>
        <v>66.219200961040002</v>
      </c>
      <c r="C8" s="115">
        <f t="shared" si="1"/>
        <v>1730.6929182070799</v>
      </c>
      <c r="D8" s="22">
        <f t="shared" si="1"/>
        <v>0.86838000000000004</v>
      </c>
      <c r="E8" s="83" t="s">
        <v>11</v>
      </c>
    </row>
    <row r="9" spans="1:20" s="208" customFormat="1" ht="15" outlineLevel="1" x14ac:dyDescent="0.2">
      <c r="A9" s="131" t="s">
        <v>61</v>
      </c>
      <c r="B9" s="58">
        <f t="shared" ref="B9:C9" si="2">SUM(B$10:B$11)</f>
        <v>28.592804085050002</v>
      </c>
      <c r="C9" s="58">
        <f t="shared" si="2"/>
        <v>747.29629508630001</v>
      </c>
      <c r="D9" s="36">
        <v>0.37495800000000001</v>
      </c>
      <c r="E9" s="21" t="s">
        <v>186</v>
      </c>
    </row>
    <row r="10" spans="1:20" s="170" customFormat="1" ht="14.25" outlineLevel="2" x14ac:dyDescent="0.2">
      <c r="A10" s="74" t="s">
        <v>146</v>
      </c>
      <c r="B10" s="19">
        <v>28.502985493400001</v>
      </c>
      <c r="C10" s="19">
        <v>744.94881281178004</v>
      </c>
      <c r="D10" s="166">
        <v>0.37378</v>
      </c>
      <c r="E10" s="14" t="s">
        <v>147</v>
      </c>
    </row>
    <row r="11" spans="1:20" ht="14.25" outlineLevel="2" x14ac:dyDescent="0.2">
      <c r="A11" s="143" t="s">
        <v>12</v>
      </c>
      <c r="B11" s="100">
        <v>8.9818591650000001E-2</v>
      </c>
      <c r="C11" s="100">
        <v>2.3474822745199999</v>
      </c>
      <c r="D11" s="166">
        <v>1.178E-3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</row>
    <row r="12" spans="1:20" ht="15" outlineLevel="1" x14ac:dyDescent="0.25">
      <c r="A12" s="218" t="s">
        <v>91</v>
      </c>
      <c r="B12" s="157">
        <f t="shared" ref="B12:C12" si="3">SUM(B$13:B$17)</f>
        <v>37.626396875989997</v>
      </c>
      <c r="C12" s="157">
        <f t="shared" si="3"/>
        <v>983.39662312077996</v>
      </c>
      <c r="D12" s="163">
        <v>0.49342200000000003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spans="1:20" ht="14.25" outlineLevel="2" x14ac:dyDescent="0.25">
      <c r="A13" s="82" t="s">
        <v>163</v>
      </c>
      <c r="B13" s="52">
        <v>13.661052777189999</v>
      </c>
      <c r="C13" s="52">
        <v>357.04277541174002</v>
      </c>
      <c r="D13" s="60">
        <v>0.179147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1:20" ht="28.5" outlineLevel="2" x14ac:dyDescent="0.25">
      <c r="A14" s="82" t="s">
        <v>9</v>
      </c>
      <c r="B14" s="52">
        <v>1.75836378802</v>
      </c>
      <c r="C14" s="52">
        <v>45.956274183879998</v>
      </c>
      <c r="D14" s="60">
        <v>2.3059E-2</v>
      </c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</row>
    <row r="15" spans="1:20" ht="28.5" outlineLevel="2" x14ac:dyDescent="0.25">
      <c r="A15" s="82" t="s">
        <v>28</v>
      </c>
      <c r="B15" s="52">
        <v>5.9473479999999998E-5</v>
      </c>
      <c r="C15" s="52">
        <v>1.5543881100000001E-3</v>
      </c>
      <c r="D15" s="60">
        <v>9.9999999999999995E-7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</row>
    <row r="16" spans="1:20" ht="14.25" outlineLevel="2" x14ac:dyDescent="0.25">
      <c r="A16" s="82" t="s">
        <v>164</v>
      </c>
      <c r="B16" s="52">
        <v>20.467272999999999</v>
      </c>
      <c r="C16" s="52">
        <v>534.92890161704997</v>
      </c>
      <c r="D16" s="60">
        <v>0.26840199999999997</v>
      </c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</row>
    <row r="17" spans="1:18" ht="14.25" outlineLevel="2" x14ac:dyDescent="0.25">
      <c r="A17" s="82" t="s">
        <v>10</v>
      </c>
      <c r="B17" s="52">
        <v>1.7396478372999999</v>
      </c>
      <c r="C17" s="52">
        <v>45.467117520000002</v>
      </c>
      <c r="D17" s="60">
        <v>2.2813E-2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</row>
    <row r="18" spans="1:18" ht="15" x14ac:dyDescent="0.25">
      <c r="A18" s="250" t="s">
        <v>128</v>
      </c>
      <c r="B18" s="144">
        <f t="shared" ref="B18:D18" si="4">B$19+B$23</f>
        <v>10.036933944340001</v>
      </c>
      <c r="C18" s="144">
        <f t="shared" si="4"/>
        <v>262.32346880998</v>
      </c>
      <c r="D18" s="146">
        <f t="shared" si="4"/>
        <v>0.13162199999999999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</row>
    <row r="19" spans="1:18" ht="15" outlineLevel="1" x14ac:dyDescent="0.25">
      <c r="A19" s="218" t="s">
        <v>61</v>
      </c>
      <c r="B19" s="157">
        <f t="shared" ref="B19:C19" si="5">SUM(B$20:B$22)</f>
        <v>0.51877345262999996</v>
      </c>
      <c r="C19" s="157">
        <f t="shared" si="5"/>
        <v>13.55856802195</v>
      </c>
      <c r="D19" s="163">
        <v>6.803E-3</v>
      </c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</row>
    <row r="20" spans="1:18" ht="14.25" outlineLevel="2" x14ac:dyDescent="0.25">
      <c r="A20" s="82" t="s">
        <v>146</v>
      </c>
      <c r="B20" s="52">
        <v>0.34244238854999998</v>
      </c>
      <c r="C20" s="52">
        <v>8.9500115999999998</v>
      </c>
      <c r="D20" s="60">
        <v>4.4910000000000002E-3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</row>
    <row r="21" spans="1:18" ht="14.25" outlineLevel="2" x14ac:dyDescent="0.25">
      <c r="A21" s="82" t="s">
        <v>12</v>
      </c>
      <c r="B21" s="52">
        <v>0.17629453757999999</v>
      </c>
      <c r="C21" s="52">
        <v>4.6076017719499998</v>
      </c>
      <c r="D21" s="60">
        <v>2.3119999999999998E-3</v>
      </c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</row>
    <row r="22" spans="1:18" ht="14.25" outlineLevel="2" x14ac:dyDescent="0.25">
      <c r="A22" s="82" t="s">
        <v>149</v>
      </c>
      <c r="B22" s="52">
        <v>3.6526499999999997E-5</v>
      </c>
      <c r="C22" s="52">
        <v>9.5465000000000003E-4</v>
      </c>
      <c r="D22" s="60">
        <v>0</v>
      </c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</row>
    <row r="23" spans="1:18" ht="15" outlineLevel="1" x14ac:dyDescent="0.25">
      <c r="A23" s="218" t="s">
        <v>91</v>
      </c>
      <c r="B23" s="157">
        <f t="shared" ref="B23:C23" si="6">SUM(B$24:B$27)</f>
        <v>9.5181604917100007</v>
      </c>
      <c r="C23" s="157">
        <f t="shared" si="6"/>
        <v>248.76490078803002</v>
      </c>
      <c r="D23" s="163">
        <v>0.124819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</row>
    <row r="24" spans="1:18" ht="14.25" outlineLevel="2" x14ac:dyDescent="0.25">
      <c r="A24" s="82" t="s">
        <v>163</v>
      </c>
      <c r="B24" s="52">
        <v>7.5756566152399998</v>
      </c>
      <c r="C24" s="52">
        <v>197.99597495078001</v>
      </c>
      <c r="D24" s="60">
        <v>9.9345000000000003E-2</v>
      </c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</row>
    <row r="25" spans="1:18" ht="28.5" outlineLevel="2" x14ac:dyDescent="0.25">
      <c r="A25" s="82" t="s">
        <v>9</v>
      </c>
      <c r="B25" s="52">
        <v>7.3108389940000004E-2</v>
      </c>
      <c r="C25" s="52">
        <v>1.9107475006400001</v>
      </c>
      <c r="D25" s="60">
        <v>9.59E-4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</row>
    <row r="26" spans="1:18" ht="28.5" outlineLevel="2" x14ac:dyDescent="0.25">
      <c r="A26" s="82" t="s">
        <v>28</v>
      </c>
      <c r="B26" s="52">
        <v>1.7540185754099999</v>
      </c>
      <c r="C26" s="52">
        <v>45.842708501680001</v>
      </c>
      <c r="D26" s="60">
        <v>2.3002000000000002E-2</v>
      </c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1:18" ht="14.25" outlineLevel="2" x14ac:dyDescent="0.25">
      <c r="A27" s="82" t="s">
        <v>10</v>
      </c>
      <c r="B27" s="52">
        <v>0.11537691111999999</v>
      </c>
      <c r="C27" s="52">
        <v>3.0154698349300002</v>
      </c>
      <c r="D27" s="60">
        <v>1.513E-3</v>
      </c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1:18" x14ac:dyDescent="0.2">
      <c r="B28" s="176"/>
      <c r="C28" s="176"/>
      <c r="D28" s="180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1:18" x14ac:dyDescent="0.2">
      <c r="B29" s="176"/>
      <c r="C29" s="176"/>
      <c r="D29" s="180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1:18" x14ac:dyDescent="0.2">
      <c r="B30" s="176"/>
      <c r="C30" s="176"/>
      <c r="D30" s="180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1:18" x14ac:dyDescent="0.2">
      <c r="B31" s="176"/>
      <c r="C31" s="176"/>
      <c r="D31" s="180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1:18" x14ac:dyDescent="0.2">
      <c r="B32" s="176"/>
      <c r="C32" s="176"/>
      <c r="D32" s="180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2:18" x14ac:dyDescent="0.2">
      <c r="B33" s="176"/>
      <c r="C33" s="176"/>
      <c r="D33" s="180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2:18" x14ac:dyDescent="0.2">
      <c r="B34" s="176"/>
      <c r="C34" s="176"/>
      <c r="D34" s="180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2:18" x14ac:dyDescent="0.2">
      <c r="B35" s="176"/>
      <c r="C35" s="176"/>
      <c r="D35" s="180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2:18" x14ac:dyDescent="0.2">
      <c r="B36" s="176"/>
      <c r="C36" s="176"/>
      <c r="D36" s="180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2:18" x14ac:dyDescent="0.2">
      <c r="B37" s="176"/>
      <c r="C37" s="176"/>
      <c r="D37" s="180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2:18" x14ac:dyDescent="0.2">
      <c r="B38" s="176"/>
      <c r="C38" s="176"/>
      <c r="D38" s="180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2:18" x14ac:dyDescent="0.2">
      <c r="B39" s="176"/>
      <c r="C39" s="176"/>
      <c r="D39" s="180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</row>
    <row r="40" spans="2:18" x14ac:dyDescent="0.2">
      <c r="B40" s="176"/>
      <c r="C40" s="176"/>
      <c r="D40" s="180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2:18" x14ac:dyDescent="0.2">
      <c r="B41" s="176"/>
      <c r="C41" s="176"/>
      <c r="D41" s="180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2:18" x14ac:dyDescent="0.2">
      <c r="B42" s="176"/>
      <c r="C42" s="176"/>
      <c r="D42" s="180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2:18" x14ac:dyDescent="0.2">
      <c r="B43" s="176"/>
      <c r="C43" s="176"/>
      <c r="D43" s="180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2:18" x14ac:dyDescent="0.2">
      <c r="B44" s="176"/>
      <c r="C44" s="176"/>
      <c r="D44" s="180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2:18" x14ac:dyDescent="0.2">
      <c r="B45" s="176"/>
      <c r="C45" s="176"/>
      <c r="D45" s="180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2:18" x14ac:dyDescent="0.2">
      <c r="B46" s="176"/>
      <c r="C46" s="176"/>
      <c r="D46" s="180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2:18" x14ac:dyDescent="0.2">
      <c r="B47" s="176"/>
      <c r="C47" s="176"/>
      <c r="D47" s="180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2:18" x14ac:dyDescent="0.2">
      <c r="B48" s="176"/>
      <c r="C48" s="176"/>
      <c r="D48" s="180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2:18" x14ac:dyDescent="0.2">
      <c r="B49" s="176"/>
      <c r="C49" s="176"/>
      <c r="D49" s="180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2:18" x14ac:dyDescent="0.2">
      <c r="B50" s="176"/>
      <c r="C50" s="176"/>
      <c r="D50" s="180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</row>
    <row r="51" spans="2:18" x14ac:dyDescent="0.2">
      <c r="B51" s="176"/>
      <c r="C51" s="176"/>
      <c r="D51" s="180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2:18" x14ac:dyDescent="0.2">
      <c r="B52" s="176"/>
      <c r="C52" s="176"/>
      <c r="D52" s="180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2:18" x14ac:dyDescent="0.2">
      <c r="B53" s="176"/>
      <c r="C53" s="176"/>
      <c r="D53" s="180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2:18" x14ac:dyDescent="0.2">
      <c r="B54" s="176"/>
      <c r="C54" s="176"/>
      <c r="D54" s="180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</row>
    <row r="55" spans="2:18" x14ac:dyDescent="0.2">
      <c r="B55" s="176"/>
      <c r="C55" s="176"/>
      <c r="D55" s="180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</row>
    <row r="56" spans="2:18" x14ac:dyDescent="0.2">
      <c r="B56" s="176"/>
      <c r="C56" s="176"/>
      <c r="D56" s="180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</row>
    <row r="57" spans="2:18" x14ac:dyDescent="0.2">
      <c r="B57" s="176"/>
      <c r="C57" s="176"/>
      <c r="D57" s="180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2:18" x14ac:dyDescent="0.2">
      <c r="B58" s="176"/>
      <c r="C58" s="176"/>
      <c r="D58" s="180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</row>
    <row r="59" spans="2:18" x14ac:dyDescent="0.2">
      <c r="B59" s="176"/>
      <c r="C59" s="176"/>
      <c r="D59" s="180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</row>
    <row r="60" spans="2:18" x14ac:dyDescent="0.2">
      <c r="B60" s="176"/>
      <c r="C60" s="176"/>
      <c r="D60" s="180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</row>
    <row r="61" spans="2:18" x14ac:dyDescent="0.2">
      <c r="B61" s="176"/>
      <c r="C61" s="176"/>
      <c r="D61" s="180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2:18" x14ac:dyDescent="0.2">
      <c r="B62" s="176"/>
      <c r="C62" s="176"/>
      <c r="D62" s="180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</row>
    <row r="63" spans="2:18" x14ac:dyDescent="0.2">
      <c r="B63" s="176"/>
      <c r="C63" s="176"/>
      <c r="D63" s="180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</row>
    <row r="64" spans="2:18" x14ac:dyDescent="0.2">
      <c r="B64" s="176"/>
      <c r="C64" s="176"/>
      <c r="D64" s="180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</row>
    <row r="65" spans="2:18" x14ac:dyDescent="0.2">
      <c r="B65" s="176"/>
      <c r="C65" s="176"/>
      <c r="D65" s="180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2:18" x14ac:dyDescent="0.2">
      <c r="B66" s="176"/>
      <c r="C66" s="176"/>
      <c r="D66" s="180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</row>
    <row r="67" spans="2:18" x14ac:dyDescent="0.2">
      <c r="B67" s="176"/>
      <c r="C67" s="176"/>
      <c r="D67" s="180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</row>
    <row r="68" spans="2:18" x14ac:dyDescent="0.2">
      <c r="B68" s="176"/>
      <c r="C68" s="176"/>
      <c r="D68" s="180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</row>
    <row r="69" spans="2:18" x14ac:dyDescent="0.2">
      <c r="B69" s="176"/>
      <c r="C69" s="176"/>
      <c r="D69" s="180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2:18" x14ac:dyDescent="0.2">
      <c r="B70" s="176"/>
      <c r="C70" s="176"/>
      <c r="D70" s="180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</row>
    <row r="71" spans="2:18" x14ac:dyDescent="0.2">
      <c r="B71" s="176"/>
      <c r="C71" s="176"/>
      <c r="D71" s="180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</row>
    <row r="72" spans="2:18" x14ac:dyDescent="0.2">
      <c r="B72" s="176"/>
      <c r="C72" s="176"/>
      <c r="D72" s="180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</row>
    <row r="73" spans="2:18" x14ac:dyDescent="0.2">
      <c r="B73" s="176"/>
      <c r="C73" s="176"/>
      <c r="D73" s="180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2:18" x14ac:dyDescent="0.2">
      <c r="B74" s="176"/>
      <c r="C74" s="176"/>
      <c r="D74" s="180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2:18" x14ac:dyDescent="0.2">
      <c r="B75" s="176"/>
      <c r="C75" s="176"/>
      <c r="D75" s="180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76" spans="2:18" x14ac:dyDescent="0.2">
      <c r="B76" s="176"/>
      <c r="C76" s="176"/>
      <c r="D76" s="180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</row>
    <row r="77" spans="2:18" x14ac:dyDescent="0.2">
      <c r="B77" s="176"/>
      <c r="C77" s="176"/>
      <c r="D77" s="180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2:18" x14ac:dyDescent="0.2">
      <c r="B78" s="176"/>
      <c r="C78" s="176"/>
      <c r="D78" s="180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2:18" x14ac:dyDescent="0.2">
      <c r="B79" s="176"/>
      <c r="C79" s="176"/>
      <c r="D79" s="180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2:18" x14ac:dyDescent="0.2">
      <c r="B80" s="176"/>
      <c r="C80" s="176"/>
      <c r="D80" s="180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</row>
    <row r="81" spans="2:18" x14ac:dyDescent="0.2">
      <c r="B81" s="176"/>
      <c r="C81" s="176"/>
      <c r="D81" s="180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2:18" x14ac:dyDescent="0.2">
      <c r="B82" s="176"/>
      <c r="C82" s="176"/>
      <c r="D82" s="180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</row>
    <row r="83" spans="2:18" x14ac:dyDescent="0.2">
      <c r="B83" s="176"/>
      <c r="C83" s="176"/>
      <c r="D83" s="180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</row>
    <row r="84" spans="2:18" x14ac:dyDescent="0.2">
      <c r="B84" s="176"/>
      <c r="C84" s="176"/>
      <c r="D84" s="180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</row>
    <row r="85" spans="2:18" x14ac:dyDescent="0.2">
      <c r="B85" s="176"/>
      <c r="C85" s="176"/>
      <c r="D85" s="180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</row>
    <row r="86" spans="2:18" x14ac:dyDescent="0.2">
      <c r="B86" s="176"/>
      <c r="C86" s="176"/>
      <c r="D86" s="180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</row>
    <row r="87" spans="2:18" x14ac:dyDescent="0.2">
      <c r="B87" s="176"/>
      <c r="C87" s="176"/>
      <c r="D87" s="180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</row>
    <row r="88" spans="2:18" x14ac:dyDescent="0.2">
      <c r="B88" s="176"/>
      <c r="C88" s="176"/>
      <c r="D88" s="180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</row>
    <row r="89" spans="2:18" x14ac:dyDescent="0.2">
      <c r="B89" s="176"/>
      <c r="C89" s="176"/>
      <c r="D89" s="180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</row>
    <row r="90" spans="2:18" x14ac:dyDescent="0.2">
      <c r="B90" s="176"/>
      <c r="C90" s="176"/>
      <c r="D90" s="180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</row>
    <row r="91" spans="2:18" x14ac:dyDescent="0.2">
      <c r="B91" s="176"/>
      <c r="C91" s="176"/>
      <c r="D91" s="180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</row>
    <row r="92" spans="2:18" x14ac:dyDescent="0.2">
      <c r="B92" s="176"/>
      <c r="C92" s="176"/>
      <c r="D92" s="180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</row>
    <row r="93" spans="2:18" x14ac:dyDescent="0.2">
      <c r="B93" s="176"/>
      <c r="C93" s="176"/>
      <c r="D93" s="180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</row>
    <row r="94" spans="2:18" x14ac:dyDescent="0.2">
      <c r="B94" s="176"/>
      <c r="C94" s="176"/>
      <c r="D94" s="180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</row>
    <row r="95" spans="2:18" x14ac:dyDescent="0.2">
      <c r="B95" s="176"/>
      <c r="C95" s="176"/>
      <c r="D95" s="180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</row>
    <row r="96" spans="2:18" x14ac:dyDescent="0.2">
      <c r="B96" s="176"/>
      <c r="C96" s="176"/>
      <c r="D96" s="180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</row>
    <row r="97" spans="2:18" x14ac:dyDescent="0.2">
      <c r="B97" s="176"/>
      <c r="C97" s="176"/>
      <c r="D97" s="180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</row>
    <row r="98" spans="2:18" x14ac:dyDescent="0.2">
      <c r="B98" s="176"/>
      <c r="C98" s="176"/>
      <c r="D98" s="180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</row>
    <row r="99" spans="2:18" x14ac:dyDescent="0.2">
      <c r="B99" s="176"/>
      <c r="C99" s="176"/>
      <c r="D99" s="180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</row>
    <row r="100" spans="2:18" x14ac:dyDescent="0.2">
      <c r="B100" s="176"/>
      <c r="C100" s="176"/>
      <c r="D100" s="180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</row>
    <row r="101" spans="2:18" x14ac:dyDescent="0.2">
      <c r="B101" s="176"/>
      <c r="C101" s="176"/>
      <c r="D101" s="180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</row>
    <row r="102" spans="2:18" x14ac:dyDescent="0.2">
      <c r="B102" s="176"/>
      <c r="C102" s="176"/>
      <c r="D102" s="180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</row>
    <row r="103" spans="2:18" x14ac:dyDescent="0.2">
      <c r="B103" s="176"/>
      <c r="C103" s="176"/>
      <c r="D103" s="180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</row>
    <row r="104" spans="2:18" x14ac:dyDescent="0.2">
      <c r="B104" s="176"/>
      <c r="C104" s="176"/>
      <c r="D104" s="180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2:18" x14ac:dyDescent="0.2">
      <c r="B105" s="176"/>
      <c r="C105" s="176"/>
      <c r="D105" s="180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2:18" x14ac:dyDescent="0.2">
      <c r="B106" s="176"/>
      <c r="C106" s="176"/>
      <c r="D106" s="180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</row>
    <row r="107" spans="2:18" x14ac:dyDescent="0.2">
      <c r="B107" s="176"/>
      <c r="C107" s="176"/>
      <c r="D107" s="180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</row>
    <row r="108" spans="2:18" x14ac:dyDescent="0.2">
      <c r="B108" s="176"/>
      <c r="C108" s="176"/>
      <c r="D108" s="180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</row>
    <row r="109" spans="2:18" x14ac:dyDescent="0.2">
      <c r="B109" s="176"/>
      <c r="C109" s="176"/>
      <c r="D109" s="180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2:18" x14ac:dyDescent="0.2">
      <c r="B110" s="176"/>
      <c r="C110" s="176"/>
      <c r="D110" s="180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</row>
    <row r="111" spans="2:18" x14ac:dyDescent="0.2">
      <c r="B111" s="176"/>
      <c r="C111" s="176"/>
      <c r="D111" s="180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</row>
    <row r="112" spans="2:18" x14ac:dyDescent="0.2">
      <c r="B112" s="176"/>
      <c r="C112" s="176"/>
      <c r="D112" s="180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</row>
    <row r="113" spans="2:18" x14ac:dyDescent="0.2">
      <c r="B113" s="176"/>
      <c r="C113" s="176"/>
      <c r="D113" s="180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2:18" x14ac:dyDescent="0.2">
      <c r="B114" s="176"/>
      <c r="C114" s="176"/>
      <c r="D114" s="180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2:18" x14ac:dyDescent="0.2">
      <c r="B115" s="176"/>
      <c r="C115" s="176"/>
      <c r="D115" s="180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</row>
    <row r="116" spans="2:18" x14ac:dyDescent="0.2">
      <c r="B116" s="176"/>
      <c r="C116" s="176"/>
      <c r="D116" s="180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</row>
    <row r="117" spans="2:18" x14ac:dyDescent="0.2">
      <c r="B117" s="176"/>
      <c r="C117" s="176"/>
      <c r="D117" s="180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2:18" x14ac:dyDescent="0.2">
      <c r="B118" s="176"/>
      <c r="C118" s="176"/>
      <c r="D118" s="180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</row>
    <row r="119" spans="2:18" x14ac:dyDescent="0.2">
      <c r="B119" s="176"/>
      <c r="C119" s="176"/>
      <c r="D119" s="180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</row>
    <row r="120" spans="2:18" x14ac:dyDescent="0.2">
      <c r="B120" s="176"/>
      <c r="C120" s="176"/>
      <c r="D120" s="180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2:18" x14ac:dyDescent="0.2">
      <c r="B121" s="176"/>
      <c r="C121" s="176"/>
      <c r="D121" s="180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2:18" x14ac:dyDescent="0.2">
      <c r="B122" s="176"/>
      <c r="C122" s="176"/>
      <c r="D122" s="180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</row>
    <row r="123" spans="2:18" x14ac:dyDescent="0.2">
      <c r="B123" s="176"/>
      <c r="C123" s="176"/>
      <c r="D123" s="180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</row>
    <row r="124" spans="2:18" x14ac:dyDescent="0.2">
      <c r="B124" s="176"/>
      <c r="C124" s="176"/>
      <c r="D124" s="180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</row>
    <row r="125" spans="2:18" x14ac:dyDescent="0.2">
      <c r="B125" s="176"/>
      <c r="C125" s="176"/>
      <c r="D125" s="180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2:18" x14ac:dyDescent="0.2">
      <c r="B126" s="176"/>
      <c r="C126" s="176"/>
      <c r="D126" s="180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2:18" x14ac:dyDescent="0.2">
      <c r="B127" s="176"/>
      <c r="C127" s="176"/>
      <c r="D127" s="180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2:18" x14ac:dyDescent="0.2">
      <c r="B128" s="176"/>
      <c r="C128" s="176"/>
      <c r="D128" s="180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2:18" x14ac:dyDescent="0.2">
      <c r="B129" s="176"/>
      <c r="C129" s="176"/>
      <c r="D129" s="180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2:18" x14ac:dyDescent="0.2">
      <c r="B130" s="176"/>
      <c r="C130" s="176"/>
      <c r="D130" s="180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2:18" x14ac:dyDescent="0.2">
      <c r="B131" s="176"/>
      <c r="C131" s="176"/>
      <c r="D131" s="180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2:18" x14ac:dyDescent="0.2">
      <c r="B132" s="176"/>
      <c r="C132" s="176"/>
      <c r="D132" s="180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2:18" x14ac:dyDescent="0.2">
      <c r="B133" s="176"/>
      <c r="C133" s="176"/>
      <c r="D133" s="180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2:18" x14ac:dyDescent="0.2">
      <c r="B134" s="176"/>
      <c r="C134" s="176"/>
      <c r="D134" s="180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2:18" x14ac:dyDescent="0.2">
      <c r="B135" s="176"/>
      <c r="C135" s="176"/>
      <c r="D135" s="180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</row>
    <row r="136" spans="2:18" x14ac:dyDescent="0.2">
      <c r="B136" s="176"/>
      <c r="C136" s="176"/>
      <c r="D136" s="180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</row>
    <row r="137" spans="2:18" x14ac:dyDescent="0.2">
      <c r="B137" s="176"/>
      <c r="C137" s="176"/>
      <c r="D137" s="180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</row>
    <row r="138" spans="2:18" x14ac:dyDescent="0.2">
      <c r="B138" s="176"/>
      <c r="C138" s="176"/>
      <c r="D138" s="180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</row>
    <row r="139" spans="2:18" x14ac:dyDescent="0.2">
      <c r="B139" s="176"/>
      <c r="C139" s="176"/>
      <c r="D139" s="180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</row>
    <row r="140" spans="2:18" x14ac:dyDescent="0.2">
      <c r="B140" s="176"/>
      <c r="C140" s="176"/>
      <c r="D140" s="180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</row>
    <row r="141" spans="2:18" x14ac:dyDescent="0.2">
      <c r="B141" s="176"/>
      <c r="C141" s="176"/>
      <c r="D141" s="180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</row>
    <row r="142" spans="2:18" x14ac:dyDescent="0.2">
      <c r="B142" s="176"/>
      <c r="C142" s="176"/>
      <c r="D142" s="180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</row>
    <row r="143" spans="2:18" x14ac:dyDescent="0.2">
      <c r="B143" s="176"/>
      <c r="C143" s="176"/>
      <c r="D143" s="180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</row>
    <row r="144" spans="2:18" x14ac:dyDescent="0.2">
      <c r="B144" s="176"/>
      <c r="C144" s="176"/>
      <c r="D144" s="180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</row>
    <row r="145" spans="2:18" x14ac:dyDescent="0.2">
      <c r="B145" s="176"/>
      <c r="C145" s="176"/>
      <c r="D145" s="180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</row>
    <row r="146" spans="2:18" x14ac:dyDescent="0.2">
      <c r="B146" s="176"/>
      <c r="C146" s="176"/>
      <c r="D146" s="180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</row>
    <row r="147" spans="2:18" x14ac:dyDescent="0.2">
      <c r="B147" s="176"/>
      <c r="C147" s="176"/>
      <c r="D147" s="180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</row>
    <row r="148" spans="2:18" x14ac:dyDescent="0.2">
      <c r="B148" s="176"/>
      <c r="C148" s="176"/>
      <c r="D148" s="180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</row>
    <row r="149" spans="2:18" x14ac:dyDescent="0.2">
      <c r="B149" s="176"/>
      <c r="C149" s="176"/>
      <c r="D149" s="180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</row>
    <row r="150" spans="2:18" x14ac:dyDescent="0.2">
      <c r="B150" s="176"/>
      <c r="C150" s="176"/>
      <c r="D150" s="180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</row>
    <row r="151" spans="2:18" x14ac:dyDescent="0.2">
      <c r="B151" s="176"/>
      <c r="C151" s="176"/>
      <c r="D151" s="180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</row>
    <row r="152" spans="2:18" x14ac:dyDescent="0.2">
      <c r="B152" s="176"/>
      <c r="C152" s="176"/>
      <c r="D152" s="180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</row>
    <row r="153" spans="2:18" x14ac:dyDescent="0.2">
      <c r="B153" s="176"/>
      <c r="C153" s="176"/>
      <c r="D153" s="180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</row>
    <row r="154" spans="2:18" x14ac:dyDescent="0.2">
      <c r="B154" s="176"/>
      <c r="C154" s="176"/>
      <c r="D154" s="180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</row>
    <row r="155" spans="2:18" x14ac:dyDescent="0.2">
      <c r="B155" s="176"/>
      <c r="C155" s="176"/>
      <c r="D155" s="180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</row>
    <row r="156" spans="2:18" x14ac:dyDescent="0.2">
      <c r="B156" s="176"/>
      <c r="C156" s="176"/>
      <c r="D156" s="180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</row>
    <row r="157" spans="2:18" x14ac:dyDescent="0.2">
      <c r="B157" s="176"/>
      <c r="C157" s="176"/>
      <c r="D157" s="180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</row>
    <row r="158" spans="2:18" x14ac:dyDescent="0.2">
      <c r="B158" s="176"/>
      <c r="C158" s="176"/>
      <c r="D158" s="180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</row>
    <row r="159" spans="2:18" x14ac:dyDescent="0.2">
      <c r="B159" s="176"/>
      <c r="C159" s="176"/>
      <c r="D159" s="180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</row>
    <row r="160" spans="2:18" x14ac:dyDescent="0.2">
      <c r="B160" s="176"/>
      <c r="C160" s="176"/>
      <c r="D160" s="180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</row>
    <row r="161" spans="2:18" x14ac:dyDescent="0.2">
      <c r="B161" s="176"/>
      <c r="C161" s="176"/>
      <c r="D161" s="180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</row>
    <row r="162" spans="2:18" x14ac:dyDescent="0.2">
      <c r="B162" s="176"/>
      <c r="C162" s="176"/>
      <c r="D162" s="180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</row>
    <row r="163" spans="2:18" x14ac:dyDescent="0.2">
      <c r="B163" s="176"/>
      <c r="C163" s="176"/>
      <c r="D163" s="180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</row>
    <row r="164" spans="2:18" x14ac:dyDescent="0.2">
      <c r="B164" s="176"/>
      <c r="C164" s="176"/>
      <c r="D164" s="180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</row>
    <row r="165" spans="2:18" x14ac:dyDescent="0.2">
      <c r="B165" s="176"/>
      <c r="C165" s="176"/>
      <c r="D165" s="180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</row>
    <row r="166" spans="2:18" x14ac:dyDescent="0.2">
      <c r="B166" s="176"/>
      <c r="C166" s="176"/>
      <c r="D166" s="180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</row>
    <row r="167" spans="2:18" x14ac:dyDescent="0.2">
      <c r="B167" s="176"/>
      <c r="C167" s="176"/>
      <c r="D167" s="180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</row>
    <row r="168" spans="2:18" x14ac:dyDescent="0.2">
      <c r="B168" s="176"/>
      <c r="C168" s="176"/>
      <c r="D168" s="180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</row>
    <row r="169" spans="2:18" x14ac:dyDescent="0.2">
      <c r="B169" s="176"/>
      <c r="C169" s="176"/>
      <c r="D169" s="180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</row>
    <row r="170" spans="2:18" x14ac:dyDescent="0.2">
      <c r="B170" s="176"/>
      <c r="C170" s="176"/>
      <c r="D170" s="180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</row>
    <row r="171" spans="2:18" x14ac:dyDescent="0.2">
      <c r="B171" s="176"/>
      <c r="C171" s="176"/>
      <c r="D171" s="180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</row>
    <row r="172" spans="2:18" x14ac:dyDescent="0.2">
      <c r="B172" s="176"/>
      <c r="C172" s="176"/>
      <c r="D172" s="180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</row>
    <row r="173" spans="2:18" x14ac:dyDescent="0.2">
      <c r="B173" s="176"/>
      <c r="C173" s="176"/>
      <c r="D173" s="180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</row>
    <row r="174" spans="2:18" x14ac:dyDescent="0.2">
      <c r="B174" s="176"/>
      <c r="C174" s="176"/>
      <c r="D174" s="180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</row>
    <row r="175" spans="2:18" x14ac:dyDescent="0.2">
      <c r="B175" s="176"/>
      <c r="C175" s="176"/>
      <c r="D175" s="180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</row>
    <row r="176" spans="2:18" x14ac:dyDescent="0.2">
      <c r="B176" s="176"/>
      <c r="C176" s="176"/>
      <c r="D176" s="180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</row>
    <row r="177" spans="2:18" x14ac:dyDescent="0.2">
      <c r="B177" s="176"/>
      <c r="C177" s="176"/>
      <c r="D177" s="180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</row>
    <row r="178" spans="2:18" x14ac:dyDescent="0.2">
      <c r="B178" s="176"/>
      <c r="C178" s="176"/>
      <c r="D178" s="180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</row>
    <row r="179" spans="2:18" x14ac:dyDescent="0.2">
      <c r="B179" s="176"/>
      <c r="C179" s="176"/>
      <c r="D179" s="180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</row>
    <row r="180" spans="2:18" x14ac:dyDescent="0.2">
      <c r="B180" s="176"/>
      <c r="C180" s="176"/>
      <c r="D180" s="180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</row>
    <row r="181" spans="2:18" x14ac:dyDescent="0.2">
      <c r="B181" s="176"/>
      <c r="C181" s="176"/>
      <c r="D181" s="180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</row>
    <row r="182" spans="2:18" x14ac:dyDescent="0.2">
      <c r="B182" s="176"/>
      <c r="C182" s="176"/>
      <c r="D182" s="180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</row>
    <row r="183" spans="2:18" x14ac:dyDescent="0.2">
      <c r="B183" s="176"/>
      <c r="C183" s="176"/>
      <c r="D183" s="180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</row>
    <row r="184" spans="2:18" x14ac:dyDescent="0.2">
      <c r="B184" s="176"/>
      <c r="C184" s="176"/>
      <c r="D184" s="180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</row>
    <row r="185" spans="2:18" x14ac:dyDescent="0.2">
      <c r="B185" s="176"/>
      <c r="C185" s="176"/>
      <c r="D185" s="180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</row>
    <row r="186" spans="2:18" x14ac:dyDescent="0.2">
      <c r="B186" s="176"/>
      <c r="C186" s="176"/>
      <c r="D186" s="180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</row>
    <row r="187" spans="2:18" x14ac:dyDescent="0.2">
      <c r="B187" s="176"/>
      <c r="C187" s="176"/>
      <c r="D187" s="180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</row>
    <row r="188" spans="2:18" x14ac:dyDescent="0.2">
      <c r="B188" s="176"/>
      <c r="C188" s="176"/>
      <c r="D188" s="180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</row>
    <row r="189" spans="2:18" x14ac:dyDescent="0.2">
      <c r="B189" s="176"/>
      <c r="C189" s="176"/>
      <c r="D189" s="180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</row>
    <row r="190" spans="2:18" x14ac:dyDescent="0.2">
      <c r="B190" s="176"/>
      <c r="C190" s="176"/>
      <c r="D190" s="180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</row>
    <row r="191" spans="2:18" x14ac:dyDescent="0.2">
      <c r="B191" s="176"/>
      <c r="C191" s="176"/>
      <c r="D191" s="180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</row>
    <row r="192" spans="2:18" x14ac:dyDescent="0.2">
      <c r="B192" s="176"/>
      <c r="C192" s="176"/>
      <c r="D192" s="180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</row>
    <row r="193" spans="2:18" x14ac:dyDescent="0.2">
      <c r="B193" s="176"/>
      <c r="C193" s="176"/>
      <c r="D193" s="180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</row>
    <row r="194" spans="2:18" x14ac:dyDescent="0.2">
      <c r="B194" s="176"/>
      <c r="C194" s="176"/>
      <c r="D194" s="180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</row>
    <row r="195" spans="2:18" x14ac:dyDescent="0.2">
      <c r="B195" s="176"/>
      <c r="C195" s="176"/>
      <c r="D195" s="180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</row>
    <row r="196" spans="2:18" x14ac:dyDescent="0.2">
      <c r="B196" s="176"/>
      <c r="C196" s="176"/>
      <c r="D196" s="180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</row>
    <row r="197" spans="2:18" x14ac:dyDescent="0.2">
      <c r="B197" s="176"/>
      <c r="C197" s="176"/>
      <c r="D197" s="180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</row>
    <row r="198" spans="2:18" x14ac:dyDescent="0.2">
      <c r="B198" s="176"/>
      <c r="C198" s="176"/>
      <c r="D198" s="180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</row>
    <row r="199" spans="2:18" x14ac:dyDescent="0.2">
      <c r="B199" s="176"/>
      <c r="C199" s="176"/>
      <c r="D199" s="180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</row>
    <row r="200" spans="2:18" x14ac:dyDescent="0.2">
      <c r="B200" s="176"/>
      <c r="C200" s="176"/>
      <c r="D200" s="180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</row>
    <row r="201" spans="2:18" x14ac:dyDescent="0.2">
      <c r="B201" s="176"/>
      <c r="C201" s="176"/>
      <c r="D201" s="180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</row>
    <row r="202" spans="2:18" x14ac:dyDescent="0.2">
      <c r="B202" s="176"/>
      <c r="C202" s="176"/>
      <c r="D202" s="180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</row>
    <row r="203" spans="2:18" x14ac:dyDescent="0.2">
      <c r="B203" s="176"/>
      <c r="C203" s="176"/>
      <c r="D203" s="180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</row>
    <row r="204" spans="2:18" x14ac:dyDescent="0.2">
      <c r="B204" s="176"/>
      <c r="C204" s="176"/>
      <c r="D204" s="180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</row>
    <row r="205" spans="2:18" x14ac:dyDescent="0.2">
      <c r="B205" s="176"/>
      <c r="C205" s="176"/>
      <c r="D205" s="180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</row>
    <row r="206" spans="2:18" x14ac:dyDescent="0.2">
      <c r="B206" s="176"/>
      <c r="C206" s="176"/>
      <c r="D206" s="180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</row>
    <row r="207" spans="2:18" x14ac:dyDescent="0.2">
      <c r="B207" s="176"/>
      <c r="C207" s="176"/>
      <c r="D207" s="180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</row>
    <row r="208" spans="2:18" x14ac:dyDescent="0.2">
      <c r="B208" s="176"/>
      <c r="C208" s="176"/>
      <c r="D208" s="180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</row>
    <row r="209" spans="2:18" x14ac:dyDescent="0.2">
      <c r="B209" s="176"/>
      <c r="C209" s="176"/>
      <c r="D209" s="180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</row>
    <row r="210" spans="2:18" x14ac:dyDescent="0.2">
      <c r="B210" s="176"/>
      <c r="C210" s="176"/>
      <c r="D210" s="180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</row>
    <row r="211" spans="2:18" x14ac:dyDescent="0.2">
      <c r="B211" s="176"/>
      <c r="C211" s="176"/>
      <c r="D211" s="180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</row>
    <row r="212" spans="2:18" x14ac:dyDescent="0.2">
      <c r="B212" s="176"/>
      <c r="C212" s="176"/>
      <c r="D212" s="180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</row>
    <row r="213" spans="2:18" x14ac:dyDescent="0.2">
      <c r="B213" s="176"/>
      <c r="C213" s="176"/>
      <c r="D213" s="180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</row>
    <row r="214" spans="2:18" x14ac:dyDescent="0.2">
      <c r="B214" s="176"/>
      <c r="C214" s="176"/>
      <c r="D214" s="180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</row>
    <row r="215" spans="2:18" x14ac:dyDescent="0.2">
      <c r="B215" s="176"/>
      <c r="C215" s="176"/>
      <c r="D215" s="180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</row>
    <row r="216" spans="2:18" x14ac:dyDescent="0.2">
      <c r="B216" s="176"/>
      <c r="C216" s="176"/>
      <c r="D216" s="180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</row>
    <row r="217" spans="2:18" x14ac:dyDescent="0.2">
      <c r="B217" s="176"/>
      <c r="C217" s="176"/>
      <c r="D217" s="180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</row>
    <row r="218" spans="2:18" x14ac:dyDescent="0.2">
      <c r="B218" s="176"/>
      <c r="C218" s="176"/>
      <c r="D218" s="180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</row>
    <row r="219" spans="2:18" x14ac:dyDescent="0.2">
      <c r="B219" s="176"/>
      <c r="C219" s="176"/>
      <c r="D219" s="180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</row>
    <row r="220" spans="2:18" x14ac:dyDescent="0.2">
      <c r="B220" s="176"/>
      <c r="C220" s="176"/>
      <c r="D220" s="180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</row>
    <row r="221" spans="2:18" x14ac:dyDescent="0.2">
      <c r="B221" s="176"/>
      <c r="C221" s="176"/>
      <c r="D221" s="180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</row>
    <row r="222" spans="2:18" x14ac:dyDescent="0.2">
      <c r="B222" s="176"/>
      <c r="C222" s="176"/>
      <c r="D222" s="180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</row>
    <row r="223" spans="2:18" x14ac:dyDescent="0.2">
      <c r="B223" s="176"/>
      <c r="C223" s="176"/>
      <c r="D223" s="180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</row>
    <row r="224" spans="2:18" x14ac:dyDescent="0.2">
      <c r="B224" s="176"/>
      <c r="C224" s="176"/>
      <c r="D224" s="180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</row>
    <row r="225" spans="2:18" x14ac:dyDescent="0.2">
      <c r="B225" s="176"/>
      <c r="C225" s="176"/>
      <c r="D225" s="180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</row>
    <row r="226" spans="2:18" x14ac:dyDescent="0.2">
      <c r="B226" s="176"/>
      <c r="C226" s="176"/>
      <c r="D226" s="180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</row>
    <row r="227" spans="2:18" x14ac:dyDescent="0.2">
      <c r="B227" s="176"/>
      <c r="C227" s="176"/>
      <c r="D227" s="180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</row>
    <row r="228" spans="2:18" x14ac:dyDescent="0.2">
      <c r="B228" s="176"/>
      <c r="C228" s="176"/>
      <c r="D228" s="180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</row>
    <row r="229" spans="2:18" x14ac:dyDescent="0.2">
      <c r="B229" s="176"/>
      <c r="C229" s="176"/>
      <c r="D229" s="180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</row>
    <row r="230" spans="2:18" x14ac:dyDescent="0.2">
      <c r="B230" s="176"/>
      <c r="C230" s="176"/>
      <c r="D230" s="180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</row>
    <row r="231" spans="2:18" x14ac:dyDescent="0.2">
      <c r="B231" s="176"/>
      <c r="C231" s="176"/>
      <c r="D231" s="180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</row>
    <row r="232" spans="2:18" x14ac:dyDescent="0.2">
      <c r="B232" s="176"/>
      <c r="C232" s="176"/>
      <c r="D232" s="180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>
    <tabColor indexed="12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outlineLevelRow="3" x14ac:dyDescent="0.2"/>
  <cols>
    <col min="1" max="1" width="81.42578125" style="64" customWidth="1"/>
    <col min="2" max="2" width="14.28515625" style="153" customWidth="1"/>
    <col min="3" max="3" width="15.42578125" style="153" customWidth="1"/>
    <col min="4" max="4" width="10.28515625" style="160" customWidth="1"/>
    <col min="5" max="16384" width="9.140625" style="6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31.05.2018</v>
      </c>
      <c r="B2" s="3"/>
      <c r="C2" s="3"/>
      <c r="D2" s="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8.75" x14ac:dyDescent="0.3">
      <c r="A3" s="1" t="s">
        <v>57</v>
      </c>
      <c r="B3" s="1"/>
      <c r="C3" s="1"/>
      <c r="D3" s="1"/>
    </row>
    <row r="4" spans="1:19" x14ac:dyDescent="0.2">
      <c r="B4" s="176"/>
      <c r="C4" s="176"/>
      <c r="D4" s="180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s="188" customFormat="1" x14ac:dyDescent="0.2">
      <c r="B5" s="54"/>
      <c r="C5" s="54"/>
      <c r="D5" s="188" t="str">
        <f>VALVAL</f>
        <v>млрд. одиниць</v>
      </c>
    </row>
    <row r="6" spans="1:19" s="197" customFormat="1" x14ac:dyDescent="0.2">
      <c r="A6" s="93"/>
      <c r="B6" s="219" t="s">
        <v>202</v>
      </c>
      <c r="C6" s="219" t="s">
        <v>8</v>
      </c>
      <c r="D6" s="219" t="s">
        <v>77</v>
      </c>
    </row>
    <row r="7" spans="1:19" s="87" customFormat="1" ht="15.75" x14ac:dyDescent="0.2">
      <c r="A7" s="117" t="s">
        <v>201</v>
      </c>
      <c r="B7" s="151">
        <f t="shared" ref="B7:C7" si="0">B$8+B$71</f>
        <v>76.256134905380009</v>
      </c>
      <c r="C7" s="151">
        <f t="shared" si="0"/>
        <v>1993.01638701706</v>
      </c>
      <c r="D7" s="76">
        <v>0.99999800000000005</v>
      </c>
    </row>
    <row r="8" spans="1:19" s="86" customFormat="1" ht="15" x14ac:dyDescent="0.2">
      <c r="A8" s="35" t="s">
        <v>84</v>
      </c>
      <c r="B8" s="115">
        <f t="shared" ref="B8:D8" si="1">B$9+B$47</f>
        <v>66.219200961040002</v>
      </c>
      <c r="C8" s="115">
        <f t="shared" si="1"/>
        <v>1730.6929182070799</v>
      </c>
      <c r="D8" s="22">
        <f t="shared" si="1"/>
        <v>0.86837799999999998</v>
      </c>
    </row>
    <row r="9" spans="1:19" s="208" customFormat="1" ht="15" outlineLevel="1" x14ac:dyDescent="0.2">
      <c r="A9" s="131" t="s">
        <v>61</v>
      </c>
      <c r="B9" s="58">
        <f t="shared" ref="B9:D9" si="2">B$10+B$45</f>
        <v>28.592804085049998</v>
      </c>
      <c r="C9" s="58">
        <f t="shared" si="2"/>
        <v>747.29629508629978</v>
      </c>
      <c r="D9" s="36">
        <f t="shared" si="2"/>
        <v>0.37495699999999998</v>
      </c>
    </row>
    <row r="10" spans="1:19" s="226" customFormat="1" ht="14.25" outlineLevel="2" x14ac:dyDescent="0.2">
      <c r="A10" s="206" t="s">
        <v>146</v>
      </c>
      <c r="B10" s="154">
        <f t="shared" ref="B10:C10" si="3">SUM(B$11:B$44)</f>
        <v>28.502985493399997</v>
      </c>
      <c r="C10" s="154">
        <f t="shared" si="3"/>
        <v>744.94881281177982</v>
      </c>
      <c r="D10" s="70">
        <v>0.37377899999999997</v>
      </c>
    </row>
    <row r="11" spans="1:19" outlineLevel="3" x14ac:dyDescent="0.2">
      <c r="A11" s="73" t="s">
        <v>184</v>
      </c>
      <c r="B11" s="59">
        <v>2.3971104098399998</v>
      </c>
      <c r="C11" s="59">
        <v>62.650438999999999</v>
      </c>
      <c r="D11" s="121">
        <v>3.1434999999999998E-2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9" outlineLevel="3" x14ac:dyDescent="0.2">
      <c r="A12" s="124" t="s">
        <v>52</v>
      </c>
      <c r="B12" s="248">
        <v>0.72823436129999997</v>
      </c>
      <c r="C12" s="248">
        <v>19.033000000000001</v>
      </c>
      <c r="D12" s="8">
        <v>9.5499999999999995E-3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9" outlineLevel="3" x14ac:dyDescent="0.2">
      <c r="A13" s="124" t="s">
        <v>81</v>
      </c>
      <c r="B13" s="248">
        <v>0.30404100000000001</v>
      </c>
      <c r="C13" s="248">
        <v>7.9463599365000004</v>
      </c>
      <c r="D13" s="8">
        <v>3.9870000000000001E-3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9" outlineLevel="3" x14ac:dyDescent="0.2">
      <c r="A14" s="124" t="s">
        <v>137</v>
      </c>
      <c r="B14" s="248">
        <v>1.3965509477</v>
      </c>
      <c r="C14" s="248">
        <v>36.5</v>
      </c>
      <c r="D14" s="8">
        <v>1.8314E-2</v>
      </c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9" outlineLevel="3" x14ac:dyDescent="0.2">
      <c r="A15" s="124" t="s">
        <v>207</v>
      </c>
      <c r="B15" s="248">
        <v>1.0981099615200001</v>
      </c>
      <c r="C15" s="248">
        <v>28.700001</v>
      </c>
      <c r="D15" s="8">
        <v>1.44E-2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outlineLevel="3" x14ac:dyDescent="0.2">
      <c r="A16" s="124" t="s">
        <v>86</v>
      </c>
      <c r="B16" s="248">
        <v>1.79447231362</v>
      </c>
      <c r="C16" s="248">
        <v>46.9</v>
      </c>
      <c r="D16" s="8">
        <v>2.3532000000000001E-2</v>
      </c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1:17" outlineLevel="3" x14ac:dyDescent="0.2">
      <c r="A17" s="124" t="s">
        <v>161</v>
      </c>
      <c r="B17" s="248">
        <v>3.5751190406400002</v>
      </c>
      <c r="C17" s="248">
        <v>93.438657000000006</v>
      </c>
      <c r="D17" s="8">
        <v>4.6883000000000001E-2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7" outlineLevel="3" x14ac:dyDescent="0.2">
      <c r="A18" s="124" t="s">
        <v>19</v>
      </c>
      <c r="B18" s="248">
        <v>0.46287988623999998</v>
      </c>
      <c r="C18" s="248">
        <v>12.097744</v>
      </c>
      <c r="D18" s="8">
        <v>6.0699999999999999E-3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7" outlineLevel="3" x14ac:dyDescent="0.2">
      <c r="A19" s="124" t="s">
        <v>108</v>
      </c>
      <c r="B19" s="248">
        <v>0.46287988623999998</v>
      </c>
      <c r="C19" s="248">
        <v>12.097744</v>
      </c>
      <c r="D19" s="8">
        <v>6.0699999999999999E-3</v>
      </c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7" outlineLevel="3" x14ac:dyDescent="0.2">
      <c r="A20" s="124" t="s">
        <v>159</v>
      </c>
      <c r="B20" s="248">
        <v>0.9628075183</v>
      </c>
      <c r="C20" s="248">
        <v>25.163761104270002</v>
      </c>
      <c r="D20" s="8">
        <v>1.2626E-2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1:17" outlineLevel="3" x14ac:dyDescent="0.2">
      <c r="A21" s="124" t="s">
        <v>178</v>
      </c>
      <c r="B21" s="248">
        <v>0.46287988623999998</v>
      </c>
      <c r="C21" s="248">
        <v>12.097744</v>
      </c>
      <c r="D21" s="8">
        <v>6.0699999999999999E-3</v>
      </c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7" outlineLevel="3" x14ac:dyDescent="0.2">
      <c r="A22" s="124" t="s">
        <v>46</v>
      </c>
      <c r="B22" s="248">
        <v>0.46287988623999998</v>
      </c>
      <c r="C22" s="248">
        <v>12.097744</v>
      </c>
      <c r="D22" s="8">
        <v>6.0699999999999999E-3</v>
      </c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7" outlineLevel="3" x14ac:dyDescent="0.2">
      <c r="A23" s="124" t="s">
        <v>148</v>
      </c>
      <c r="B23" s="248">
        <v>2.0566779375099999</v>
      </c>
      <c r="C23" s="248">
        <v>53.75295820318</v>
      </c>
      <c r="D23" s="8">
        <v>2.6970999999999998E-2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7" outlineLevel="3" x14ac:dyDescent="0.2">
      <c r="A24" s="124" t="s">
        <v>122</v>
      </c>
      <c r="B24" s="248">
        <v>0.46287988623999998</v>
      </c>
      <c r="C24" s="248">
        <v>12.097744</v>
      </c>
      <c r="D24" s="8">
        <v>6.0699999999999999E-3</v>
      </c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7" outlineLevel="3" x14ac:dyDescent="0.2">
      <c r="A25" s="124" t="s">
        <v>197</v>
      </c>
      <c r="B25" s="248">
        <v>0.46287988623999998</v>
      </c>
      <c r="C25" s="248">
        <v>12.097744</v>
      </c>
      <c r="D25" s="8">
        <v>6.0699999999999999E-3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1:17" outlineLevel="3" x14ac:dyDescent="0.2">
      <c r="A26" s="124" t="s">
        <v>59</v>
      </c>
      <c r="B26" s="248">
        <v>0.46287988623999998</v>
      </c>
      <c r="C26" s="248">
        <v>12.097744</v>
      </c>
      <c r="D26" s="8">
        <v>6.0699999999999999E-3</v>
      </c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7" outlineLevel="3" x14ac:dyDescent="0.2">
      <c r="A27" s="124" t="s">
        <v>131</v>
      </c>
      <c r="B27" s="248">
        <v>0.46287988623999998</v>
      </c>
      <c r="C27" s="248">
        <v>12.097744</v>
      </c>
      <c r="D27" s="8">
        <v>6.0699999999999999E-3</v>
      </c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7" outlineLevel="3" x14ac:dyDescent="0.2">
      <c r="A28" s="124" t="s">
        <v>195</v>
      </c>
      <c r="B28" s="248">
        <v>0.46287988623999998</v>
      </c>
      <c r="C28" s="248">
        <v>12.097744</v>
      </c>
      <c r="D28" s="8">
        <v>6.0699999999999999E-3</v>
      </c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7" outlineLevel="3" x14ac:dyDescent="0.2">
      <c r="A29" s="124" t="s">
        <v>54</v>
      </c>
      <c r="B29" s="248">
        <v>0.46287988623999998</v>
      </c>
      <c r="C29" s="248">
        <v>12.097744</v>
      </c>
      <c r="D29" s="8">
        <v>6.0699999999999999E-3</v>
      </c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7" outlineLevel="3" x14ac:dyDescent="0.2">
      <c r="A30" s="124" t="s">
        <v>196</v>
      </c>
      <c r="B30" s="248">
        <v>0.46287988623999998</v>
      </c>
      <c r="C30" s="248">
        <v>12.097744</v>
      </c>
      <c r="D30" s="8">
        <v>6.0699999999999999E-3</v>
      </c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7" outlineLevel="3" x14ac:dyDescent="0.2">
      <c r="A31" s="124" t="s">
        <v>55</v>
      </c>
      <c r="B31" s="248">
        <v>0.46287988623999998</v>
      </c>
      <c r="C31" s="248">
        <v>12.097744</v>
      </c>
      <c r="D31" s="8">
        <v>6.0699999999999999E-3</v>
      </c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7" outlineLevel="3" x14ac:dyDescent="0.2">
      <c r="A32" s="124" t="s">
        <v>130</v>
      </c>
      <c r="B32" s="248">
        <v>0.46287988623999998</v>
      </c>
      <c r="C32" s="248">
        <v>12.097744</v>
      </c>
      <c r="D32" s="8">
        <v>6.0699999999999999E-3</v>
      </c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1:17" outlineLevel="3" x14ac:dyDescent="0.2">
      <c r="A33" s="124" t="s">
        <v>194</v>
      </c>
      <c r="B33" s="248">
        <v>0.46287988623999998</v>
      </c>
      <c r="C33" s="248">
        <v>12.097744</v>
      </c>
      <c r="D33" s="8">
        <v>6.0699999999999999E-3</v>
      </c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1:17" outlineLevel="3" x14ac:dyDescent="0.2">
      <c r="A34" s="124" t="s">
        <v>152</v>
      </c>
      <c r="B34" s="248">
        <v>0.13100145292000001</v>
      </c>
      <c r="C34" s="248">
        <v>3.4238300000000002</v>
      </c>
      <c r="D34" s="8">
        <v>1.7179999999999999E-3</v>
      </c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1:17" outlineLevel="3" x14ac:dyDescent="0.2">
      <c r="A35" s="124" t="s">
        <v>4</v>
      </c>
      <c r="B35" s="248">
        <v>2.20138372629</v>
      </c>
      <c r="C35" s="248">
        <v>57.534962217580002</v>
      </c>
      <c r="D35" s="8">
        <v>2.8868000000000001E-2</v>
      </c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1:17" outlineLevel="3" x14ac:dyDescent="0.2">
      <c r="A36" s="124" t="s">
        <v>200</v>
      </c>
      <c r="B36" s="248">
        <v>0.46288015407999999</v>
      </c>
      <c r="C36" s="248">
        <v>12.097751000000001</v>
      </c>
      <c r="D36" s="8">
        <v>6.0699999999999999E-3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1:17" outlineLevel="3" x14ac:dyDescent="0.2">
      <c r="A37" s="124" t="s">
        <v>98</v>
      </c>
      <c r="B37" s="248">
        <v>1.14785009E-3</v>
      </c>
      <c r="C37" s="248">
        <v>0.03</v>
      </c>
      <c r="D37" s="8">
        <v>1.5E-5</v>
      </c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1:17" outlineLevel="3" x14ac:dyDescent="0.2">
      <c r="A38" s="124" t="s">
        <v>173</v>
      </c>
      <c r="B38" s="248">
        <v>1.7766116245900001</v>
      </c>
      <c r="C38" s="248">
        <v>46.433196299999999</v>
      </c>
      <c r="D38" s="8">
        <v>2.3297999999999999E-2</v>
      </c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1:17" outlineLevel="3" x14ac:dyDescent="0.2">
      <c r="A39" s="124" t="s">
        <v>45</v>
      </c>
      <c r="B39" s="248">
        <v>0.66562403808000004</v>
      </c>
      <c r="C39" s="248">
        <v>17.396628050250001</v>
      </c>
      <c r="D39" s="8">
        <v>8.7290000000000006E-3</v>
      </c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1:17" outlineLevel="3" x14ac:dyDescent="0.2">
      <c r="A40" s="124" t="s">
        <v>34</v>
      </c>
      <c r="B40" s="248">
        <v>0.22192151100999999</v>
      </c>
      <c r="C40" s="248">
        <v>5.8000999999999996</v>
      </c>
      <c r="D40" s="8">
        <v>2.9099999999999998E-3</v>
      </c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1:17" outlineLevel="3" x14ac:dyDescent="0.2">
      <c r="A41" s="124" t="s">
        <v>121</v>
      </c>
      <c r="B41" s="248">
        <v>0.68322390688000001</v>
      </c>
      <c r="C41" s="248">
        <v>17.856615000000001</v>
      </c>
      <c r="D41" s="8">
        <v>8.9599999999999992E-3</v>
      </c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1:17" outlineLevel="3" x14ac:dyDescent="0.2">
      <c r="A42" s="124" t="s">
        <v>193</v>
      </c>
      <c r="B42" s="248">
        <v>0.66957922150000004</v>
      </c>
      <c r="C42" s="248">
        <v>17.5</v>
      </c>
      <c r="D42" s="8">
        <v>8.7810000000000006E-3</v>
      </c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1:17" outlineLevel="3" x14ac:dyDescent="0.2">
      <c r="A43" s="124" t="s">
        <v>6</v>
      </c>
      <c r="B43" s="248">
        <v>0.15389371604999999</v>
      </c>
      <c r="C43" s="248">
        <v>4.022138</v>
      </c>
      <c r="D43" s="8">
        <v>2.0179999999999998E-3</v>
      </c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1:17" outlineLevel="3" x14ac:dyDescent="0.2">
      <c r="A44" s="124" t="s">
        <v>67</v>
      </c>
      <c r="B44" s="248">
        <v>0.74227639412000002</v>
      </c>
      <c r="C44" s="248">
        <v>19.399999999999999</v>
      </c>
      <c r="D44" s="8">
        <v>9.7339999999999996E-3</v>
      </c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1:17" ht="14.25" outlineLevel="2" x14ac:dyDescent="0.25">
      <c r="A45" s="102" t="s">
        <v>12</v>
      </c>
      <c r="B45" s="186">
        <f t="shared" ref="B45:C45" si="4">SUM(B$46:B$46)</f>
        <v>8.9818591650000001E-2</v>
      </c>
      <c r="C45" s="186">
        <f t="shared" si="4"/>
        <v>2.3474822745199999</v>
      </c>
      <c r="D45" s="189">
        <v>1.178E-3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1:17" outlineLevel="3" x14ac:dyDescent="0.2">
      <c r="A46" s="124" t="s">
        <v>111</v>
      </c>
      <c r="B46" s="248">
        <v>8.9818591650000001E-2</v>
      </c>
      <c r="C46" s="248">
        <v>2.3474822745199999</v>
      </c>
      <c r="D46" s="8">
        <v>1.178E-3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1:17" ht="15" outlineLevel="1" x14ac:dyDescent="0.25">
      <c r="A47" s="112" t="s">
        <v>91</v>
      </c>
      <c r="B47" s="157">
        <f t="shared" ref="B47:D47" si="5">B$48+B$55+B$61+B$63+B$69</f>
        <v>37.626396875989997</v>
      </c>
      <c r="C47" s="157">
        <f t="shared" si="5"/>
        <v>983.39662312077996</v>
      </c>
      <c r="D47" s="163">
        <f t="shared" si="5"/>
        <v>0.493421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1:17" ht="14.25" outlineLevel="2" x14ac:dyDescent="0.25">
      <c r="A48" s="102" t="s">
        <v>163</v>
      </c>
      <c r="B48" s="186">
        <f t="shared" ref="B48:C48" si="6">SUM(B$49:B$54)</f>
        <v>13.661052777190003</v>
      </c>
      <c r="C48" s="186">
        <f t="shared" si="6"/>
        <v>357.04277541173997</v>
      </c>
      <c r="D48" s="189">
        <v>0.179146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1:17" outlineLevel="3" x14ac:dyDescent="0.2">
      <c r="A49" s="124" t="s">
        <v>36</v>
      </c>
      <c r="B49" s="248">
        <v>3.2685919640500001</v>
      </c>
      <c r="C49" s="248">
        <v>85.427321419999998</v>
      </c>
      <c r="D49" s="8">
        <v>4.2862999999999998E-2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1:17" outlineLevel="3" x14ac:dyDescent="0.2">
      <c r="A50" s="124" t="s">
        <v>112</v>
      </c>
      <c r="B50" s="248">
        <v>0.59352229654999999</v>
      </c>
      <c r="C50" s="248">
        <v>15.51219012812</v>
      </c>
      <c r="D50" s="8">
        <v>7.783E-3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1:17" outlineLevel="3" x14ac:dyDescent="0.2">
      <c r="A51" s="124" t="s">
        <v>87</v>
      </c>
      <c r="B51" s="248">
        <v>0.65839406210999996</v>
      </c>
      <c r="C51" s="248">
        <v>17.20766672113</v>
      </c>
      <c r="D51" s="8">
        <v>8.6339999999999993E-3</v>
      </c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1:17" outlineLevel="3" x14ac:dyDescent="0.2">
      <c r="A52" s="124" t="s">
        <v>76</v>
      </c>
      <c r="B52" s="248">
        <v>4.8166716913699998</v>
      </c>
      <c r="C52" s="248">
        <v>125.88764987476</v>
      </c>
      <c r="D52" s="8">
        <v>6.3163999999999998E-2</v>
      </c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1:17" outlineLevel="3" x14ac:dyDescent="0.2">
      <c r="A53" s="124" t="s">
        <v>107</v>
      </c>
      <c r="B53" s="248">
        <v>4.3170891066000001</v>
      </c>
      <c r="C53" s="248">
        <v>112.8306508626</v>
      </c>
      <c r="D53" s="8">
        <v>5.6612999999999997E-2</v>
      </c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1:17" outlineLevel="3" x14ac:dyDescent="0.2">
      <c r="A54" s="124" t="s">
        <v>29</v>
      </c>
      <c r="B54" s="248">
        <v>6.7836565099999996E-3</v>
      </c>
      <c r="C54" s="248">
        <v>0.17729640513</v>
      </c>
      <c r="D54" s="8">
        <v>8.8999999999999995E-5</v>
      </c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1:17" ht="14.25" outlineLevel="2" x14ac:dyDescent="0.25">
      <c r="A55" s="102" t="s">
        <v>9</v>
      </c>
      <c r="B55" s="186">
        <f t="shared" ref="B55:C55" si="7">SUM(B$56:B$60)</f>
        <v>1.75836378802</v>
      </c>
      <c r="C55" s="186">
        <f t="shared" si="7"/>
        <v>45.956274183879998</v>
      </c>
      <c r="D55" s="189">
        <v>2.3059E-2</v>
      </c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1:17" outlineLevel="3" x14ac:dyDescent="0.2">
      <c r="A56" s="124" t="s">
        <v>117</v>
      </c>
      <c r="B56" s="248">
        <v>0.30827536020000001</v>
      </c>
      <c r="C56" s="248">
        <v>8.0570284000000001</v>
      </c>
      <c r="D56" s="8">
        <v>4.0429999999999997E-3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1:17" outlineLevel="3" x14ac:dyDescent="0.2">
      <c r="A57" s="124" t="s">
        <v>43</v>
      </c>
      <c r="B57" s="248">
        <v>0.26002075182000001</v>
      </c>
      <c r="C57" s="248">
        <v>6.7958547860899996</v>
      </c>
      <c r="D57" s="8">
        <v>3.4099999999999998E-3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1:17" outlineLevel="3" x14ac:dyDescent="0.2">
      <c r="A58" s="124" t="s">
        <v>13</v>
      </c>
      <c r="B58" s="248">
        <v>0.60585586000000002</v>
      </c>
      <c r="C58" s="248">
        <v>15.83453788534</v>
      </c>
      <c r="D58" s="8">
        <v>7.9450000000000007E-3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1:17" outlineLevel="3" x14ac:dyDescent="0.2">
      <c r="A59" s="124" t="s">
        <v>113</v>
      </c>
      <c r="B59" s="248">
        <v>6.1721831099999999E-3</v>
      </c>
      <c r="C59" s="248">
        <v>0.16131504825000001</v>
      </c>
      <c r="D59" s="8">
        <v>8.1000000000000004E-5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1:17" outlineLevel="3" x14ac:dyDescent="0.2">
      <c r="A60" s="124" t="s">
        <v>118</v>
      </c>
      <c r="B60" s="248">
        <v>0.57803963289000004</v>
      </c>
      <c r="C60" s="248">
        <v>15.1075380642</v>
      </c>
      <c r="D60" s="8">
        <v>7.5799999999999999E-3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1:17" ht="14.25" outlineLevel="2" x14ac:dyDescent="0.25">
      <c r="A61" s="102" t="s">
        <v>28</v>
      </c>
      <c r="B61" s="186">
        <f t="shared" ref="B61:C61" si="8">SUM(B$62:B$62)</f>
        <v>5.9473479999999998E-5</v>
      </c>
      <c r="C61" s="186">
        <f t="shared" si="8"/>
        <v>1.5543881100000001E-3</v>
      </c>
      <c r="D61" s="189">
        <v>9.9999999999999995E-7</v>
      </c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1:17" outlineLevel="3" x14ac:dyDescent="0.2">
      <c r="A62" s="124" t="s">
        <v>85</v>
      </c>
      <c r="B62" s="248">
        <v>5.9473479999999998E-5</v>
      </c>
      <c r="C62" s="248">
        <v>1.5543881100000001E-3</v>
      </c>
      <c r="D62" s="8">
        <v>9.9999999999999995E-7</v>
      </c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1:17" ht="14.25" outlineLevel="2" x14ac:dyDescent="0.25">
      <c r="A63" s="102" t="s">
        <v>164</v>
      </c>
      <c r="B63" s="186">
        <f t="shared" ref="B63:C63" si="9">SUM(B$64:B$68)</f>
        <v>20.467272999999999</v>
      </c>
      <c r="C63" s="186">
        <f t="shared" si="9"/>
        <v>534.92890161704997</v>
      </c>
      <c r="D63" s="189">
        <v>0.26840199999999997</v>
      </c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1:17" outlineLevel="3" x14ac:dyDescent="0.2">
      <c r="A64" s="124" t="s">
        <v>136</v>
      </c>
      <c r="B64" s="248">
        <v>3</v>
      </c>
      <c r="C64" s="248">
        <v>78.407450999999995</v>
      </c>
      <c r="D64" s="8">
        <v>3.9341000000000001E-2</v>
      </c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1:17" outlineLevel="3" x14ac:dyDescent="0.2">
      <c r="A65" s="124" t="s">
        <v>138</v>
      </c>
      <c r="B65" s="248">
        <v>1</v>
      </c>
      <c r="C65" s="248">
        <v>26.135816999999999</v>
      </c>
      <c r="D65" s="8">
        <v>1.3114000000000001E-2</v>
      </c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1:17" outlineLevel="3" x14ac:dyDescent="0.2">
      <c r="A66" s="124" t="s">
        <v>142</v>
      </c>
      <c r="B66" s="248">
        <v>12.467273</v>
      </c>
      <c r="C66" s="248">
        <v>325.84236561705001</v>
      </c>
      <c r="D66" s="8">
        <v>0.163492</v>
      </c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1:17" outlineLevel="3" x14ac:dyDescent="0.2">
      <c r="A67" s="124" t="s">
        <v>209</v>
      </c>
      <c r="B67" s="248">
        <v>1</v>
      </c>
      <c r="C67" s="248">
        <v>26.135816999999999</v>
      </c>
      <c r="D67" s="8">
        <v>1.3114000000000001E-2</v>
      </c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1:17" outlineLevel="3" x14ac:dyDescent="0.2">
      <c r="A68" s="124" t="s">
        <v>215</v>
      </c>
      <c r="B68" s="248">
        <v>3</v>
      </c>
      <c r="C68" s="248">
        <v>78.407450999999995</v>
      </c>
      <c r="D68" s="8">
        <v>3.9341000000000001E-2</v>
      </c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1:17" ht="14.25" outlineLevel="2" x14ac:dyDescent="0.25">
      <c r="A69" s="102" t="s">
        <v>10</v>
      </c>
      <c r="B69" s="186">
        <f t="shared" ref="B69:C69" si="10">SUM(B$70:B$70)</f>
        <v>1.7396478372999999</v>
      </c>
      <c r="C69" s="186">
        <f t="shared" si="10"/>
        <v>45.467117520000002</v>
      </c>
      <c r="D69" s="189">
        <v>2.2813E-2</v>
      </c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1:17" outlineLevel="3" x14ac:dyDescent="0.2">
      <c r="A70" s="124" t="s">
        <v>107</v>
      </c>
      <c r="B70" s="248">
        <v>1.7396478372999999</v>
      </c>
      <c r="C70" s="248">
        <v>45.467117520000002</v>
      </c>
      <c r="D70" s="8">
        <v>2.2813E-2</v>
      </c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1:17" ht="15" x14ac:dyDescent="0.25">
      <c r="A71" s="129" t="s">
        <v>128</v>
      </c>
      <c r="B71" s="144">
        <f t="shared" ref="B71:D71" si="11">B$72+B$85</f>
        <v>10.036933944340001</v>
      </c>
      <c r="C71" s="144">
        <f t="shared" si="11"/>
        <v>262.32346880998</v>
      </c>
      <c r="D71" s="146">
        <f t="shared" si="11"/>
        <v>0.13161999999999999</v>
      </c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1:17" ht="15" outlineLevel="1" x14ac:dyDescent="0.25">
      <c r="A72" s="112" t="s">
        <v>61</v>
      </c>
      <c r="B72" s="157">
        <f t="shared" ref="B72:D72" si="12">B$73+B$79+B$83</f>
        <v>0.51877345262999996</v>
      </c>
      <c r="C72" s="157">
        <f t="shared" si="12"/>
        <v>13.55856802195</v>
      </c>
      <c r="D72" s="163">
        <f t="shared" si="12"/>
        <v>6.8020000000000008E-3</v>
      </c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1:17" ht="14.25" outlineLevel="2" x14ac:dyDescent="0.25">
      <c r="A73" s="102" t="s">
        <v>146</v>
      </c>
      <c r="B73" s="186">
        <f t="shared" ref="B73:C73" si="13">SUM(B$74:B$78)</f>
        <v>0.34244238854999998</v>
      </c>
      <c r="C73" s="186">
        <f t="shared" si="13"/>
        <v>8.9500115999999998</v>
      </c>
      <c r="D73" s="189">
        <v>4.4910000000000002E-3</v>
      </c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1:17" outlineLevel="3" x14ac:dyDescent="0.2">
      <c r="A74" s="124" t="s">
        <v>175</v>
      </c>
      <c r="B74" s="248">
        <v>4.4383999999999998E-7</v>
      </c>
      <c r="C74" s="248">
        <v>1.1600000000000001E-5</v>
      </c>
      <c r="D74" s="8">
        <v>0</v>
      </c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1:17" outlineLevel="3" x14ac:dyDescent="0.2">
      <c r="A75" s="124" t="s">
        <v>56</v>
      </c>
      <c r="B75" s="248">
        <v>3.8261669800000002E-2</v>
      </c>
      <c r="C75" s="248">
        <v>1</v>
      </c>
      <c r="D75" s="8">
        <v>5.0199999999999995E-4</v>
      </c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1:17" outlineLevel="3" x14ac:dyDescent="0.2">
      <c r="A76" s="124" t="s">
        <v>62</v>
      </c>
      <c r="B76" s="248">
        <v>7.6523339600000004E-2</v>
      </c>
      <c r="C76" s="248">
        <v>2</v>
      </c>
      <c r="D76" s="8">
        <v>1.0039999999999999E-3</v>
      </c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1:17" outlineLevel="3" x14ac:dyDescent="0.2">
      <c r="A77" s="124" t="s">
        <v>210</v>
      </c>
      <c r="B77" s="248">
        <v>0.1147850094</v>
      </c>
      <c r="C77" s="248">
        <v>3</v>
      </c>
      <c r="D77" s="8">
        <v>1.505E-3</v>
      </c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1:17" outlineLevel="3" x14ac:dyDescent="0.2">
      <c r="A78" s="124" t="s">
        <v>206</v>
      </c>
      <c r="B78" s="248">
        <v>0.11287192591</v>
      </c>
      <c r="C78" s="248">
        <v>2.95</v>
      </c>
      <c r="D78" s="8">
        <v>1.48E-3</v>
      </c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1:17" ht="14.25" outlineLevel="2" x14ac:dyDescent="0.25">
      <c r="A79" s="102" t="s">
        <v>12</v>
      </c>
      <c r="B79" s="186">
        <f t="shared" ref="B79:C79" si="14">SUM(B$80:B$82)</f>
        <v>0.17629453758000002</v>
      </c>
      <c r="C79" s="186">
        <f t="shared" si="14"/>
        <v>4.6076017719499998</v>
      </c>
      <c r="D79" s="189">
        <v>2.3110000000000001E-3</v>
      </c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1:17" outlineLevel="3" x14ac:dyDescent="0.2">
      <c r="A80" s="124" t="s">
        <v>14</v>
      </c>
      <c r="B80" s="248">
        <v>3.107244566E-2</v>
      </c>
      <c r="C80" s="248">
        <v>0.81210375334999996</v>
      </c>
      <c r="D80" s="8">
        <v>4.0700000000000003E-4</v>
      </c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1:17" outlineLevel="3" x14ac:dyDescent="0.2">
      <c r="A81" s="124" t="s">
        <v>119</v>
      </c>
      <c r="B81" s="248">
        <v>0.14209320945000001</v>
      </c>
      <c r="C81" s="248">
        <v>3.7137221190299998</v>
      </c>
      <c r="D81" s="8">
        <v>1.8630000000000001E-3</v>
      </c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1:17" outlineLevel="3" x14ac:dyDescent="0.2">
      <c r="A82" s="124" t="s">
        <v>37</v>
      </c>
      <c r="B82" s="248">
        <v>3.1288824699999998E-3</v>
      </c>
      <c r="C82" s="248">
        <v>8.1775899570000005E-2</v>
      </c>
      <c r="D82" s="8">
        <v>4.1E-5</v>
      </c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1:17" ht="14.25" outlineLevel="2" x14ac:dyDescent="0.25">
      <c r="A83" s="102" t="s">
        <v>149</v>
      </c>
      <c r="B83" s="186">
        <f t="shared" ref="B83:C83" si="15">SUM(B$84:B$84)</f>
        <v>3.6526499999999997E-5</v>
      </c>
      <c r="C83" s="186">
        <f t="shared" si="15"/>
        <v>9.5465000000000003E-4</v>
      </c>
      <c r="D83" s="189">
        <v>0</v>
      </c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1:17" outlineLevel="3" x14ac:dyDescent="0.2">
      <c r="A84" s="124" t="s">
        <v>204</v>
      </c>
      <c r="B84" s="248">
        <v>3.6526499999999997E-5</v>
      </c>
      <c r="C84" s="248">
        <v>9.5465000000000003E-4</v>
      </c>
      <c r="D84" s="8">
        <v>0</v>
      </c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1:17" ht="15" outlineLevel="1" x14ac:dyDescent="0.25">
      <c r="A85" s="112" t="s">
        <v>91</v>
      </c>
      <c r="B85" s="157">
        <f t="shared" ref="B85:D85" si="16">B$86+B$92+B$94+B$102+B$103</f>
        <v>9.5181604917100007</v>
      </c>
      <c r="C85" s="157">
        <f t="shared" si="16"/>
        <v>248.76490078803002</v>
      </c>
      <c r="D85" s="163">
        <f t="shared" si="16"/>
        <v>0.124818</v>
      </c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1:17" ht="14.25" outlineLevel="2" x14ac:dyDescent="0.25">
      <c r="A86" s="102" t="s">
        <v>163</v>
      </c>
      <c r="B86" s="186">
        <f t="shared" ref="B86:C86" si="17">SUM(B$87:B$91)</f>
        <v>7.5756566152399998</v>
      </c>
      <c r="C86" s="186">
        <f t="shared" si="17"/>
        <v>197.99597495078001</v>
      </c>
      <c r="D86" s="189">
        <v>9.9345000000000003E-2</v>
      </c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1:17" outlineLevel="3" x14ac:dyDescent="0.2">
      <c r="A87" s="124" t="s">
        <v>15</v>
      </c>
      <c r="B87" s="248">
        <v>5.8159999359999999E-2</v>
      </c>
      <c r="C87" s="248">
        <v>1.5200591000000001</v>
      </c>
      <c r="D87" s="8">
        <v>7.6300000000000001E-4</v>
      </c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1:17" outlineLevel="3" x14ac:dyDescent="0.2">
      <c r="A88" s="124" t="s">
        <v>112</v>
      </c>
      <c r="B88" s="248">
        <v>0.15798807835000001</v>
      </c>
      <c r="C88" s="248">
        <v>4.1291475038999996</v>
      </c>
      <c r="D88" s="8">
        <v>2.0720000000000001E-3</v>
      </c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1:17" outlineLevel="3" x14ac:dyDescent="0.2">
      <c r="A89" s="124" t="s">
        <v>87</v>
      </c>
      <c r="B89" s="248">
        <v>5.6996799369999997E-2</v>
      </c>
      <c r="C89" s="248">
        <v>1.489657918</v>
      </c>
      <c r="D89" s="8">
        <v>7.4700000000000005E-4</v>
      </c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1:17" outlineLevel="3" x14ac:dyDescent="0.2">
      <c r="A90" s="124" t="s">
        <v>76</v>
      </c>
      <c r="B90" s="248">
        <v>0.43760000001999999</v>
      </c>
      <c r="C90" s="248">
        <v>11.437033519730001</v>
      </c>
      <c r="D90" s="8">
        <v>5.7390000000000002E-3</v>
      </c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1:17" outlineLevel="3" x14ac:dyDescent="0.2">
      <c r="A91" s="124" t="s">
        <v>107</v>
      </c>
      <c r="B91" s="248">
        <v>6.86491173814</v>
      </c>
      <c r="C91" s="248">
        <v>179.42007690915</v>
      </c>
      <c r="D91" s="8">
        <v>9.0024000000000007E-2</v>
      </c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1:17" ht="14.25" outlineLevel="2" x14ac:dyDescent="0.25">
      <c r="A92" s="102" t="s">
        <v>9</v>
      </c>
      <c r="B92" s="186">
        <f t="shared" ref="B92:C92" si="18">SUM(B$93:B$93)</f>
        <v>7.3108389940000004E-2</v>
      </c>
      <c r="C92" s="186">
        <f t="shared" si="18"/>
        <v>1.9107475006400001</v>
      </c>
      <c r="D92" s="189">
        <v>9.59E-4</v>
      </c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1:17" outlineLevel="3" x14ac:dyDescent="0.2">
      <c r="A93" s="124" t="s">
        <v>117</v>
      </c>
      <c r="B93" s="248">
        <v>7.3108389940000004E-2</v>
      </c>
      <c r="C93" s="248">
        <v>1.9107475006400001</v>
      </c>
      <c r="D93" s="8">
        <v>9.59E-4</v>
      </c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1:17" ht="14.25" outlineLevel="2" x14ac:dyDescent="0.25">
      <c r="A94" s="102" t="s">
        <v>28</v>
      </c>
      <c r="B94" s="186">
        <f t="shared" ref="B94:C94" si="19">SUM(B$95:B$101)</f>
        <v>1.7540185754099999</v>
      </c>
      <c r="C94" s="186">
        <f t="shared" si="19"/>
        <v>45.842708501680001</v>
      </c>
      <c r="D94" s="189">
        <v>2.3001000000000001E-2</v>
      </c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1:17" outlineLevel="3" x14ac:dyDescent="0.2">
      <c r="A95" s="124" t="s">
        <v>69</v>
      </c>
      <c r="B95" s="248">
        <v>5.6690593460000001E-2</v>
      </c>
      <c r="C95" s="248">
        <v>1.48165497629</v>
      </c>
      <c r="D95" s="8">
        <v>7.4299999999999995E-4</v>
      </c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1:17" outlineLevel="3" x14ac:dyDescent="0.2">
      <c r="A96" s="124" t="s">
        <v>20</v>
      </c>
      <c r="B96" s="248">
        <v>9.0552474080000001E-2</v>
      </c>
      <c r="C96" s="248">
        <v>2.3666628915799999</v>
      </c>
      <c r="D96" s="8">
        <v>1.1869999999999999E-3</v>
      </c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1:17" outlineLevel="3" x14ac:dyDescent="0.2">
      <c r="A97" s="124" t="s">
        <v>18</v>
      </c>
      <c r="B97" s="248">
        <v>3.5730633320000003E-2</v>
      </c>
      <c r="C97" s="248">
        <v>0.93384929369000003</v>
      </c>
      <c r="D97" s="8">
        <v>4.6900000000000002E-4</v>
      </c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1:17" outlineLevel="3" x14ac:dyDescent="0.2">
      <c r="A98" s="124" t="s">
        <v>139</v>
      </c>
      <c r="B98" s="248">
        <v>2.4717999550000001E-2</v>
      </c>
      <c r="C98" s="248">
        <v>0.64602511293999998</v>
      </c>
      <c r="D98" s="8">
        <v>3.2400000000000001E-4</v>
      </c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1:17" outlineLevel="3" x14ac:dyDescent="0.2">
      <c r="A99" s="124" t="s">
        <v>80</v>
      </c>
      <c r="B99" s="248">
        <v>3.9780000000000003E-2</v>
      </c>
      <c r="C99" s="248">
        <v>1.03968280026</v>
      </c>
      <c r="D99" s="8">
        <v>5.22E-4</v>
      </c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1:17" outlineLevel="3" x14ac:dyDescent="0.2">
      <c r="A100" s="124" t="s">
        <v>83</v>
      </c>
      <c r="B100" s="248">
        <v>1.425</v>
      </c>
      <c r="C100" s="248">
        <v>37.243539224999999</v>
      </c>
      <c r="D100" s="8">
        <v>1.8686999999999999E-2</v>
      </c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1:17" outlineLevel="3" x14ac:dyDescent="0.2">
      <c r="A101" s="124" t="s">
        <v>183</v>
      </c>
      <c r="B101" s="248">
        <v>8.1546875000000005E-2</v>
      </c>
      <c r="C101" s="248">
        <v>2.1312942019199999</v>
      </c>
      <c r="D101" s="8">
        <v>1.0690000000000001E-3</v>
      </c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1:17" ht="14.25" outlineLevel="2" x14ac:dyDescent="0.25">
      <c r="A102" s="102" t="s">
        <v>164</v>
      </c>
      <c r="B102" s="186"/>
      <c r="C102" s="186"/>
      <c r="D102" s="189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1:17" ht="14.25" outlineLevel="2" x14ac:dyDescent="0.25">
      <c r="A103" s="102" t="s">
        <v>10</v>
      </c>
      <c r="B103" s="186">
        <f t="shared" ref="B103:C103" si="20">SUM(B$104:B$104)</f>
        <v>0.11537691111999999</v>
      </c>
      <c r="C103" s="186">
        <f t="shared" si="20"/>
        <v>3.0154698349300002</v>
      </c>
      <c r="D103" s="189">
        <v>1.513E-3</v>
      </c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1:17" outlineLevel="3" x14ac:dyDescent="0.2">
      <c r="A104" s="124" t="s">
        <v>107</v>
      </c>
      <c r="B104" s="248">
        <v>0.11537691111999999</v>
      </c>
      <c r="C104" s="248">
        <v>3.0154698349300002</v>
      </c>
      <c r="D104" s="8">
        <v>1.513E-3</v>
      </c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1:17" x14ac:dyDescent="0.2">
      <c r="B105" s="176"/>
      <c r="C105" s="176"/>
      <c r="D105" s="180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1:17" x14ac:dyDescent="0.2">
      <c r="B106" s="176"/>
      <c r="C106" s="176"/>
      <c r="D106" s="180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1:17" x14ac:dyDescent="0.2">
      <c r="B107" s="176"/>
      <c r="C107" s="176"/>
      <c r="D107" s="180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1:17" x14ac:dyDescent="0.2">
      <c r="B108" s="176"/>
      <c r="C108" s="176"/>
      <c r="D108" s="180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1:17" x14ac:dyDescent="0.2">
      <c r="B109" s="176"/>
      <c r="C109" s="176"/>
      <c r="D109" s="180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1:17" x14ac:dyDescent="0.2">
      <c r="B110" s="176"/>
      <c r="C110" s="176"/>
      <c r="D110" s="180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1:17" x14ac:dyDescent="0.2">
      <c r="B111" s="176"/>
      <c r="C111" s="176"/>
      <c r="D111" s="180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x14ac:dyDescent="0.2">
      <c r="B112" s="176"/>
      <c r="C112" s="176"/>
      <c r="D112" s="180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176"/>
      <c r="C113" s="176"/>
      <c r="D113" s="180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176"/>
      <c r="C114" s="176"/>
      <c r="D114" s="180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176"/>
      <c r="C115" s="176"/>
      <c r="D115" s="180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176"/>
      <c r="C116" s="176"/>
      <c r="D116" s="180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176"/>
      <c r="C117" s="176"/>
      <c r="D117" s="180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176"/>
      <c r="C118" s="176"/>
      <c r="D118" s="180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176"/>
      <c r="C119" s="176"/>
      <c r="D119" s="180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176"/>
      <c r="C120" s="176"/>
      <c r="D120" s="180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176"/>
      <c r="C121" s="176"/>
      <c r="D121" s="180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176"/>
      <c r="C122" s="176"/>
      <c r="D122" s="180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176"/>
      <c r="C123" s="176"/>
      <c r="D123" s="180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176"/>
      <c r="C124" s="176"/>
      <c r="D124" s="180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176"/>
      <c r="C125" s="176"/>
      <c r="D125" s="180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176"/>
      <c r="C126" s="176"/>
      <c r="D126" s="180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176"/>
      <c r="C127" s="176"/>
      <c r="D127" s="180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176"/>
      <c r="C128" s="176"/>
      <c r="D128" s="180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76"/>
      <c r="C129" s="176"/>
      <c r="D129" s="180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76"/>
      <c r="C130" s="176"/>
      <c r="D130" s="180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76"/>
      <c r="C131" s="176"/>
      <c r="D131" s="180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76"/>
      <c r="C132" s="176"/>
      <c r="D132" s="180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76"/>
      <c r="C133" s="176"/>
      <c r="D133" s="180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76"/>
      <c r="C134" s="176"/>
      <c r="D134" s="180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76"/>
      <c r="C135" s="176"/>
      <c r="D135" s="180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76"/>
      <c r="C136" s="176"/>
      <c r="D136" s="180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76"/>
      <c r="C137" s="176"/>
      <c r="D137" s="180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76"/>
      <c r="C138" s="176"/>
      <c r="D138" s="180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76"/>
      <c r="C139" s="176"/>
      <c r="D139" s="180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76"/>
      <c r="C140" s="176"/>
      <c r="D140" s="180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76"/>
      <c r="C141" s="176"/>
      <c r="D141" s="180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76"/>
      <c r="C142" s="176"/>
      <c r="D142" s="180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76"/>
      <c r="C143" s="176"/>
      <c r="D143" s="180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76"/>
      <c r="C144" s="176"/>
      <c r="D144" s="180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76"/>
      <c r="C145" s="176"/>
      <c r="D145" s="180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76"/>
      <c r="C146" s="176"/>
      <c r="D146" s="180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76"/>
      <c r="C147" s="176"/>
      <c r="D147" s="180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76"/>
      <c r="C148" s="176"/>
      <c r="D148" s="180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76"/>
      <c r="C149" s="176"/>
      <c r="D149" s="180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76"/>
      <c r="C150" s="176"/>
      <c r="D150" s="180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76"/>
      <c r="C151" s="176"/>
      <c r="D151" s="180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76"/>
      <c r="C152" s="176"/>
      <c r="D152" s="180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76"/>
      <c r="C153" s="176"/>
      <c r="D153" s="180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76"/>
      <c r="C154" s="176"/>
      <c r="D154" s="180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76"/>
      <c r="C155" s="176"/>
      <c r="D155" s="180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76"/>
      <c r="C156" s="176"/>
      <c r="D156" s="180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76"/>
      <c r="C157" s="176"/>
      <c r="D157" s="180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76"/>
      <c r="C158" s="176"/>
      <c r="D158" s="180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76"/>
      <c r="C159" s="176"/>
      <c r="D159" s="180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76"/>
      <c r="C160" s="176"/>
      <c r="D160" s="180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76"/>
      <c r="C161" s="176"/>
      <c r="D161" s="180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76"/>
      <c r="C162" s="176"/>
      <c r="D162" s="180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76"/>
      <c r="C163" s="176"/>
      <c r="D163" s="180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76"/>
      <c r="C164" s="176"/>
      <c r="D164" s="180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76"/>
      <c r="C165" s="176"/>
      <c r="D165" s="180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76"/>
      <c r="C166" s="176"/>
      <c r="D166" s="180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76"/>
      <c r="C167" s="176"/>
      <c r="D167" s="180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76"/>
      <c r="C168" s="176"/>
      <c r="D168" s="180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176"/>
      <c r="C169" s="176"/>
      <c r="D169" s="180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176"/>
      <c r="C170" s="176"/>
      <c r="D170" s="180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176"/>
      <c r="C171" s="176"/>
      <c r="D171" s="180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176"/>
      <c r="C172" s="176"/>
      <c r="D172" s="180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176"/>
      <c r="C173" s="176"/>
      <c r="D173" s="180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176"/>
      <c r="C174" s="176"/>
      <c r="D174" s="180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176"/>
      <c r="C175" s="176"/>
      <c r="D175" s="180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176"/>
      <c r="C176" s="176"/>
      <c r="D176" s="180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176"/>
      <c r="C177" s="176"/>
      <c r="D177" s="180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176"/>
      <c r="C178" s="176"/>
      <c r="D178" s="180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176"/>
      <c r="C179" s="176"/>
      <c r="D179" s="180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176"/>
      <c r="C180" s="176"/>
      <c r="D180" s="180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176"/>
      <c r="C181" s="176"/>
      <c r="D181" s="180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176"/>
      <c r="C182" s="176"/>
      <c r="D182" s="180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176"/>
      <c r="C183" s="176"/>
      <c r="D183" s="180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indexed="57"/>
    <outlinePr applyStyles="1" summaryBelow="0"/>
    <pageSetUpPr fitToPage="1"/>
  </sheetPr>
  <dimension ref="A1:L180"/>
  <sheetViews>
    <sheetView workbookViewId="0"/>
  </sheetViews>
  <sheetFormatPr defaultRowHeight="11.25" outlineLevelRow="3" x14ac:dyDescent="0.2"/>
  <cols>
    <col min="1" max="1" width="52" style="66" customWidth="1"/>
    <col min="2" max="7" width="15.140625" style="156" customWidth="1"/>
    <col min="8" max="16384" width="9.140625" style="66"/>
  </cols>
  <sheetData>
    <row r="1" spans="1:12" s="64" customFormat="1" ht="12.75" x14ac:dyDescent="0.2">
      <c r="B1" s="153"/>
      <c r="D1" s="153"/>
      <c r="E1" s="153"/>
      <c r="F1" s="153"/>
      <c r="G1" s="153"/>
    </row>
    <row r="2" spans="1:12" s="64" customFormat="1" ht="18.75" x14ac:dyDescent="0.2">
      <c r="A2" s="5" t="s">
        <v>216</v>
      </c>
      <c r="B2" s="5"/>
      <c r="C2" s="5"/>
      <c r="D2" s="5"/>
      <c r="E2" s="5"/>
      <c r="F2" s="5"/>
      <c r="G2" s="5"/>
      <c r="H2" s="118"/>
      <c r="I2" s="118"/>
      <c r="J2" s="118"/>
      <c r="K2" s="118"/>
      <c r="L2" s="118"/>
    </row>
    <row r="3" spans="1:12" s="64" customFormat="1" ht="12.75" x14ac:dyDescent="0.2">
      <c r="A3" s="126"/>
      <c r="B3" s="153"/>
      <c r="C3" s="153"/>
      <c r="D3" s="153"/>
      <c r="E3" s="153"/>
      <c r="F3" s="153"/>
      <c r="G3" s="153"/>
    </row>
    <row r="4" spans="1:12" s="188" customFormat="1" ht="12.75" x14ac:dyDescent="0.2">
      <c r="B4" s="54"/>
      <c r="C4" s="54"/>
      <c r="D4" s="54"/>
      <c r="E4" s="54"/>
      <c r="F4" s="54"/>
      <c r="G4" s="54" t="str">
        <f>VALUSD</f>
        <v>млрд. дол. США</v>
      </c>
    </row>
    <row r="5" spans="1:12" s="197" customFormat="1" ht="12.75" x14ac:dyDescent="0.2">
      <c r="A5" s="111"/>
      <c r="B5" s="150">
        <v>43100</v>
      </c>
      <c r="C5" s="150">
        <v>43131</v>
      </c>
      <c r="D5" s="150">
        <v>43159</v>
      </c>
      <c r="E5" s="150">
        <v>43190</v>
      </c>
      <c r="F5" s="150">
        <v>43220</v>
      </c>
      <c r="G5" s="150">
        <v>43251</v>
      </c>
    </row>
    <row r="6" spans="1:12" s="133" customFormat="1" ht="31.5" x14ac:dyDescent="0.2">
      <c r="A6" s="55" t="s">
        <v>201</v>
      </c>
      <c r="B6" s="220">
        <f t="shared" ref="B6:F6" si="0">B$59+B$7</f>
        <v>76.305753084310012</v>
      </c>
      <c r="C6" s="220">
        <f t="shared" si="0"/>
        <v>76.223721647399998</v>
      </c>
      <c r="D6" s="220">
        <f t="shared" si="0"/>
        <v>76.771022724070008</v>
      </c>
      <c r="E6" s="220">
        <f t="shared" si="0"/>
        <v>77.367692873930011</v>
      </c>
      <c r="F6" s="220">
        <f t="shared" si="0"/>
        <v>77.048496040960003</v>
      </c>
      <c r="G6" s="220">
        <v>76.256134905379994</v>
      </c>
    </row>
    <row r="7" spans="1:12" s="227" customFormat="1" ht="15" x14ac:dyDescent="0.2">
      <c r="A7" s="72" t="s">
        <v>61</v>
      </c>
      <c r="B7" s="81">
        <f t="shared" ref="B7:G7" si="1">B$8+B$46</f>
        <v>27.315810366210012</v>
      </c>
      <c r="C7" s="81">
        <f t="shared" si="1"/>
        <v>27.086735517569991</v>
      </c>
      <c r="D7" s="81">
        <f t="shared" si="1"/>
        <v>28.150300889250008</v>
      </c>
      <c r="E7" s="81">
        <f t="shared" si="1"/>
        <v>28.801246400530005</v>
      </c>
      <c r="F7" s="81">
        <f t="shared" si="1"/>
        <v>28.968406881600011</v>
      </c>
      <c r="G7" s="81">
        <f t="shared" si="1"/>
        <v>29.111577537680002</v>
      </c>
    </row>
    <row r="8" spans="1:12" s="208" customFormat="1" ht="15" outlineLevel="1" x14ac:dyDescent="0.2">
      <c r="A8" s="243" t="s">
        <v>84</v>
      </c>
      <c r="B8" s="43">
        <f t="shared" ref="B8:G8" si="2">B$9+B$44</f>
        <v>26.842676472450012</v>
      </c>
      <c r="C8" s="43">
        <f t="shared" si="2"/>
        <v>26.612179945339992</v>
      </c>
      <c r="D8" s="43">
        <f t="shared" si="2"/>
        <v>27.644103857670007</v>
      </c>
      <c r="E8" s="43">
        <f t="shared" si="2"/>
        <v>28.284891932920004</v>
      </c>
      <c r="F8" s="43">
        <f t="shared" si="2"/>
        <v>28.445947794910012</v>
      </c>
      <c r="G8" s="43">
        <f t="shared" si="2"/>
        <v>28.592804085050002</v>
      </c>
    </row>
    <row r="9" spans="1:12" s="226" customFormat="1" ht="12.75" outlineLevel="2" x14ac:dyDescent="0.2">
      <c r="A9" s="62" t="s">
        <v>146</v>
      </c>
      <c r="B9" s="249">
        <f t="shared" ref="B9:F9" si="3">SUM(B$10:B$43)</f>
        <v>26.757860621410014</v>
      </c>
      <c r="C9" s="249">
        <f t="shared" si="3"/>
        <v>26.527187151289993</v>
      </c>
      <c r="D9" s="249">
        <f t="shared" si="3"/>
        <v>27.555765982410009</v>
      </c>
      <c r="E9" s="249">
        <f t="shared" si="3"/>
        <v>28.195207225440004</v>
      </c>
      <c r="F9" s="249">
        <f t="shared" si="3"/>
        <v>28.356451871610012</v>
      </c>
      <c r="G9" s="249">
        <v>28.502985493400001</v>
      </c>
    </row>
    <row r="10" spans="1:12" s="173" customFormat="1" ht="12.75" outlineLevel="3" x14ac:dyDescent="0.2">
      <c r="A10" s="73" t="s">
        <v>184</v>
      </c>
      <c r="B10" s="48">
        <v>2.2321566689900001</v>
      </c>
      <c r="C10" s="48">
        <v>2.2368133990499999</v>
      </c>
      <c r="D10" s="48">
        <v>2.3248481855200001</v>
      </c>
      <c r="E10" s="48">
        <v>2.3602936885700001</v>
      </c>
      <c r="F10" s="48">
        <v>2.3884989226200002</v>
      </c>
      <c r="G10" s="48">
        <v>2.3971104098399998</v>
      </c>
    </row>
    <row r="11" spans="1:12" ht="12.75" outlineLevel="3" x14ac:dyDescent="0.2">
      <c r="A11" s="124" t="s">
        <v>52</v>
      </c>
      <c r="B11" s="248">
        <v>0.67812195027</v>
      </c>
      <c r="C11" s="248">
        <v>0.67953664976999995</v>
      </c>
      <c r="D11" s="248">
        <v>0.70628133211999999</v>
      </c>
      <c r="E11" s="248">
        <v>0.71704956091000005</v>
      </c>
      <c r="F11" s="248">
        <v>0.72561821946000005</v>
      </c>
      <c r="G11" s="248">
        <v>0.72823436129999997</v>
      </c>
      <c r="H11" s="80"/>
      <c r="I11" s="80"/>
      <c r="J11" s="80"/>
    </row>
    <row r="12" spans="1:12" ht="12.75" outlineLevel="3" x14ac:dyDescent="0.2">
      <c r="A12" s="124" t="s">
        <v>81</v>
      </c>
      <c r="B12" s="248">
        <v>0.24593776166</v>
      </c>
      <c r="C12" s="248">
        <v>0.20398738382000001</v>
      </c>
      <c r="D12" s="248">
        <v>0.15787989464999999</v>
      </c>
      <c r="E12" s="248">
        <v>0.34552385985</v>
      </c>
      <c r="F12" s="248">
        <v>0.34601957517999998</v>
      </c>
      <c r="G12" s="248">
        <v>0.30404100000000001</v>
      </c>
      <c r="H12" s="80"/>
      <c r="I12" s="80"/>
      <c r="J12" s="80"/>
    </row>
    <row r="13" spans="1:12" ht="12.75" outlineLevel="3" x14ac:dyDescent="0.2">
      <c r="A13" s="124" t="s">
        <v>137</v>
      </c>
      <c r="B13" s="248">
        <v>1.30044928209</v>
      </c>
      <c r="C13" s="248">
        <v>1.30316228214</v>
      </c>
      <c r="D13" s="248">
        <v>1.35445114391</v>
      </c>
      <c r="E13" s="248">
        <v>1.3751016115600001</v>
      </c>
      <c r="F13" s="248">
        <v>1.3915339152899999</v>
      </c>
      <c r="G13" s="248">
        <v>1.3965509477</v>
      </c>
      <c r="H13" s="80"/>
      <c r="I13" s="80"/>
      <c r="J13" s="80"/>
    </row>
    <row r="14" spans="1:12" ht="12.75" outlineLevel="3" x14ac:dyDescent="0.2">
      <c r="A14" s="124" t="s">
        <v>207</v>
      </c>
      <c r="B14" s="248">
        <v>1.02254508758</v>
      </c>
      <c r="C14" s="248">
        <v>1.0246783232900001</v>
      </c>
      <c r="D14" s="248">
        <v>1.0650068269699999</v>
      </c>
      <c r="E14" s="248">
        <v>1.08124431854</v>
      </c>
      <c r="F14" s="248">
        <v>1.0941650619300001</v>
      </c>
      <c r="G14" s="248">
        <v>1.0981099615200001</v>
      </c>
      <c r="H14" s="80"/>
      <c r="I14" s="80"/>
      <c r="J14" s="80"/>
    </row>
    <row r="15" spans="1:12" ht="12.75" outlineLevel="3" x14ac:dyDescent="0.2">
      <c r="A15" s="124" t="s">
        <v>86</v>
      </c>
      <c r="B15" s="248">
        <v>1.67098825562</v>
      </c>
      <c r="C15" s="248">
        <v>1.6744742748300001</v>
      </c>
      <c r="D15" s="248">
        <v>1.7403769492800001</v>
      </c>
      <c r="E15" s="248">
        <v>1.7669113858000001</v>
      </c>
      <c r="F15" s="248">
        <v>1.78802577062</v>
      </c>
      <c r="G15" s="248">
        <v>1.79447231362</v>
      </c>
      <c r="H15" s="80"/>
      <c r="I15" s="80"/>
      <c r="J15" s="80"/>
    </row>
    <row r="16" spans="1:12" ht="12.75" outlineLevel="3" x14ac:dyDescent="0.2">
      <c r="A16" s="124" t="s">
        <v>161</v>
      </c>
      <c r="B16" s="248">
        <v>3.3291023126899999</v>
      </c>
      <c r="C16" s="248">
        <v>3.3360474931100002</v>
      </c>
      <c r="D16" s="248">
        <v>3.46734509205</v>
      </c>
      <c r="E16" s="248">
        <v>3.5202095292900002</v>
      </c>
      <c r="F16" s="248">
        <v>3.5622756223300001</v>
      </c>
      <c r="G16" s="248">
        <v>3.5751190406400002</v>
      </c>
      <c r="H16" s="80"/>
      <c r="I16" s="80"/>
      <c r="J16" s="80"/>
    </row>
    <row r="17" spans="1:10" ht="12.75" outlineLevel="3" x14ac:dyDescent="0.2">
      <c r="A17" s="124" t="s">
        <v>19</v>
      </c>
      <c r="B17" s="248">
        <v>0.43102746574</v>
      </c>
      <c r="C17" s="248">
        <v>0.43192667616000002</v>
      </c>
      <c r="D17" s="248">
        <v>0.44892611506000002</v>
      </c>
      <c r="E17" s="248">
        <v>0.45577061013999998</v>
      </c>
      <c r="F17" s="248">
        <v>0.46121701574000001</v>
      </c>
      <c r="G17" s="248">
        <v>0.46287988623999998</v>
      </c>
      <c r="H17" s="80"/>
      <c r="I17" s="80"/>
      <c r="J17" s="80"/>
    </row>
    <row r="18" spans="1:10" ht="12.75" outlineLevel="3" x14ac:dyDescent="0.2">
      <c r="A18" s="124" t="s">
        <v>108</v>
      </c>
      <c r="B18" s="248">
        <v>0.43102746574</v>
      </c>
      <c r="C18" s="248">
        <v>0.43192667616000002</v>
      </c>
      <c r="D18" s="248">
        <v>0.44892611506000002</v>
      </c>
      <c r="E18" s="248">
        <v>0.45577061013999998</v>
      </c>
      <c r="F18" s="248">
        <v>0.46121701574000001</v>
      </c>
      <c r="G18" s="248">
        <v>0.46287988623999998</v>
      </c>
      <c r="H18" s="80"/>
      <c r="I18" s="80"/>
      <c r="J18" s="80"/>
    </row>
    <row r="19" spans="1:10" ht="12.75" outlineLevel="3" x14ac:dyDescent="0.2">
      <c r="A19" s="124" t="s">
        <v>159</v>
      </c>
      <c r="B19" s="248">
        <v>1.07894224034</v>
      </c>
      <c r="C19" s="248">
        <v>1.08544855856</v>
      </c>
      <c r="D19" s="248">
        <v>1.0838453581700001</v>
      </c>
      <c r="E19" s="248">
        <v>1.08411256138</v>
      </c>
      <c r="F19" s="248">
        <v>1.0820684790299999</v>
      </c>
      <c r="G19" s="248">
        <v>0.9628075183</v>
      </c>
      <c r="H19" s="80"/>
      <c r="I19" s="80"/>
      <c r="J19" s="80"/>
    </row>
    <row r="20" spans="1:10" ht="12.75" outlineLevel="3" x14ac:dyDescent="0.2">
      <c r="A20" s="124" t="s">
        <v>178</v>
      </c>
      <c r="B20" s="248">
        <v>0.43102746574</v>
      </c>
      <c r="C20" s="248">
        <v>0.43192667616000002</v>
      </c>
      <c r="D20" s="248">
        <v>0.44892611506000002</v>
      </c>
      <c r="E20" s="248">
        <v>0.45577061013999998</v>
      </c>
      <c r="F20" s="248">
        <v>0.46121701574000001</v>
      </c>
      <c r="G20" s="248">
        <v>0.46287988623999998</v>
      </c>
      <c r="H20" s="80"/>
      <c r="I20" s="80"/>
      <c r="J20" s="80"/>
    </row>
    <row r="21" spans="1:10" ht="12.75" outlineLevel="3" x14ac:dyDescent="0.2">
      <c r="A21" s="124" t="s">
        <v>46</v>
      </c>
      <c r="B21" s="248">
        <v>0.43102746574</v>
      </c>
      <c r="C21" s="248">
        <v>0.43192667616000002</v>
      </c>
      <c r="D21" s="248">
        <v>0.44892611506000002</v>
      </c>
      <c r="E21" s="248">
        <v>0.45577061013999998</v>
      </c>
      <c r="F21" s="248">
        <v>0.46121701574000001</v>
      </c>
      <c r="G21" s="248">
        <v>0.46287988623999998</v>
      </c>
      <c r="H21" s="80"/>
      <c r="I21" s="80"/>
      <c r="J21" s="80"/>
    </row>
    <row r="22" spans="1:10" ht="12.75" outlineLevel="3" x14ac:dyDescent="0.2">
      <c r="A22" s="124" t="s">
        <v>148</v>
      </c>
      <c r="B22" s="248">
        <v>2.5512044713000002</v>
      </c>
      <c r="C22" s="248">
        <v>2.0936049685799998</v>
      </c>
      <c r="D22" s="248">
        <v>2.1087061418899999</v>
      </c>
      <c r="E22" s="248">
        <v>2.0301712432499999</v>
      </c>
      <c r="F22" s="248">
        <v>2.0901141880799998</v>
      </c>
      <c r="G22" s="248">
        <v>2.0566779375099999</v>
      </c>
      <c r="H22" s="80"/>
      <c r="I22" s="80"/>
      <c r="J22" s="80"/>
    </row>
    <row r="23" spans="1:10" ht="12.75" outlineLevel="3" x14ac:dyDescent="0.2">
      <c r="A23" s="124" t="s">
        <v>122</v>
      </c>
      <c r="B23" s="248">
        <v>0.43102746574</v>
      </c>
      <c r="C23" s="248">
        <v>0.43192667616000002</v>
      </c>
      <c r="D23" s="248">
        <v>0.44892611506000002</v>
      </c>
      <c r="E23" s="248">
        <v>0.45577061013999998</v>
      </c>
      <c r="F23" s="248">
        <v>0.46121701574000001</v>
      </c>
      <c r="G23" s="248">
        <v>0.46287988623999998</v>
      </c>
      <c r="H23" s="80"/>
      <c r="I23" s="80"/>
      <c r="J23" s="80"/>
    </row>
    <row r="24" spans="1:10" ht="12.75" outlineLevel="3" x14ac:dyDescent="0.2">
      <c r="A24" s="124" t="s">
        <v>197</v>
      </c>
      <c r="B24" s="248">
        <v>0.43102746574</v>
      </c>
      <c r="C24" s="248">
        <v>0.43192667616000002</v>
      </c>
      <c r="D24" s="248">
        <v>0.44892611506000002</v>
      </c>
      <c r="E24" s="248">
        <v>0.45577061013999998</v>
      </c>
      <c r="F24" s="248">
        <v>0.46121701574000001</v>
      </c>
      <c r="G24" s="248">
        <v>0.46287988623999998</v>
      </c>
      <c r="H24" s="80"/>
      <c r="I24" s="80"/>
      <c r="J24" s="80"/>
    </row>
    <row r="25" spans="1:10" ht="12.75" outlineLevel="3" x14ac:dyDescent="0.2">
      <c r="A25" s="124" t="s">
        <v>59</v>
      </c>
      <c r="B25" s="248">
        <v>0.43102746574</v>
      </c>
      <c r="C25" s="248">
        <v>0.43192667616000002</v>
      </c>
      <c r="D25" s="248">
        <v>0.44892611506000002</v>
      </c>
      <c r="E25" s="248">
        <v>0.45577061013999998</v>
      </c>
      <c r="F25" s="248">
        <v>0.46121701574000001</v>
      </c>
      <c r="G25" s="248">
        <v>0.46287988623999998</v>
      </c>
      <c r="H25" s="80"/>
      <c r="I25" s="80"/>
      <c r="J25" s="80"/>
    </row>
    <row r="26" spans="1:10" ht="12.75" outlineLevel="3" x14ac:dyDescent="0.2">
      <c r="A26" s="124" t="s">
        <v>131</v>
      </c>
      <c r="B26" s="248">
        <v>0.43102746574</v>
      </c>
      <c r="C26" s="248">
        <v>0.43192667616000002</v>
      </c>
      <c r="D26" s="248">
        <v>0.44892611506000002</v>
      </c>
      <c r="E26" s="248">
        <v>0.45577061013999998</v>
      </c>
      <c r="F26" s="248">
        <v>0.46121701574000001</v>
      </c>
      <c r="G26" s="248">
        <v>0.46287988623999998</v>
      </c>
      <c r="H26" s="80"/>
      <c r="I26" s="80"/>
      <c r="J26" s="80"/>
    </row>
    <row r="27" spans="1:10" ht="12.75" outlineLevel="3" x14ac:dyDescent="0.2">
      <c r="A27" s="124" t="s">
        <v>195</v>
      </c>
      <c r="B27" s="248">
        <v>0.43102746574</v>
      </c>
      <c r="C27" s="248">
        <v>0.43192667616000002</v>
      </c>
      <c r="D27" s="248">
        <v>0.44892611506000002</v>
      </c>
      <c r="E27" s="248">
        <v>0.45577061013999998</v>
      </c>
      <c r="F27" s="248">
        <v>0.46121701574000001</v>
      </c>
      <c r="G27" s="248">
        <v>0.46287988623999998</v>
      </c>
      <c r="H27" s="80"/>
      <c r="I27" s="80"/>
      <c r="J27" s="80"/>
    </row>
    <row r="28" spans="1:10" ht="12.75" outlineLevel="3" x14ac:dyDescent="0.2">
      <c r="A28" s="124" t="s">
        <v>54</v>
      </c>
      <c r="B28" s="248">
        <v>0.43102746574</v>
      </c>
      <c r="C28" s="248">
        <v>0.43192667616000002</v>
      </c>
      <c r="D28" s="248">
        <v>0.44892611506000002</v>
      </c>
      <c r="E28" s="248">
        <v>0.45577061013999998</v>
      </c>
      <c r="F28" s="248">
        <v>0.46121701574000001</v>
      </c>
      <c r="G28" s="248">
        <v>0.46287988623999998</v>
      </c>
      <c r="H28" s="80"/>
      <c r="I28" s="80"/>
      <c r="J28" s="80"/>
    </row>
    <row r="29" spans="1:10" ht="12.75" outlineLevel="3" x14ac:dyDescent="0.2">
      <c r="A29" s="124" t="s">
        <v>196</v>
      </c>
      <c r="B29" s="248">
        <v>0.43102746574</v>
      </c>
      <c r="C29" s="248">
        <v>0.43192667616000002</v>
      </c>
      <c r="D29" s="248">
        <v>0.44892611506000002</v>
      </c>
      <c r="E29" s="248">
        <v>0.45577061013999998</v>
      </c>
      <c r="F29" s="248">
        <v>0.46121701574000001</v>
      </c>
      <c r="G29" s="248">
        <v>0.46287988623999998</v>
      </c>
      <c r="H29" s="80"/>
      <c r="I29" s="80"/>
      <c r="J29" s="80"/>
    </row>
    <row r="30" spans="1:10" ht="12.75" outlineLevel="3" x14ac:dyDescent="0.2">
      <c r="A30" s="124" t="s">
        <v>55</v>
      </c>
      <c r="B30" s="248">
        <v>0.43102746574</v>
      </c>
      <c r="C30" s="248">
        <v>0.43192667616000002</v>
      </c>
      <c r="D30" s="248">
        <v>0.44892611506000002</v>
      </c>
      <c r="E30" s="248">
        <v>0.45577061013999998</v>
      </c>
      <c r="F30" s="248">
        <v>0.46121701574000001</v>
      </c>
      <c r="G30" s="248">
        <v>0.46287988623999998</v>
      </c>
      <c r="H30" s="80"/>
      <c r="I30" s="80"/>
      <c r="J30" s="80"/>
    </row>
    <row r="31" spans="1:10" ht="12.75" outlineLevel="3" x14ac:dyDescent="0.2">
      <c r="A31" s="124" t="s">
        <v>130</v>
      </c>
      <c r="B31" s="248">
        <v>0.43102746574</v>
      </c>
      <c r="C31" s="248">
        <v>0.43192667616000002</v>
      </c>
      <c r="D31" s="248">
        <v>0.44892611506000002</v>
      </c>
      <c r="E31" s="248">
        <v>0.45577061013999998</v>
      </c>
      <c r="F31" s="248">
        <v>0.46121701574000001</v>
      </c>
      <c r="G31" s="248">
        <v>0.46287988623999998</v>
      </c>
      <c r="H31" s="80"/>
      <c r="I31" s="80"/>
      <c r="J31" s="80"/>
    </row>
    <row r="32" spans="1:10" ht="12.75" outlineLevel="3" x14ac:dyDescent="0.2">
      <c r="A32" s="124" t="s">
        <v>194</v>
      </c>
      <c r="B32" s="248">
        <v>0.43102746574</v>
      </c>
      <c r="C32" s="248">
        <v>0.43192667616000002</v>
      </c>
      <c r="D32" s="248">
        <v>0.44892611506000002</v>
      </c>
      <c r="E32" s="248">
        <v>0.45577061013999998</v>
      </c>
      <c r="F32" s="248">
        <v>0.46121701574000001</v>
      </c>
      <c r="G32" s="248">
        <v>0.46287988623999998</v>
      </c>
      <c r="H32" s="80"/>
      <c r="I32" s="80"/>
      <c r="J32" s="80"/>
    </row>
    <row r="33" spans="1:10" ht="12.75" outlineLevel="3" x14ac:dyDescent="0.2">
      <c r="A33" s="124" t="s">
        <v>152</v>
      </c>
      <c r="B33" s="248">
        <v>1.9417667369999999E-2</v>
      </c>
      <c r="C33" s="248">
        <v>9.8084062250000006E-2</v>
      </c>
      <c r="D33" s="248">
        <v>0.23551107430000001</v>
      </c>
      <c r="E33" s="248">
        <v>0.30086654383</v>
      </c>
      <c r="F33" s="248">
        <v>0.16685719245</v>
      </c>
      <c r="G33" s="248">
        <v>0.13100145292000001</v>
      </c>
      <c r="H33" s="80"/>
      <c r="I33" s="80"/>
      <c r="J33" s="80"/>
    </row>
    <row r="34" spans="1:10" ht="12.75" outlineLevel="3" x14ac:dyDescent="0.2">
      <c r="A34" s="124" t="s">
        <v>4</v>
      </c>
      <c r="B34" s="248">
        <v>1.6614550175</v>
      </c>
      <c r="C34" s="248">
        <v>1.6963169864000001</v>
      </c>
      <c r="D34" s="248">
        <v>1.7792694124899999</v>
      </c>
      <c r="E34" s="248">
        <v>1.9022776697999999</v>
      </c>
      <c r="F34" s="248">
        <v>1.91483809046</v>
      </c>
      <c r="G34" s="248">
        <v>2.20138372629</v>
      </c>
      <c r="H34" s="80"/>
      <c r="I34" s="80"/>
      <c r="J34" s="80"/>
    </row>
    <row r="35" spans="1:10" ht="12.75" outlineLevel="3" x14ac:dyDescent="0.2">
      <c r="A35" s="124" t="s">
        <v>200</v>
      </c>
      <c r="B35" s="248">
        <v>0.43102771513999999</v>
      </c>
      <c r="C35" s="248">
        <v>0.43192692608</v>
      </c>
      <c r="D35" s="248">
        <v>0.44892637481999997</v>
      </c>
      <c r="E35" s="248">
        <v>0.45577087385999998</v>
      </c>
      <c r="F35" s="248">
        <v>0.46121728261</v>
      </c>
      <c r="G35" s="248">
        <v>0.46288015407999999</v>
      </c>
      <c r="H35" s="80"/>
      <c r="I35" s="80"/>
      <c r="J35" s="80"/>
    </row>
    <row r="36" spans="1:10" ht="12.75" outlineLevel="3" x14ac:dyDescent="0.2">
      <c r="A36" s="124" t="s">
        <v>98</v>
      </c>
      <c r="B36" s="248">
        <v>1.0688624199999999E-3</v>
      </c>
      <c r="C36" s="248">
        <v>1.07109229E-3</v>
      </c>
      <c r="D36" s="248">
        <v>1.11324752E-3</v>
      </c>
      <c r="E36" s="248">
        <v>1.1302205000000001E-3</v>
      </c>
      <c r="F36" s="248">
        <v>1.14372651E-3</v>
      </c>
      <c r="G36" s="248">
        <v>1.14785009E-3</v>
      </c>
      <c r="H36" s="80"/>
      <c r="I36" s="80"/>
      <c r="J36" s="80"/>
    </row>
    <row r="37" spans="1:10" ht="12.75" outlineLevel="3" x14ac:dyDescent="0.2">
      <c r="A37" s="124" t="s">
        <v>173</v>
      </c>
      <c r="B37" s="248">
        <v>1.76818466865</v>
      </c>
      <c r="C37" s="248">
        <v>1.8778904309</v>
      </c>
      <c r="D37" s="248">
        <v>1.9099145526900001</v>
      </c>
      <c r="E37" s="248">
        <v>1.83284610278</v>
      </c>
      <c r="F37" s="248">
        <v>1.7815159195100001</v>
      </c>
      <c r="G37" s="248">
        <v>1.7766116245900001</v>
      </c>
      <c r="H37" s="80"/>
      <c r="I37" s="80"/>
      <c r="J37" s="80"/>
    </row>
    <row r="38" spans="1:10" ht="12.75" outlineLevel="3" x14ac:dyDescent="0.2">
      <c r="A38" s="124" t="s">
        <v>45</v>
      </c>
      <c r="B38" s="248">
        <v>0.38748500000000002</v>
      </c>
      <c r="C38" s="248">
        <v>0.45829491106999998</v>
      </c>
      <c r="D38" s="248">
        <v>0.59102319746999998</v>
      </c>
      <c r="E38" s="248">
        <v>0.62188598858999999</v>
      </c>
      <c r="F38" s="248">
        <v>0.65759111152000005</v>
      </c>
      <c r="G38" s="248">
        <v>0.66562403808000004</v>
      </c>
      <c r="H38" s="80"/>
      <c r="I38" s="80"/>
      <c r="J38" s="80"/>
    </row>
    <row r="39" spans="1:10" ht="12.75" outlineLevel="3" x14ac:dyDescent="0.2">
      <c r="A39" s="124" t="s">
        <v>34</v>
      </c>
      <c r="B39" s="248">
        <v>0.27790779301000001</v>
      </c>
      <c r="C39" s="248">
        <v>0.20708141241</v>
      </c>
      <c r="D39" s="248">
        <v>0.21523156384</v>
      </c>
      <c r="E39" s="248">
        <v>0.21851306458</v>
      </c>
      <c r="F39" s="248">
        <v>0.22112427019</v>
      </c>
      <c r="G39" s="248">
        <v>0.22192151100999999</v>
      </c>
      <c r="H39" s="80"/>
      <c r="I39" s="80"/>
      <c r="J39" s="80"/>
    </row>
    <row r="40" spans="1:10" ht="12.75" outlineLevel="3" x14ac:dyDescent="0.2">
      <c r="A40" s="124" t="s">
        <v>121</v>
      </c>
      <c r="B40" s="248">
        <v>0.70290031898000005</v>
      </c>
      <c r="C40" s="248">
        <v>0.70436671113000004</v>
      </c>
      <c r="D40" s="248">
        <v>0.65879984126000002</v>
      </c>
      <c r="E40" s="248">
        <v>0.66893852291</v>
      </c>
      <c r="F40" s="248">
        <v>0.67693226016999997</v>
      </c>
      <c r="G40" s="248">
        <v>0.68322390688000001</v>
      </c>
      <c r="H40" s="80"/>
      <c r="I40" s="80"/>
      <c r="J40" s="80"/>
    </row>
    <row r="41" spans="1:10" ht="12.75" outlineLevel="3" x14ac:dyDescent="0.2">
      <c r="A41" s="124" t="s">
        <v>193</v>
      </c>
      <c r="B41" s="248">
        <v>0.67338332685000002</v>
      </c>
      <c r="C41" s="248">
        <v>0.67478814063000003</v>
      </c>
      <c r="D41" s="248">
        <v>0.70134593482999996</v>
      </c>
      <c r="E41" s="248">
        <v>0.65929529323000002</v>
      </c>
      <c r="F41" s="248">
        <v>0.66717379497999996</v>
      </c>
      <c r="G41" s="248">
        <v>0.66957922150000004</v>
      </c>
      <c r="H41" s="80"/>
      <c r="I41" s="80"/>
      <c r="J41" s="80"/>
    </row>
    <row r="42" spans="1:10" ht="12.75" outlineLevel="3" x14ac:dyDescent="0.2">
      <c r="A42" s="124" t="s">
        <v>6</v>
      </c>
      <c r="B42" s="248">
        <v>0</v>
      </c>
      <c r="C42" s="248">
        <v>0</v>
      </c>
      <c r="D42" s="248">
        <v>1.02418771E-3</v>
      </c>
      <c r="E42" s="248">
        <v>0.14140071919</v>
      </c>
      <c r="F42" s="248">
        <v>0.14309044130000001</v>
      </c>
      <c r="G42" s="248">
        <v>0.15389371604999999</v>
      </c>
      <c r="H42" s="80"/>
      <c r="I42" s="80"/>
      <c r="J42" s="80"/>
    </row>
    <row r="43" spans="1:10" ht="12.75" outlineLevel="3" x14ac:dyDescent="0.2">
      <c r="A43" s="124" t="s">
        <v>67</v>
      </c>
      <c r="B43" s="248">
        <v>0.69119770058999996</v>
      </c>
      <c r="C43" s="248">
        <v>0.69263967873999999</v>
      </c>
      <c r="D43" s="248">
        <v>0.71990006007999996</v>
      </c>
      <c r="E43" s="248">
        <v>0.73087592505999999</v>
      </c>
      <c r="F43" s="248">
        <v>0.73960980701000001</v>
      </c>
      <c r="G43" s="248">
        <v>0.74227639412000002</v>
      </c>
      <c r="H43" s="80"/>
      <c r="I43" s="80"/>
      <c r="J43" s="80"/>
    </row>
    <row r="44" spans="1:10" ht="12.75" outlineLevel="2" x14ac:dyDescent="0.2">
      <c r="A44" s="17" t="s">
        <v>12</v>
      </c>
      <c r="B44" s="104">
        <f t="shared" ref="B44:F44" si="4">SUM(B$45:B$45)</f>
        <v>8.4815851040000001E-2</v>
      </c>
      <c r="C44" s="104">
        <f t="shared" si="4"/>
        <v>8.4992794050000001E-2</v>
      </c>
      <c r="D44" s="104">
        <f t="shared" si="4"/>
        <v>8.8337875260000004E-2</v>
      </c>
      <c r="E44" s="104">
        <f t="shared" si="4"/>
        <v>8.968470748E-2</v>
      </c>
      <c r="F44" s="104">
        <f t="shared" si="4"/>
        <v>8.9495923300000002E-2</v>
      </c>
      <c r="G44" s="104">
        <v>8.9818591650000001E-2</v>
      </c>
      <c r="H44" s="80"/>
      <c r="I44" s="80"/>
      <c r="J44" s="80"/>
    </row>
    <row r="45" spans="1:10" ht="12.75" outlineLevel="3" x14ac:dyDescent="0.2">
      <c r="A45" s="124" t="s">
        <v>111</v>
      </c>
      <c r="B45" s="248">
        <v>8.4815851040000001E-2</v>
      </c>
      <c r="C45" s="248">
        <v>8.4992794050000001E-2</v>
      </c>
      <c r="D45" s="248">
        <v>8.8337875260000004E-2</v>
      </c>
      <c r="E45" s="248">
        <v>8.968470748E-2</v>
      </c>
      <c r="F45" s="248">
        <v>8.9495923300000002E-2</v>
      </c>
      <c r="G45" s="248">
        <v>8.9818591650000001E-2</v>
      </c>
      <c r="H45" s="80"/>
      <c r="I45" s="80"/>
      <c r="J45" s="80"/>
    </row>
    <row r="46" spans="1:10" ht="15" outlineLevel="1" x14ac:dyDescent="0.25">
      <c r="A46" s="88" t="s">
        <v>128</v>
      </c>
      <c r="B46" s="134">
        <f t="shared" ref="B46:G46" si="5">B$47+B$53+B$57</f>
        <v>0.47313389375999998</v>
      </c>
      <c r="C46" s="134">
        <f t="shared" si="5"/>
        <v>0.47455557223</v>
      </c>
      <c r="D46" s="134">
        <f t="shared" si="5"/>
        <v>0.50619703158000007</v>
      </c>
      <c r="E46" s="134">
        <f t="shared" si="5"/>
        <v>0.51635446760999992</v>
      </c>
      <c r="F46" s="134">
        <f t="shared" si="5"/>
        <v>0.52245908668999996</v>
      </c>
      <c r="G46" s="134">
        <f t="shared" si="5"/>
        <v>0.51877345262999996</v>
      </c>
      <c r="H46" s="80"/>
      <c r="I46" s="80"/>
      <c r="J46" s="80"/>
    </row>
    <row r="47" spans="1:10" ht="12.75" outlineLevel="2" x14ac:dyDescent="0.2">
      <c r="A47" s="17" t="s">
        <v>146</v>
      </c>
      <c r="B47" s="104">
        <f t="shared" ref="B47:F47" si="6">SUM(B$48:B$52)</f>
        <v>0.31887770297999996</v>
      </c>
      <c r="C47" s="104">
        <f t="shared" si="6"/>
        <v>0.31954294634000002</v>
      </c>
      <c r="D47" s="104">
        <f t="shared" si="6"/>
        <v>0.33211927261000002</v>
      </c>
      <c r="E47" s="104">
        <f t="shared" si="6"/>
        <v>0.33718288694999998</v>
      </c>
      <c r="F47" s="104">
        <f t="shared" si="6"/>
        <v>0.34121218312000001</v>
      </c>
      <c r="G47" s="104">
        <v>0.34244238854999998</v>
      </c>
      <c r="H47" s="80"/>
      <c r="I47" s="80"/>
      <c r="J47" s="80"/>
    </row>
    <row r="48" spans="1:10" ht="12.75" outlineLevel="3" x14ac:dyDescent="0.2">
      <c r="A48" s="124" t="s">
        <v>175</v>
      </c>
      <c r="B48" s="248">
        <v>4.1329000000000002E-7</v>
      </c>
      <c r="C48" s="248">
        <v>4.1416E-7</v>
      </c>
      <c r="D48" s="248">
        <v>4.3046E-7</v>
      </c>
      <c r="E48" s="248">
        <v>4.3701999999999998E-7</v>
      </c>
      <c r="F48" s="248">
        <v>4.4224000000000002E-7</v>
      </c>
      <c r="G48" s="248">
        <v>4.4383999999999998E-7</v>
      </c>
      <c r="H48" s="80"/>
      <c r="I48" s="80"/>
      <c r="J48" s="80"/>
    </row>
    <row r="49" spans="1:10" ht="12.75" outlineLevel="3" x14ac:dyDescent="0.2">
      <c r="A49" s="124" t="s">
        <v>56</v>
      </c>
      <c r="B49" s="248">
        <v>3.5628747449999998E-2</v>
      </c>
      <c r="C49" s="248">
        <v>3.5703076219999998E-2</v>
      </c>
      <c r="D49" s="248">
        <v>3.7108250519999997E-2</v>
      </c>
      <c r="E49" s="248">
        <v>3.7674016749999997E-2</v>
      </c>
      <c r="F49" s="248">
        <v>3.8124216859999997E-2</v>
      </c>
      <c r="G49" s="248">
        <v>3.8261669800000002E-2</v>
      </c>
      <c r="H49" s="80"/>
      <c r="I49" s="80"/>
      <c r="J49" s="80"/>
    </row>
    <row r="50" spans="1:10" ht="12.75" outlineLevel="3" x14ac:dyDescent="0.2">
      <c r="A50" s="124" t="s">
        <v>62</v>
      </c>
      <c r="B50" s="248">
        <v>7.1257494899999996E-2</v>
      </c>
      <c r="C50" s="248">
        <v>7.1406152439999995E-2</v>
      </c>
      <c r="D50" s="248">
        <v>7.4216501039999994E-2</v>
      </c>
      <c r="E50" s="248">
        <v>7.5348033499999995E-2</v>
      </c>
      <c r="F50" s="248">
        <v>7.6248433719999995E-2</v>
      </c>
      <c r="G50" s="248">
        <v>7.6523339600000004E-2</v>
      </c>
      <c r="H50" s="80"/>
      <c r="I50" s="80"/>
      <c r="J50" s="80"/>
    </row>
    <row r="51" spans="1:10" ht="12.75" outlineLevel="3" x14ac:dyDescent="0.2">
      <c r="A51" s="124" t="s">
        <v>210</v>
      </c>
      <c r="B51" s="248">
        <v>0.10688624234999999</v>
      </c>
      <c r="C51" s="248">
        <v>0.10710922866</v>
      </c>
      <c r="D51" s="248">
        <v>0.11132475156</v>
      </c>
      <c r="E51" s="248">
        <v>0.11302205025000001</v>
      </c>
      <c r="F51" s="248">
        <v>0.11437265058</v>
      </c>
      <c r="G51" s="248">
        <v>0.1147850094</v>
      </c>
      <c r="H51" s="80"/>
      <c r="I51" s="80"/>
      <c r="J51" s="80"/>
    </row>
    <row r="52" spans="1:10" ht="12.75" outlineLevel="3" x14ac:dyDescent="0.2">
      <c r="A52" s="124" t="s">
        <v>206</v>
      </c>
      <c r="B52" s="248">
        <v>0.10510480498999999</v>
      </c>
      <c r="C52" s="248">
        <v>0.10532407486000001</v>
      </c>
      <c r="D52" s="248">
        <v>0.10946933903</v>
      </c>
      <c r="E52" s="248">
        <v>0.11113834943000001</v>
      </c>
      <c r="F52" s="248">
        <v>0.11246643972000001</v>
      </c>
      <c r="G52" s="248">
        <v>0.11287192591</v>
      </c>
      <c r="H52" s="80"/>
      <c r="I52" s="80"/>
      <c r="J52" s="80"/>
    </row>
    <row r="53" spans="1:10" ht="12.75" outlineLevel="2" x14ac:dyDescent="0.2">
      <c r="A53" s="17" t="s">
        <v>12</v>
      </c>
      <c r="B53" s="104">
        <f t="shared" ref="B53:F53" si="7">SUM(B$54:B$56)</f>
        <v>0.1542221778</v>
      </c>
      <c r="C53" s="104">
        <f t="shared" si="7"/>
        <v>0.15497854194999999</v>
      </c>
      <c r="D53" s="104">
        <f t="shared" si="7"/>
        <v>0.17404233358000001</v>
      </c>
      <c r="E53" s="104">
        <f t="shared" si="7"/>
        <v>0.17913561516000001</v>
      </c>
      <c r="F53" s="104">
        <f t="shared" si="7"/>
        <v>0.18121050828999999</v>
      </c>
      <c r="G53" s="104">
        <v>0.17629453757999999</v>
      </c>
      <c r="H53" s="80"/>
      <c r="I53" s="80"/>
      <c r="J53" s="80"/>
    </row>
    <row r="54" spans="1:10" ht="12.75" outlineLevel="3" x14ac:dyDescent="0.2">
      <c r="A54" s="124" t="s">
        <v>14</v>
      </c>
      <c r="B54" s="248">
        <v>1.2166126249999999E-2</v>
      </c>
      <c r="C54" s="248">
        <v>1.2335711940000001E-2</v>
      </c>
      <c r="D54" s="248">
        <v>2.489693833E-2</v>
      </c>
      <c r="E54" s="248">
        <v>2.7724425489999999E-2</v>
      </c>
      <c r="F54" s="248">
        <v>3.0357131490000001E-2</v>
      </c>
      <c r="G54" s="248">
        <v>3.107244566E-2</v>
      </c>
      <c r="H54" s="80"/>
      <c r="I54" s="80"/>
      <c r="J54" s="80"/>
    </row>
    <row r="55" spans="1:10" ht="12.75" outlineLevel="3" x14ac:dyDescent="0.2">
      <c r="A55" s="124" t="s">
        <v>119</v>
      </c>
      <c r="B55" s="248">
        <v>0.1388693298</v>
      </c>
      <c r="C55" s="248">
        <v>0.13958631947</v>
      </c>
      <c r="D55" s="248">
        <v>0.14596858892</v>
      </c>
      <c r="E55" s="248">
        <v>0.14818594856</v>
      </c>
      <c r="F55" s="248">
        <v>0.14773573467000001</v>
      </c>
      <c r="G55" s="248">
        <v>0.14209320945000001</v>
      </c>
      <c r="H55" s="80"/>
      <c r="I55" s="80"/>
      <c r="J55" s="80"/>
    </row>
    <row r="56" spans="1:10" ht="12.75" outlineLevel="3" x14ac:dyDescent="0.2">
      <c r="A56" s="124" t="s">
        <v>37</v>
      </c>
      <c r="B56" s="248">
        <v>3.18672175E-3</v>
      </c>
      <c r="C56" s="248">
        <v>3.0565105400000001E-3</v>
      </c>
      <c r="D56" s="248">
        <v>3.1768063299999999E-3</v>
      </c>
      <c r="E56" s="248">
        <v>3.2252411100000002E-3</v>
      </c>
      <c r="F56" s="248">
        <v>3.1176421299999998E-3</v>
      </c>
      <c r="G56" s="248">
        <v>3.1288824699999998E-3</v>
      </c>
      <c r="H56" s="80"/>
      <c r="I56" s="80"/>
      <c r="J56" s="80"/>
    </row>
    <row r="57" spans="1:10" ht="12.75" outlineLevel="2" x14ac:dyDescent="0.2">
      <c r="A57" s="17" t="s">
        <v>149</v>
      </c>
      <c r="B57" s="104">
        <f t="shared" ref="B57:F57" si="8">SUM(B$58:B$58)</f>
        <v>3.401298E-5</v>
      </c>
      <c r="C57" s="104">
        <f t="shared" si="8"/>
        <v>3.4083939999999997E-5</v>
      </c>
      <c r="D57" s="104">
        <f t="shared" si="8"/>
        <v>3.5425390000000001E-5</v>
      </c>
      <c r="E57" s="104">
        <f t="shared" si="8"/>
        <v>3.59655E-5</v>
      </c>
      <c r="F57" s="104">
        <f t="shared" si="8"/>
        <v>3.6395279999999999E-5</v>
      </c>
      <c r="G57" s="104">
        <v>3.6526499999999997E-5</v>
      </c>
      <c r="H57" s="80"/>
      <c r="I57" s="80"/>
      <c r="J57" s="80"/>
    </row>
    <row r="58" spans="1:10" ht="12.75" outlineLevel="3" x14ac:dyDescent="0.2">
      <c r="A58" s="124" t="s">
        <v>204</v>
      </c>
      <c r="B58" s="248">
        <v>3.401298E-5</v>
      </c>
      <c r="C58" s="248">
        <v>3.4083939999999997E-5</v>
      </c>
      <c r="D58" s="248">
        <v>3.5425390000000001E-5</v>
      </c>
      <c r="E58" s="248">
        <v>3.59655E-5</v>
      </c>
      <c r="F58" s="248">
        <v>3.6395279999999999E-5</v>
      </c>
      <c r="G58" s="248">
        <v>3.6526499999999997E-5</v>
      </c>
      <c r="H58" s="80"/>
      <c r="I58" s="80"/>
      <c r="J58" s="80"/>
    </row>
    <row r="59" spans="1:10" ht="15" x14ac:dyDescent="0.25">
      <c r="A59" s="26" t="s">
        <v>91</v>
      </c>
      <c r="B59" s="41">
        <f t="shared" ref="B59:G59" si="9">B$60+B$84</f>
        <v>48.989942718099996</v>
      </c>
      <c r="C59" s="41">
        <f t="shared" si="9"/>
        <v>49.136986129829999</v>
      </c>
      <c r="D59" s="41">
        <f t="shared" si="9"/>
        <v>48.620721834819996</v>
      </c>
      <c r="E59" s="41">
        <f t="shared" si="9"/>
        <v>48.566446473400006</v>
      </c>
      <c r="F59" s="41">
        <f t="shared" si="9"/>
        <v>48.08008915936</v>
      </c>
      <c r="G59" s="41">
        <f t="shared" si="9"/>
        <v>47.144557367699996</v>
      </c>
      <c r="H59" s="80"/>
      <c r="I59" s="80"/>
      <c r="J59" s="80"/>
    </row>
    <row r="60" spans="1:10" ht="15" outlineLevel="1" x14ac:dyDescent="0.25">
      <c r="A60" s="88" t="s">
        <v>84</v>
      </c>
      <c r="B60" s="134">
        <f t="shared" ref="B60:G60" si="10">B$61+B$68+B$74+B$76+B$82</f>
        <v>38.490107997099997</v>
      </c>
      <c r="C60" s="134">
        <f t="shared" si="10"/>
        <v>38.829088353129997</v>
      </c>
      <c r="D60" s="134">
        <f t="shared" si="10"/>
        <v>38.457305663259994</v>
      </c>
      <c r="E60" s="134">
        <f t="shared" si="10"/>
        <v>38.505388971720009</v>
      </c>
      <c r="F60" s="134">
        <f t="shared" si="10"/>
        <v>38.223338345400002</v>
      </c>
      <c r="G60" s="134">
        <f t="shared" si="10"/>
        <v>37.626396875989997</v>
      </c>
      <c r="H60" s="80"/>
      <c r="I60" s="80"/>
      <c r="J60" s="80"/>
    </row>
    <row r="61" spans="1:10" ht="12.75" outlineLevel="2" x14ac:dyDescent="0.2">
      <c r="A61" s="17" t="s">
        <v>163</v>
      </c>
      <c r="B61" s="104">
        <f t="shared" ref="B61:F61" si="11">SUM(B$62:B$67)</f>
        <v>14.517573952599999</v>
      </c>
      <c r="C61" s="104">
        <f t="shared" si="11"/>
        <v>14.775882211279999</v>
      </c>
      <c r="D61" s="104">
        <f t="shared" si="11"/>
        <v>14.42234356905</v>
      </c>
      <c r="E61" s="104">
        <f t="shared" si="11"/>
        <v>14.463413107970002</v>
      </c>
      <c r="F61" s="104">
        <f t="shared" si="11"/>
        <v>14.21752164796</v>
      </c>
      <c r="G61" s="104">
        <v>13.661052777189999</v>
      </c>
      <c r="H61" s="80"/>
      <c r="I61" s="80"/>
      <c r="J61" s="80"/>
    </row>
    <row r="62" spans="1:10" ht="12.75" outlineLevel="3" x14ac:dyDescent="0.2">
      <c r="A62" s="124" t="s">
        <v>36</v>
      </c>
      <c r="B62" s="248">
        <v>3.3534540071799999</v>
      </c>
      <c r="C62" s="248">
        <v>3.4903009697899998</v>
      </c>
      <c r="D62" s="248">
        <v>3.4565809615899998</v>
      </c>
      <c r="E62" s="248">
        <v>3.46220102908</v>
      </c>
      <c r="F62" s="248">
        <v>3.4192079796799999</v>
      </c>
      <c r="G62" s="248">
        <v>3.2685919640500001</v>
      </c>
      <c r="H62" s="80"/>
      <c r="I62" s="80"/>
      <c r="J62" s="80"/>
    </row>
    <row r="63" spans="1:10" ht="12.75" outlineLevel="3" x14ac:dyDescent="0.2">
      <c r="A63" s="124" t="s">
        <v>112</v>
      </c>
      <c r="B63" s="248">
        <v>0.64138902918999996</v>
      </c>
      <c r="C63" s="248">
        <v>0.66839039415000001</v>
      </c>
      <c r="D63" s="248">
        <v>0.65249687164000003</v>
      </c>
      <c r="E63" s="248">
        <v>0.66285731069999998</v>
      </c>
      <c r="F63" s="248">
        <v>0.65419695655999999</v>
      </c>
      <c r="G63" s="248">
        <v>0.59352229654999999</v>
      </c>
      <c r="H63" s="80"/>
      <c r="I63" s="80"/>
      <c r="J63" s="80"/>
    </row>
    <row r="64" spans="1:10" ht="12.75" outlineLevel="3" x14ac:dyDescent="0.2">
      <c r="A64" s="124" t="s">
        <v>87</v>
      </c>
      <c r="B64" s="248">
        <v>0.68965948957000001</v>
      </c>
      <c r="C64" s="248">
        <v>0.71780295184999998</v>
      </c>
      <c r="D64" s="248">
        <v>0.70138619351999998</v>
      </c>
      <c r="E64" s="248">
        <v>0.70252657986</v>
      </c>
      <c r="F64" s="248">
        <v>0.69380271903000001</v>
      </c>
      <c r="G64" s="248">
        <v>0.65839406210999996</v>
      </c>
      <c r="H64" s="80"/>
      <c r="I64" s="80"/>
      <c r="J64" s="80"/>
    </row>
    <row r="65" spans="1:10" ht="12.75" outlineLevel="3" x14ac:dyDescent="0.2">
      <c r="A65" s="124" t="s">
        <v>76</v>
      </c>
      <c r="B65" s="248">
        <v>4.9122241122599997</v>
      </c>
      <c r="C65" s="248">
        <v>4.8646927712599997</v>
      </c>
      <c r="D65" s="248">
        <v>4.8491098167600004</v>
      </c>
      <c r="E65" s="248">
        <v>4.8462630968699996</v>
      </c>
      <c r="F65" s="248">
        <v>4.8295779292100001</v>
      </c>
      <c r="G65" s="248">
        <v>4.8166716913699998</v>
      </c>
      <c r="H65" s="80"/>
      <c r="I65" s="80"/>
      <c r="J65" s="80"/>
    </row>
    <row r="66" spans="1:10" ht="12.75" outlineLevel="3" x14ac:dyDescent="0.2">
      <c r="A66" s="124" t="s">
        <v>107</v>
      </c>
      <c r="B66" s="248">
        <v>4.9148866046400004</v>
      </c>
      <c r="C66" s="248">
        <v>5.0287344144699997</v>
      </c>
      <c r="D66" s="248">
        <v>4.75680901578</v>
      </c>
      <c r="E66" s="248">
        <v>4.7830543817000004</v>
      </c>
      <c r="F66" s="248">
        <v>4.6142253537200002</v>
      </c>
      <c r="G66" s="248">
        <v>4.3170891066000001</v>
      </c>
      <c r="H66" s="80"/>
      <c r="I66" s="80"/>
      <c r="J66" s="80"/>
    </row>
    <row r="67" spans="1:10" ht="12.75" outlineLevel="3" x14ac:dyDescent="0.2">
      <c r="A67" s="124" t="s">
        <v>29</v>
      </c>
      <c r="B67" s="248">
        <v>5.9607097600000002E-3</v>
      </c>
      <c r="C67" s="248">
        <v>5.9607097600000002E-3</v>
      </c>
      <c r="D67" s="248">
        <v>5.9607097600000002E-3</v>
      </c>
      <c r="E67" s="248">
        <v>6.5107097600000004E-3</v>
      </c>
      <c r="F67" s="248">
        <v>6.5107097600000004E-3</v>
      </c>
      <c r="G67" s="248">
        <v>6.7836565099999996E-3</v>
      </c>
      <c r="H67" s="80"/>
      <c r="I67" s="80"/>
      <c r="J67" s="80"/>
    </row>
    <row r="68" spans="1:10" ht="12.75" outlineLevel="2" x14ac:dyDescent="0.2">
      <c r="A68" s="17" t="s">
        <v>9</v>
      </c>
      <c r="B68" s="104">
        <f t="shared" ref="B68:F68" si="12">SUM(B$69:B$73)</f>
        <v>1.7563631931399997</v>
      </c>
      <c r="C68" s="104">
        <f t="shared" si="12"/>
        <v>1.7965229659299999</v>
      </c>
      <c r="D68" s="104">
        <f t="shared" si="12"/>
        <v>1.7920770263899999</v>
      </c>
      <c r="E68" s="104">
        <f t="shared" si="12"/>
        <v>1.7892942234599998</v>
      </c>
      <c r="F68" s="104">
        <f t="shared" si="12"/>
        <v>1.77254054448</v>
      </c>
      <c r="G68" s="104">
        <v>1.75836378802</v>
      </c>
      <c r="H68" s="80"/>
      <c r="I68" s="80"/>
      <c r="J68" s="80"/>
    </row>
    <row r="69" spans="1:10" ht="12.75" outlineLevel="3" x14ac:dyDescent="0.2">
      <c r="A69" s="124" t="s">
        <v>117</v>
      </c>
      <c r="B69" s="248">
        <v>0.31720380743999999</v>
      </c>
      <c r="C69" s="248">
        <v>0.3246471581</v>
      </c>
      <c r="D69" s="248">
        <v>0.31446284044</v>
      </c>
      <c r="E69" s="248">
        <v>0.31005976491999998</v>
      </c>
      <c r="F69" s="248">
        <v>0.31164041758</v>
      </c>
      <c r="G69" s="248">
        <v>0.30827536020000001</v>
      </c>
      <c r="H69" s="80"/>
      <c r="I69" s="80"/>
      <c r="J69" s="80"/>
    </row>
    <row r="70" spans="1:10" ht="12.75" outlineLevel="3" x14ac:dyDescent="0.2">
      <c r="A70" s="124" t="s">
        <v>43</v>
      </c>
      <c r="B70" s="248">
        <v>0.26677163799999998</v>
      </c>
      <c r="C70" s="248">
        <v>0.27765799226999999</v>
      </c>
      <c r="D70" s="248">
        <v>0.27497552166</v>
      </c>
      <c r="E70" s="248">
        <v>0.27542260535000002</v>
      </c>
      <c r="F70" s="248">
        <v>0.27200245222000002</v>
      </c>
      <c r="G70" s="248">
        <v>0.26002075182000001</v>
      </c>
      <c r="H70" s="80"/>
      <c r="I70" s="80"/>
      <c r="J70" s="80"/>
    </row>
    <row r="71" spans="1:10" ht="12.75" outlineLevel="3" x14ac:dyDescent="0.2">
      <c r="A71" s="124" t="s">
        <v>13</v>
      </c>
      <c r="B71" s="248">
        <v>0.60585586000000002</v>
      </c>
      <c r="C71" s="248">
        <v>0.60585586000000002</v>
      </c>
      <c r="D71" s="248">
        <v>0.60585586000000002</v>
      </c>
      <c r="E71" s="248">
        <v>0.60585586000000002</v>
      </c>
      <c r="F71" s="248">
        <v>0.60585586000000002</v>
      </c>
      <c r="G71" s="248">
        <v>0.60585586000000002</v>
      </c>
      <c r="H71" s="80"/>
      <c r="I71" s="80"/>
      <c r="J71" s="80"/>
    </row>
    <row r="72" spans="1:10" ht="12.75" outlineLevel="3" x14ac:dyDescent="0.2">
      <c r="A72" s="124" t="s">
        <v>113</v>
      </c>
      <c r="B72" s="248">
        <v>6.1721831099999999E-3</v>
      </c>
      <c r="C72" s="248">
        <v>6.1721831099999999E-3</v>
      </c>
      <c r="D72" s="248">
        <v>6.1721831099999999E-3</v>
      </c>
      <c r="E72" s="248">
        <v>6.1721831099999999E-3</v>
      </c>
      <c r="F72" s="248">
        <v>6.1721831099999999E-3</v>
      </c>
      <c r="G72" s="248">
        <v>6.1721831099999999E-3</v>
      </c>
      <c r="H72" s="80"/>
      <c r="I72" s="80"/>
      <c r="J72" s="80"/>
    </row>
    <row r="73" spans="1:10" ht="12.75" outlineLevel="3" x14ac:dyDescent="0.2">
      <c r="A73" s="124" t="s">
        <v>118</v>
      </c>
      <c r="B73" s="248">
        <v>0.56035970458999995</v>
      </c>
      <c r="C73" s="248">
        <v>0.58218977245000003</v>
      </c>
      <c r="D73" s="248">
        <v>0.59061062117999996</v>
      </c>
      <c r="E73" s="248">
        <v>0.59178381008000003</v>
      </c>
      <c r="F73" s="248">
        <v>0.57686963157000004</v>
      </c>
      <c r="G73" s="248">
        <v>0.57803963289000004</v>
      </c>
      <c r="H73" s="80"/>
      <c r="I73" s="80"/>
      <c r="J73" s="80"/>
    </row>
    <row r="74" spans="1:10" ht="12.75" outlineLevel="2" x14ac:dyDescent="0.2">
      <c r="A74" s="17" t="s">
        <v>28</v>
      </c>
      <c r="B74" s="104">
        <f t="shared" ref="B74:F74" si="13">SUM(B$75:B$75)</f>
        <v>6.1017590000000003E-5</v>
      </c>
      <c r="C74" s="104">
        <f t="shared" si="13"/>
        <v>6.350758E-5</v>
      </c>
      <c r="D74" s="104">
        <f t="shared" si="13"/>
        <v>6.289403E-5</v>
      </c>
      <c r="E74" s="104">
        <f t="shared" si="13"/>
        <v>6.2996289999999998E-5</v>
      </c>
      <c r="F74" s="104">
        <f t="shared" si="13"/>
        <v>6.2214009999999998E-5</v>
      </c>
      <c r="G74" s="104">
        <v>5.9473479999999998E-5</v>
      </c>
      <c r="H74" s="80"/>
      <c r="I74" s="80"/>
      <c r="J74" s="80"/>
    </row>
    <row r="75" spans="1:10" ht="12.75" outlineLevel="3" x14ac:dyDescent="0.2">
      <c r="A75" s="124" t="s">
        <v>85</v>
      </c>
      <c r="B75" s="248">
        <v>6.1017590000000003E-5</v>
      </c>
      <c r="C75" s="248">
        <v>6.350758E-5</v>
      </c>
      <c r="D75" s="248">
        <v>6.289403E-5</v>
      </c>
      <c r="E75" s="248">
        <v>6.2996289999999998E-5</v>
      </c>
      <c r="F75" s="248">
        <v>6.2214009999999998E-5</v>
      </c>
      <c r="G75" s="248">
        <v>5.9473479999999998E-5</v>
      </c>
      <c r="H75" s="80"/>
      <c r="I75" s="80"/>
      <c r="J75" s="80"/>
    </row>
    <row r="76" spans="1:10" ht="12.75" outlineLevel="2" x14ac:dyDescent="0.2">
      <c r="A76" s="17" t="s">
        <v>164</v>
      </c>
      <c r="B76" s="104">
        <f t="shared" ref="B76:F76" si="14">SUM(B$77:B$81)</f>
        <v>20.467272999999999</v>
      </c>
      <c r="C76" s="104">
        <f t="shared" si="14"/>
        <v>20.467272999999999</v>
      </c>
      <c r="D76" s="104">
        <f t="shared" si="14"/>
        <v>20.467272999999999</v>
      </c>
      <c r="E76" s="104">
        <f t="shared" si="14"/>
        <v>20.467272999999999</v>
      </c>
      <c r="F76" s="104">
        <f t="shared" si="14"/>
        <v>20.467272999999999</v>
      </c>
      <c r="G76" s="104">
        <v>20.467272999999999</v>
      </c>
      <c r="H76" s="80"/>
      <c r="I76" s="80"/>
      <c r="J76" s="80"/>
    </row>
    <row r="77" spans="1:10" ht="12.75" outlineLevel="3" x14ac:dyDescent="0.2">
      <c r="A77" s="124" t="s">
        <v>136</v>
      </c>
      <c r="B77" s="248">
        <v>3</v>
      </c>
      <c r="C77" s="248">
        <v>3</v>
      </c>
      <c r="D77" s="248">
        <v>3</v>
      </c>
      <c r="E77" s="248">
        <v>3</v>
      </c>
      <c r="F77" s="248">
        <v>3</v>
      </c>
      <c r="G77" s="248">
        <v>3</v>
      </c>
      <c r="H77" s="80"/>
      <c r="I77" s="80"/>
      <c r="J77" s="80"/>
    </row>
    <row r="78" spans="1:10" ht="12.75" outlineLevel="3" x14ac:dyDescent="0.2">
      <c r="A78" s="124" t="s">
        <v>138</v>
      </c>
      <c r="B78" s="248">
        <v>1</v>
      </c>
      <c r="C78" s="248">
        <v>1</v>
      </c>
      <c r="D78" s="248">
        <v>1</v>
      </c>
      <c r="E78" s="248">
        <v>1</v>
      </c>
      <c r="F78" s="248">
        <v>1</v>
      </c>
      <c r="G78" s="248">
        <v>1</v>
      </c>
      <c r="H78" s="80"/>
      <c r="I78" s="80"/>
      <c r="J78" s="80"/>
    </row>
    <row r="79" spans="1:10" ht="12.75" outlineLevel="3" x14ac:dyDescent="0.2">
      <c r="A79" s="124" t="s">
        <v>142</v>
      </c>
      <c r="B79" s="248">
        <v>12.467273</v>
      </c>
      <c r="C79" s="248">
        <v>12.467273</v>
      </c>
      <c r="D79" s="248">
        <v>12.467273</v>
      </c>
      <c r="E79" s="248">
        <v>12.467273</v>
      </c>
      <c r="F79" s="248">
        <v>12.467273</v>
      </c>
      <c r="G79" s="248">
        <v>12.467273</v>
      </c>
      <c r="H79" s="80"/>
      <c r="I79" s="80"/>
      <c r="J79" s="80"/>
    </row>
    <row r="80" spans="1:10" ht="12.75" outlineLevel="3" x14ac:dyDescent="0.2">
      <c r="A80" s="124" t="s">
        <v>209</v>
      </c>
      <c r="B80" s="248">
        <v>1</v>
      </c>
      <c r="C80" s="248">
        <v>1</v>
      </c>
      <c r="D80" s="248">
        <v>1</v>
      </c>
      <c r="E80" s="248">
        <v>1</v>
      </c>
      <c r="F80" s="248">
        <v>1</v>
      </c>
      <c r="G80" s="248">
        <v>1</v>
      </c>
      <c r="H80" s="80"/>
      <c r="I80" s="80"/>
      <c r="J80" s="80"/>
    </row>
    <row r="81" spans="1:10" ht="12.75" outlineLevel="3" x14ac:dyDescent="0.2">
      <c r="A81" s="124" t="s">
        <v>215</v>
      </c>
      <c r="B81" s="248">
        <v>3</v>
      </c>
      <c r="C81" s="248">
        <v>3</v>
      </c>
      <c r="D81" s="248">
        <v>3</v>
      </c>
      <c r="E81" s="248">
        <v>3</v>
      </c>
      <c r="F81" s="248">
        <v>3</v>
      </c>
      <c r="G81" s="248">
        <v>3</v>
      </c>
      <c r="H81" s="80"/>
      <c r="I81" s="80"/>
      <c r="J81" s="80"/>
    </row>
    <row r="82" spans="1:10" ht="12.75" outlineLevel="2" x14ac:dyDescent="0.2">
      <c r="A82" s="17" t="s">
        <v>10</v>
      </c>
      <c r="B82" s="104">
        <f t="shared" ref="B82:F82" si="15">SUM(B$83:B$83)</f>
        <v>1.74883683377</v>
      </c>
      <c r="C82" s="104">
        <f t="shared" si="15"/>
        <v>1.7893466683399999</v>
      </c>
      <c r="D82" s="104">
        <f t="shared" si="15"/>
        <v>1.77554917379</v>
      </c>
      <c r="E82" s="104">
        <f t="shared" si="15"/>
        <v>1.785345644</v>
      </c>
      <c r="F82" s="104">
        <f t="shared" si="15"/>
        <v>1.76594093895</v>
      </c>
      <c r="G82" s="104">
        <v>1.7396478372999999</v>
      </c>
      <c r="H82" s="80"/>
      <c r="I82" s="80"/>
      <c r="J82" s="80"/>
    </row>
    <row r="83" spans="1:10" ht="12.75" outlineLevel="3" x14ac:dyDescent="0.2">
      <c r="A83" s="124" t="s">
        <v>107</v>
      </c>
      <c r="B83" s="248">
        <v>1.74883683377</v>
      </c>
      <c r="C83" s="248">
        <v>1.7893466683399999</v>
      </c>
      <c r="D83" s="248">
        <v>1.77554917379</v>
      </c>
      <c r="E83" s="248">
        <v>1.785345644</v>
      </c>
      <c r="F83" s="248">
        <v>1.76594093895</v>
      </c>
      <c r="G83" s="248">
        <v>1.7396478372999999</v>
      </c>
      <c r="H83" s="80"/>
      <c r="I83" s="80"/>
      <c r="J83" s="80"/>
    </row>
    <row r="84" spans="1:10" ht="15" outlineLevel="1" x14ac:dyDescent="0.25">
      <c r="A84" s="88" t="s">
        <v>128</v>
      </c>
      <c r="B84" s="134">
        <f t="shared" ref="B84:G84" si="16">B$85+B$91+B$93+B$101+B$102</f>
        <v>10.499834721000001</v>
      </c>
      <c r="C84" s="134">
        <f t="shared" si="16"/>
        <v>10.307897776700001</v>
      </c>
      <c r="D84" s="134">
        <f t="shared" si="16"/>
        <v>10.16341617156</v>
      </c>
      <c r="E84" s="134">
        <f t="shared" si="16"/>
        <v>10.061057501680001</v>
      </c>
      <c r="F84" s="134">
        <f t="shared" si="16"/>
        <v>9.8567508139599997</v>
      </c>
      <c r="G84" s="134">
        <f t="shared" si="16"/>
        <v>9.5181604917100007</v>
      </c>
      <c r="H84" s="80"/>
      <c r="I84" s="80"/>
      <c r="J84" s="80"/>
    </row>
    <row r="85" spans="1:10" ht="12.75" outlineLevel="2" x14ac:dyDescent="0.2">
      <c r="A85" s="17" t="s">
        <v>163</v>
      </c>
      <c r="B85" s="104">
        <f t="shared" ref="B85:F85" si="17">SUM(B$86:B$90)</f>
        <v>8.1844122870200007</v>
      </c>
      <c r="C85" s="104">
        <f t="shared" si="17"/>
        <v>8.0589780684200001</v>
      </c>
      <c r="D85" s="104">
        <f t="shared" si="17"/>
        <v>7.8789820492000002</v>
      </c>
      <c r="E85" s="104">
        <f t="shared" si="17"/>
        <v>7.8955798167099998</v>
      </c>
      <c r="F85" s="104">
        <f t="shared" si="17"/>
        <v>7.8155140518200001</v>
      </c>
      <c r="G85" s="104">
        <v>7.5756566152399998</v>
      </c>
      <c r="H85" s="80"/>
      <c r="I85" s="80"/>
      <c r="J85" s="80"/>
    </row>
    <row r="86" spans="1:10" ht="12.75" outlineLevel="3" x14ac:dyDescent="0.2">
      <c r="A86" s="124" t="s">
        <v>15</v>
      </c>
      <c r="B86" s="248">
        <v>6.3155020130000003E-2</v>
      </c>
      <c r="C86" s="248">
        <v>6.5684984439999997E-2</v>
      </c>
      <c r="D86" s="248">
        <v>6.5061584290000002E-2</v>
      </c>
      <c r="E86" s="248">
        <v>6.2762890520000003E-2</v>
      </c>
      <c r="F86" s="248">
        <v>6.0839999640000003E-2</v>
      </c>
      <c r="G86" s="248">
        <v>5.8159999359999999E-2</v>
      </c>
      <c r="H86" s="80"/>
      <c r="I86" s="80"/>
      <c r="J86" s="80"/>
    </row>
    <row r="87" spans="1:10" ht="12.75" outlineLevel="3" x14ac:dyDescent="0.2">
      <c r="A87" s="124" t="s">
        <v>112</v>
      </c>
      <c r="B87" s="248">
        <v>0.40809589511</v>
      </c>
      <c r="C87" s="248">
        <v>0.11114415176</v>
      </c>
      <c r="D87" s="248">
        <v>0.12797264994999999</v>
      </c>
      <c r="E87" s="248">
        <v>0.13796088147999999</v>
      </c>
      <c r="F87" s="248">
        <v>0.14760857005</v>
      </c>
      <c r="G87" s="248">
        <v>0.15798807835000001</v>
      </c>
      <c r="H87" s="80"/>
      <c r="I87" s="80"/>
      <c r="J87" s="80"/>
    </row>
    <row r="88" spans="1:10" ht="12.75" outlineLevel="3" x14ac:dyDescent="0.2">
      <c r="A88" s="124" t="s">
        <v>87</v>
      </c>
      <c r="B88" s="248">
        <v>4.1769000090000001E-2</v>
      </c>
      <c r="C88" s="248">
        <v>4.3473499620000002E-2</v>
      </c>
      <c r="D88" s="248">
        <v>4.3053499520000003E-2</v>
      </c>
      <c r="E88" s="248">
        <v>6.0372900510000001E-2</v>
      </c>
      <c r="F88" s="248">
        <v>5.962319965E-2</v>
      </c>
      <c r="G88" s="248">
        <v>5.6996799369999997E-2</v>
      </c>
      <c r="H88" s="80"/>
      <c r="I88" s="80"/>
      <c r="J88" s="80"/>
    </row>
    <row r="89" spans="1:10" ht="12.75" outlineLevel="3" x14ac:dyDescent="0.2">
      <c r="A89" s="124" t="s">
        <v>76</v>
      </c>
      <c r="B89" s="248">
        <v>0.44967000001000001</v>
      </c>
      <c r="C89" s="248">
        <v>0.44967000001000001</v>
      </c>
      <c r="D89" s="248">
        <v>0.44967000001000001</v>
      </c>
      <c r="E89" s="248">
        <v>0.44967000001000001</v>
      </c>
      <c r="F89" s="248">
        <v>0.44072000003</v>
      </c>
      <c r="G89" s="248">
        <v>0.43760000001999999</v>
      </c>
      <c r="H89" s="80"/>
      <c r="I89" s="80"/>
      <c r="J89" s="80"/>
    </row>
    <row r="90" spans="1:10" ht="12.75" outlineLevel="3" x14ac:dyDescent="0.2">
      <c r="A90" s="124" t="s">
        <v>107</v>
      </c>
      <c r="B90" s="248">
        <v>7.2217223716800003</v>
      </c>
      <c r="C90" s="248">
        <v>7.3890054325900003</v>
      </c>
      <c r="D90" s="248">
        <v>7.1932243154300002</v>
      </c>
      <c r="E90" s="248">
        <v>7.1848131441899996</v>
      </c>
      <c r="F90" s="248">
        <v>7.1067222824499998</v>
      </c>
      <c r="G90" s="248">
        <v>6.86491173814</v>
      </c>
      <c r="H90" s="80"/>
      <c r="I90" s="80"/>
      <c r="J90" s="80"/>
    </row>
    <row r="91" spans="1:10" ht="12.75" outlineLevel="2" x14ac:dyDescent="0.2">
      <c r="A91" s="17" t="s">
        <v>9</v>
      </c>
      <c r="B91" s="104">
        <f t="shared" ref="B91:F91" si="18">SUM(B$92:B$92)</f>
        <v>9.7477853279999999E-2</v>
      </c>
      <c r="C91" s="104">
        <f t="shared" si="18"/>
        <v>7.3108389940000004E-2</v>
      </c>
      <c r="D91" s="104">
        <f t="shared" si="18"/>
        <v>7.3108389940000004E-2</v>
      </c>
      <c r="E91" s="104">
        <f t="shared" si="18"/>
        <v>7.3108389940000004E-2</v>
      </c>
      <c r="F91" s="104">
        <f t="shared" si="18"/>
        <v>7.3108389940000004E-2</v>
      </c>
      <c r="G91" s="104">
        <v>7.3108389940000004E-2</v>
      </c>
      <c r="H91" s="80"/>
      <c r="I91" s="80"/>
      <c r="J91" s="80"/>
    </row>
    <row r="92" spans="1:10" ht="12.75" outlineLevel="3" x14ac:dyDescent="0.2">
      <c r="A92" s="124" t="s">
        <v>117</v>
      </c>
      <c r="B92" s="248">
        <v>9.7477853279999999E-2</v>
      </c>
      <c r="C92" s="248">
        <v>7.3108389940000004E-2</v>
      </c>
      <c r="D92" s="248">
        <v>7.3108389940000004E-2</v>
      </c>
      <c r="E92" s="248">
        <v>7.3108389940000004E-2</v>
      </c>
      <c r="F92" s="248">
        <v>7.3108389940000004E-2</v>
      </c>
      <c r="G92" s="248">
        <v>7.3108389940000004E-2</v>
      </c>
      <c r="H92" s="80"/>
      <c r="I92" s="80"/>
      <c r="J92" s="80"/>
    </row>
    <row r="93" spans="1:10" ht="12.75" outlineLevel="2" x14ac:dyDescent="0.2">
      <c r="A93" s="17" t="s">
        <v>28</v>
      </c>
      <c r="B93" s="104">
        <f t="shared" ref="B93:F93" si="19">SUM(B$94:B$100)</f>
        <v>2.1019582370299998</v>
      </c>
      <c r="C93" s="104">
        <f t="shared" si="19"/>
        <v>2.0571382817200004</v>
      </c>
      <c r="D93" s="104">
        <f t="shared" si="19"/>
        <v>2.0935677731300002</v>
      </c>
      <c r="E93" s="104">
        <f t="shared" si="19"/>
        <v>1.9739616143100001</v>
      </c>
      <c r="F93" s="104">
        <f t="shared" si="19"/>
        <v>1.8510076501900001</v>
      </c>
      <c r="G93" s="104">
        <v>1.7540185754099999</v>
      </c>
      <c r="H93" s="80"/>
      <c r="I93" s="80"/>
      <c r="J93" s="80"/>
    </row>
    <row r="94" spans="1:10" ht="12.75" outlineLevel="3" x14ac:dyDescent="0.2">
      <c r="A94" s="124" t="s">
        <v>69</v>
      </c>
      <c r="B94" s="248">
        <v>0</v>
      </c>
      <c r="C94" s="248">
        <v>0</v>
      </c>
      <c r="D94" s="248">
        <v>5.6690593460000001E-2</v>
      </c>
      <c r="E94" s="248">
        <v>5.6690593460000001E-2</v>
      </c>
      <c r="F94" s="248">
        <v>5.6690593460000001E-2</v>
      </c>
      <c r="G94" s="248">
        <v>5.6690593460000001E-2</v>
      </c>
      <c r="H94" s="80"/>
      <c r="I94" s="80"/>
      <c r="J94" s="80"/>
    </row>
    <row r="95" spans="1:10" ht="12.75" outlineLevel="3" x14ac:dyDescent="0.2">
      <c r="A95" s="124" t="s">
        <v>20</v>
      </c>
      <c r="B95" s="248">
        <v>0.37729509711999998</v>
      </c>
      <c r="C95" s="248">
        <v>0.41665217357000001</v>
      </c>
      <c r="D95" s="248">
        <v>0.39708077324000002</v>
      </c>
      <c r="E95" s="248">
        <v>0.2841455738</v>
      </c>
      <c r="F95" s="248">
        <v>0.16844671384000001</v>
      </c>
      <c r="G95" s="248">
        <v>9.0552474080000001E-2</v>
      </c>
      <c r="H95" s="80"/>
      <c r="I95" s="80"/>
      <c r="J95" s="80"/>
    </row>
    <row r="96" spans="1:10" ht="12.75" outlineLevel="3" x14ac:dyDescent="0.2">
      <c r="A96" s="124" t="s">
        <v>18</v>
      </c>
      <c r="B96" s="248">
        <v>3.7104216299999999E-2</v>
      </c>
      <c r="C96" s="248">
        <v>3.9716308640000003E-2</v>
      </c>
      <c r="D96" s="248">
        <v>3.9332606989999998E-2</v>
      </c>
      <c r="E96" s="248">
        <v>3.7847072010000003E-2</v>
      </c>
      <c r="F96" s="248">
        <v>3.7377093229999998E-2</v>
      </c>
      <c r="G96" s="248">
        <v>3.5730633320000003E-2</v>
      </c>
      <c r="H96" s="80"/>
      <c r="I96" s="80"/>
      <c r="J96" s="80"/>
    </row>
    <row r="97" spans="1:10" ht="12.75" outlineLevel="3" x14ac:dyDescent="0.2">
      <c r="A97" s="124" t="s">
        <v>139</v>
      </c>
      <c r="B97" s="248">
        <v>3.0431699860000001E-2</v>
      </c>
      <c r="C97" s="248">
        <v>3.1673549510000003E-2</v>
      </c>
      <c r="D97" s="248">
        <v>3.1367549440000003E-2</v>
      </c>
      <c r="E97" s="248">
        <v>2.618212504E-2</v>
      </c>
      <c r="F97" s="248">
        <v>2.5856999660000001E-2</v>
      </c>
      <c r="G97" s="248">
        <v>2.4717999550000001E-2</v>
      </c>
      <c r="H97" s="80"/>
      <c r="I97" s="80"/>
      <c r="J97" s="80"/>
    </row>
    <row r="98" spans="1:10" ht="12.75" outlineLevel="3" x14ac:dyDescent="0.2">
      <c r="A98" s="124" t="s">
        <v>80</v>
      </c>
      <c r="B98" s="248">
        <v>4.6240000000000003E-2</v>
      </c>
      <c r="C98" s="248">
        <v>4.6240000000000003E-2</v>
      </c>
      <c r="D98" s="248">
        <v>4.6240000000000003E-2</v>
      </c>
      <c r="E98" s="248">
        <v>4.6240000000000003E-2</v>
      </c>
      <c r="F98" s="248">
        <v>3.9780000000000003E-2</v>
      </c>
      <c r="G98" s="248">
        <v>3.9780000000000003E-2</v>
      </c>
      <c r="H98" s="80"/>
      <c r="I98" s="80"/>
      <c r="J98" s="80"/>
    </row>
    <row r="99" spans="1:10" ht="12.75" outlineLevel="3" x14ac:dyDescent="0.2">
      <c r="A99" s="124" t="s">
        <v>83</v>
      </c>
      <c r="B99" s="248">
        <v>1.5130309737500001</v>
      </c>
      <c r="C99" s="248">
        <v>1.425</v>
      </c>
      <c r="D99" s="248">
        <v>1.425</v>
      </c>
      <c r="E99" s="248">
        <v>1.425</v>
      </c>
      <c r="F99" s="248">
        <v>1.425</v>
      </c>
      <c r="G99" s="248">
        <v>1.425</v>
      </c>
      <c r="H99" s="80"/>
      <c r="I99" s="80"/>
      <c r="J99" s="80"/>
    </row>
    <row r="100" spans="1:10" ht="12.75" outlineLevel="3" x14ac:dyDescent="0.2">
      <c r="A100" s="124" t="s">
        <v>183</v>
      </c>
      <c r="B100" s="248">
        <v>9.7856250000000006E-2</v>
      </c>
      <c r="C100" s="248">
        <v>9.7856250000000006E-2</v>
      </c>
      <c r="D100" s="248">
        <v>9.7856250000000006E-2</v>
      </c>
      <c r="E100" s="248">
        <v>9.7856250000000006E-2</v>
      </c>
      <c r="F100" s="248">
        <v>9.7856250000000006E-2</v>
      </c>
      <c r="G100" s="248">
        <v>8.1546875000000005E-2</v>
      </c>
      <c r="H100" s="80"/>
      <c r="I100" s="80"/>
      <c r="J100" s="80"/>
    </row>
    <row r="101" spans="1:10" ht="12.75" outlineLevel="2" x14ac:dyDescent="0.2">
      <c r="A101" s="17" t="s">
        <v>164</v>
      </c>
      <c r="B101" s="104"/>
      <c r="C101" s="104"/>
      <c r="D101" s="104"/>
      <c r="E101" s="104"/>
      <c r="F101" s="104"/>
      <c r="G101" s="104"/>
      <c r="H101" s="80"/>
      <c r="I101" s="80"/>
      <c r="J101" s="80"/>
    </row>
    <row r="102" spans="1:10" ht="12.75" outlineLevel="2" x14ac:dyDescent="0.2">
      <c r="A102" s="17" t="s">
        <v>10</v>
      </c>
      <c r="B102" s="104">
        <f t="shared" ref="B102:F102" si="20">SUM(B$103:B$103)</f>
        <v>0.11598634367000001</v>
      </c>
      <c r="C102" s="104">
        <f t="shared" si="20"/>
        <v>0.11867303662000001</v>
      </c>
      <c r="D102" s="104">
        <f t="shared" si="20"/>
        <v>0.11775795929000001</v>
      </c>
      <c r="E102" s="104">
        <f t="shared" si="20"/>
        <v>0.11840768072000001</v>
      </c>
      <c r="F102" s="104">
        <f t="shared" si="20"/>
        <v>0.11712072201</v>
      </c>
      <c r="G102" s="104">
        <v>0.11537691111999999</v>
      </c>
      <c r="H102" s="80"/>
      <c r="I102" s="80"/>
      <c r="J102" s="80"/>
    </row>
    <row r="103" spans="1:10" ht="12.75" outlineLevel="3" x14ac:dyDescent="0.2">
      <c r="A103" s="124" t="s">
        <v>107</v>
      </c>
      <c r="B103" s="248">
        <v>0.11598634367000001</v>
      </c>
      <c r="C103" s="248">
        <v>0.11867303662000001</v>
      </c>
      <c r="D103" s="248">
        <v>0.11775795929000001</v>
      </c>
      <c r="E103" s="248">
        <v>0.11840768072000001</v>
      </c>
      <c r="F103" s="248">
        <v>0.11712072201</v>
      </c>
      <c r="G103" s="248">
        <v>0.11537691111999999</v>
      </c>
      <c r="H103" s="80"/>
      <c r="I103" s="80"/>
      <c r="J103" s="80"/>
    </row>
    <row r="104" spans="1:10" x14ac:dyDescent="0.2">
      <c r="B104" s="177"/>
      <c r="C104" s="177"/>
      <c r="D104" s="177"/>
      <c r="E104" s="177"/>
      <c r="F104" s="177"/>
      <c r="G104" s="177"/>
      <c r="H104" s="80"/>
      <c r="I104" s="80"/>
      <c r="J104" s="80"/>
    </row>
    <row r="105" spans="1:10" x14ac:dyDescent="0.2">
      <c r="B105" s="177"/>
      <c r="C105" s="177"/>
      <c r="D105" s="177"/>
      <c r="E105" s="177"/>
      <c r="F105" s="177"/>
      <c r="G105" s="177"/>
      <c r="H105" s="80"/>
      <c r="I105" s="80"/>
      <c r="J105" s="80"/>
    </row>
    <row r="106" spans="1:10" x14ac:dyDescent="0.2">
      <c r="B106" s="177"/>
      <c r="C106" s="177"/>
      <c r="D106" s="177"/>
      <c r="E106" s="177"/>
      <c r="F106" s="177"/>
      <c r="G106" s="177"/>
      <c r="H106" s="80"/>
      <c r="I106" s="80"/>
      <c r="J106" s="80"/>
    </row>
    <row r="107" spans="1:10" x14ac:dyDescent="0.2">
      <c r="B107" s="177"/>
      <c r="C107" s="177"/>
      <c r="D107" s="177"/>
      <c r="E107" s="177"/>
      <c r="F107" s="177"/>
      <c r="G107" s="177"/>
      <c r="H107" s="80"/>
      <c r="I107" s="80"/>
      <c r="J107" s="80"/>
    </row>
    <row r="108" spans="1:10" x14ac:dyDescent="0.2">
      <c r="B108" s="177"/>
      <c r="C108" s="177"/>
      <c r="D108" s="177"/>
      <c r="E108" s="177"/>
      <c r="F108" s="177"/>
      <c r="G108" s="177"/>
      <c r="H108" s="80"/>
      <c r="I108" s="80"/>
      <c r="J108" s="80"/>
    </row>
    <row r="109" spans="1:10" x14ac:dyDescent="0.2">
      <c r="B109" s="177"/>
      <c r="C109" s="177"/>
      <c r="D109" s="177"/>
      <c r="E109" s="177"/>
      <c r="F109" s="177"/>
      <c r="G109" s="177"/>
      <c r="H109" s="80"/>
      <c r="I109" s="80"/>
      <c r="J109" s="80"/>
    </row>
    <row r="110" spans="1:10" x14ac:dyDescent="0.2">
      <c r="B110" s="177"/>
      <c r="C110" s="177"/>
      <c r="D110" s="177"/>
      <c r="E110" s="177"/>
      <c r="F110" s="177"/>
      <c r="G110" s="177"/>
      <c r="H110" s="80"/>
      <c r="I110" s="80"/>
      <c r="J110" s="80"/>
    </row>
    <row r="111" spans="1:10" x14ac:dyDescent="0.2">
      <c r="B111" s="177"/>
      <c r="C111" s="177"/>
      <c r="D111" s="177"/>
      <c r="E111" s="177"/>
      <c r="F111" s="177"/>
      <c r="G111" s="177"/>
      <c r="H111" s="80"/>
      <c r="I111" s="80"/>
      <c r="J111" s="80"/>
    </row>
    <row r="112" spans="1:10" x14ac:dyDescent="0.2">
      <c r="B112" s="177"/>
      <c r="C112" s="177"/>
      <c r="D112" s="177"/>
      <c r="E112" s="177"/>
      <c r="F112" s="177"/>
      <c r="G112" s="177"/>
      <c r="H112" s="80"/>
      <c r="I112" s="80"/>
      <c r="J112" s="80"/>
    </row>
    <row r="113" spans="2:10" x14ac:dyDescent="0.2">
      <c r="B113" s="177"/>
      <c r="C113" s="177"/>
      <c r="D113" s="177"/>
      <c r="E113" s="177"/>
      <c r="F113" s="177"/>
      <c r="G113" s="177"/>
      <c r="H113" s="80"/>
      <c r="I113" s="80"/>
      <c r="J113" s="80"/>
    </row>
    <row r="114" spans="2:10" x14ac:dyDescent="0.2">
      <c r="B114" s="177"/>
      <c r="C114" s="177"/>
      <c r="D114" s="177"/>
      <c r="E114" s="177"/>
      <c r="F114" s="177"/>
      <c r="G114" s="177"/>
      <c r="H114" s="80"/>
      <c r="I114" s="80"/>
      <c r="J114" s="80"/>
    </row>
    <row r="115" spans="2:10" x14ac:dyDescent="0.2">
      <c r="B115" s="177"/>
      <c r="C115" s="177"/>
      <c r="D115" s="177"/>
      <c r="E115" s="177"/>
      <c r="F115" s="177"/>
      <c r="G115" s="177"/>
      <c r="H115" s="80"/>
      <c r="I115" s="80"/>
      <c r="J115" s="80"/>
    </row>
    <row r="116" spans="2:10" x14ac:dyDescent="0.2">
      <c r="B116" s="177"/>
      <c r="C116" s="177"/>
      <c r="D116" s="177"/>
      <c r="E116" s="177"/>
      <c r="F116" s="177"/>
      <c r="G116" s="177"/>
      <c r="H116" s="80"/>
      <c r="I116" s="80"/>
      <c r="J116" s="80"/>
    </row>
    <row r="117" spans="2:10" x14ac:dyDescent="0.2">
      <c r="B117" s="177"/>
      <c r="C117" s="177"/>
      <c r="D117" s="177"/>
      <c r="E117" s="177"/>
      <c r="F117" s="177"/>
      <c r="G117" s="177"/>
      <c r="H117" s="80"/>
      <c r="I117" s="80"/>
      <c r="J117" s="80"/>
    </row>
    <row r="118" spans="2:10" x14ac:dyDescent="0.2">
      <c r="B118" s="177"/>
      <c r="C118" s="177"/>
      <c r="D118" s="177"/>
      <c r="E118" s="177"/>
      <c r="F118" s="177"/>
      <c r="G118" s="177"/>
      <c r="H118" s="80"/>
      <c r="I118" s="80"/>
      <c r="J118" s="80"/>
    </row>
    <row r="119" spans="2:10" x14ac:dyDescent="0.2">
      <c r="B119" s="177"/>
      <c r="C119" s="177"/>
      <c r="D119" s="177"/>
      <c r="E119" s="177"/>
      <c r="F119" s="177"/>
      <c r="G119" s="177"/>
      <c r="H119" s="80"/>
      <c r="I119" s="80"/>
      <c r="J119" s="80"/>
    </row>
    <row r="120" spans="2:10" x14ac:dyDescent="0.2">
      <c r="B120" s="177"/>
      <c r="C120" s="177"/>
      <c r="D120" s="177"/>
      <c r="E120" s="177"/>
      <c r="F120" s="177"/>
      <c r="G120" s="177"/>
      <c r="H120" s="80"/>
      <c r="I120" s="80"/>
      <c r="J120" s="80"/>
    </row>
    <row r="121" spans="2:10" x14ac:dyDescent="0.2">
      <c r="B121" s="177"/>
      <c r="C121" s="177"/>
      <c r="D121" s="177"/>
      <c r="E121" s="177"/>
      <c r="F121" s="177"/>
      <c r="G121" s="177"/>
      <c r="H121" s="80"/>
      <c r="I121" s="80"/>
      <c r="J121" s="80"/>
    </row>
    <row r="122" spans="2:10" x14ac:dyDescent="0.2">
      <c r="B122" s="177"/>
      <c r="C122" s="177"/>
      <c r="D122" s="177"/>
      <c r="E122" s="177"/>
      <c r="F122" s="177"/>
      <c r="G122" s="177"/>
      <c r="H122" s="80"/>
      <c r="I122" s="80"/>
      <c r="J122" s="80"/>
    </row>
    <row r="123" spans="2:10" x14ac:dyDescent="0.2">
      <c r="B123" s="177"/>
      <c r="C123" s="177"/>
      <c r="D123" s="177"/>
      <c r="E123" s="177"/>
      <c r="F123" s="177"/>
      <c r="G123" s="177"/>
      <c r="H123" s="80"/>
      <c r="I123" s="80"/>
      <c r="J123" s="80"/>
    </row>
    <row r="124" spans="2:10" x14ac:dyDescent="0.2">
      <c r="B124" s="177"/>
      <c r="C124" s="177"/>
      <c r="D124" s="177"/>
      <c r="E124" s="177"/>
      <c r="F124" s="177"/>
      <c r="G124" s="177"/>
      <c r="H124" s="80"/>
      <c r="I124" s="80"/>
      <c r="J124" s="80"/>
    </row>
    <row r="125" spans="2:10" x14ac:dyDescent="0.2">
      <c r="B125" s="177"/>
      <c r="C125" s="177"/>
      <c r="D125" s="177"/>
      <c r="E125" s="177"/>
      <c r="F125" s="177"/>
      <c r="G125" s="177"/>
      <c r="H125" s="80"/>
      <c r="I125" s="80"/>
      <c r="J125" s="80"/>
    </row>
    <row r="126" spans="2:10" x14ac:dyDescent="0.2">
      <c r="B126" s="177"/>
      <c r="C126" s="177"/>
      <c r="D126" s="177"/>
      <c r="E126" s="177"/>
      <c r="F126" s="177"/>
      <c r="G126" s="177"/>
      <c r="H126" s="80"/>
      <c r="I126" s="80"/>
      <c r="J126" s="80"/>
    </row>
    <row r="127" spans="2:10" x14ac:dyDescent="0.2">
      <c r="B127" s="177"/>
      <c r="C127" s="177"/>
      <c r="D127" s="177"/>
      <c r="E127" s="177"/>
      <c r="F127" s="177"/>
      <c r="G127" s="177"/>
      <c r="H127" s="80"/>
      <c r="I127" s="80"/>
      <c r="J127" s="80"/>
    </row>
    <row r="128" spans="2:10" x14ac:dyDescent="0.2">
      <c r="B128" s="177"/>
      <c r="C128" s="177"/>
      <c r="D128" s="177"/>
      <c r="E128" s="177"/>
      <c r="F128" s="177"/>
      <c r="G128" s="177"/>
      <c r="H128" s="80"/>
      <c r="I128" s="80"/>
      <c r="J128" s="80"/>
    </row>
    <row r="129" spans="2:10" x14ac:dyDescent="0.2">
      <c r="B129" s="177"/>
      <c r="C129" s="177"/>
      <c r="D129" s="177"/>
      <c r="E129" s="177"/>
      <c r="F129" s="177"/>
      <c r="G129" s="177"/>
      <c r="H129" s="80"/>
      <c r="I129" s="80"/>
      <c r="J129" s="80"/>
    </row>
    <row r="130" spans="2:10" x14ac:dyDescent="0.2">
      <c r="B130" s="177"/>
      <c r="C130" s="177"/>
      <c r="D130" s="177"/>
      <c r="E130" s="177"/>
      <c r="F130" s="177"/>
      <c r="G130" s="177"/>
      <c r="H130" s="80"/>
      <c r="I130" s="80"/>
      <c r="J130" s="80"/>
    </row>
    <row r="131" spans="2:10" x14ac:dyDescent="0.2">
      <c r="B131" s="177"/>
      <c r="C131" s="177"/>
      <c r="D131" s="177"/>
      <c r="E131" s="177"/>
      <c r="F131" s="177"/>
      <c r="G131" s="177"/>
      <c r="H131" s="80"/>
      <c r="I131" s="80"/>
      <c r="J131" s="80"/>
    </row>
    <row r="132" spans="2:10" x14ac:dyDescent="0.2">
      <c r="B132" s="177"/>
      <c r="C132" s="177"/>
      <c r="D132" s="177"/>
      <c r="E132" s="177"/>
      <c r="F132" s="177"/>
      <c r="G132" s="177"/>
      <c r="H132" s="80"/>
      <c r="I132" s="80"/>
      <c r="J132" s="80"/>
    </row>
    <row r="133" spans="2:10" x14ac:dyDescent="0.2">
      <c r="B133" s="177"/>
      <c r="C133" s="177"/>
      <c r="D133" s="177"/>
      <c r="E133" s="177"/>
      <c r="F133" s="177"/>
      <c r="G133" s="177"/>
      <c r="H133" s="80"/>
      <c r="I133" s="80"/>
      <c r="J133" s="80"/>
    </row>
    <row r="134" spans="2:10" x14ac:dyDescent="0.2">
      <c r="B134" s="177"/>
      <c r="C134" s="177"/>
      <c r="D134" s="177"/>
      <c r="E134" s="177"/>
      <c r="F134" s="177"/>
      <c r="G134" s="177"/>
      <c r="H134" s="80"/>
      <c r="I134" s="80"/>
      <c r="J134" s="80"/>
    </row>
    <row r="135" spans="2:10" x14ac:dyDescent="0.2">
      <c r="B135" s="177"/>
      <c r="C135" s="177"/>
      <c r="D135" s="177"/>
      <c r="E135" s="177"/>
      <c r="F135" s="177"/>
      <c r="G135" s="177"/>
      <c r="H135" s="80"/>
      <c r="I135" s="80"/>
      <c r="J135" s="80"/>
    </row>
    <row r="136" spans="2:10" x14ac:dyDescent="0.2">
      <c r="B136" s="177"/>
      <c r="C136" s="177"/>
      <c r="D136" s="177"/>
      <c r="E136" s="177"/>
      <c r="F136" s="177"/>
      <c r="G136" s="177"/>
      <c r="H136" s="80"/>
      <c r="I136" s="80"/>
      <c r="J136" s="80"/>
    </row>
    <row r="137" spans="2:10" x14ac:dyDescent="0.2">
      <c r="B137" s="177"/>
      <c r="C137" s="177"/>
      <c r="D137" s="177"/>
      <c r="E137" s="177"/>
      <c r="F137" s="177"/>
      <c r="G137" s="177"/>
      <c r="H137" s="80"/>
      <c r="I137" s="80"/>
      <c r="J137" s="80"/>
    </row>
    <row r="138" spans="2:10" x14ac:dyDescent="0.2">
      <c r="B138" s="177"/>
      <c r="C138" s="177"/>
      <c r="D138" s="177"/>
      <c r="E138" s="177"/>
      <c r="F138" s="177"/>
      <c r="G138" s="177"/>
      <c r="H138" s="80"/>
      <c r="I138" s="80"/>
      <c r="J138" s="80"/>
    </row>
    <row r="139" spans="2:10" x14ac:dyDescent="0.2">
      <c r="B139" s="177"/>
      <c r="C139" s="177"/>
      <c r="D139" s="177"/>
      <c r="E139" s="177"/>
      <c r="F139" s="177"/>
      <c r="G139" s="177"/>
      <c r="H139" s="80"/>
      <c r="I139" s="80"/>
      <c r="J139" s="80"/>
    </row>
    <row r="140" spans="2:10" x14ac:dyDescent="0.2">
      <c r="B140" s="177"/>
      <c r="C140" s="177"/>
      <c r="D140" s="177"/>
      <c r="E140" s="177"/>
      <c r="F140" s="177"/>
      <c r="G140" s="177"/>
      <c r="H140" s="80"/>
      <c r="I140" s="80"/>
      <c r="J140" s="80"/>
    </row>
    <row r="141" spans="2:10" x14ac:dyDescent="0.2">
      <c r="B141" s="177"/>
      <c r="C141" s="177"/>
      <c r="D141" s="177"/>
      <c r="E141" s="177"/>
      <c r="F141" s="177"/>
      <c r="G141" s="177"/>
      <c r="H141" s="80"/>
      <c r="I141" s="80"/>
      <c r="J141" s="80"/>
    </row>
    <row r="142" spans="2:10" x14ac:dyDescent="0.2">
      <c r="B142" s="177"/>
      <c r="C142" s="177"/>
      <c r="D142" s="177"/>
      <c r="E142" s="177"/>
      <c r="F142" s="177"/>
      <c r="G142" s="177"/>
      <c r="H142" s="80"/>
      <c r="I142" s="80"/>
      <c r="J142" s="80"/>
    </row>
    <row r="143" spans="2:10" x14ac:dyDescent="0.2">
      <c r="B143" s="177"/>
      <c r="C143" s="177"/>
      <c r="D143" s="177"/>
      <c r="E143" s="177"/>
      <c r="F143" s="177"/>
      <c r="G143" s="177"/>
      <c r="H143" s="80"/>
      <c r="I143" s="80"/>
      <c r="J143" s="80"/>
    </row>
    <row r="144" spans="2:10" x14ac:dyDescent="0.2">
      <c r="B144" s="177"/>
      <c r="C144" s="177"/>
      <c r="D144" s="177"/>
      <c r="E144" s="177"/>
      <c r="F144" s="177"/>
      <c r="G144" s="177"/>
      <c r="H144" s="80"/>
      <c r="I144" s="80"/>
      <c r="J144" s="80"/>
    </row>
    <row r="145" spans="2:10" x14ac:dyDescent="0.2">
      <c r="B145" s="177"/>
      <c r="C145" s="177"/>
      <c r="D145" s="177"/>
      <c r="E145" s="177"/>
      <c r="F145" s="177"/>
      <c r="G145" s="177"/>
      <c r="H145" s="80"/>
      <c r="I145" s="80"/>
      <c r="J145" s="80"/>
    </row>
    <row r="146" spans="2:10" x14ac:dyDescent="0.2">
      <c r="B146" s="177"/>
      <c r="C146" s="177"/>
      <c r="D146" s="177"/>
      <c r="E146" s="177"/>
      <c r="F146" s="177"/>
      <c r="G146" s="177"/>
      <c r="H146" s="80"/>
      <c r="I146" s="80"/>
      <c r="J146" s="80"/>
    </row>
    <row r="147" spans="2:10" x14ac:dyDescent="0.2">
      <c r="B147" s="177"/>
      <c r="C147" s="177"/>
      <c r="D147" s="177"/>
      <c r="E147" s="177"/>
      <c r="F147" s="177"/>
      <c r="G147" s="177"/>
      <c r="H147" s="80"/>
      <c r="I147" s="80"/>
      <c r="J147" s="80"/>
    </row>
    <row r="148" spans="2:10" x14ac:dyDescent="0.2">
      <c r="B148" s="177"/>
      <c r="C148" s="177"/>
      <c r="D148" s="177"/>
      <c r="E148" s="177"/>
      <c r="F148" s="177"/>
      <c r="G148" s="177"/>
      <c r="H148" s="80"/>
      <c r="I148" s="80"/>
      <c r="J148" s="80"/>
    </row>
    <row r="149" spans="2:10" x14ac:dyDescent="0.2">
      <c r="B149" s="177"/>
      <c r="C149" s="177"/>
      <c r="D149" s="177"/>
      <c r="E149" s="177"/>
      <c r="F149" s="177"/>
      <c r="G149" s="177"/>
      <c r="H149" s="80"/>
      <c r="I149" s="80"/>
      <c r="J149" s="80"/>
    </row>
    <row r="150" spans="2:10" x14ac:dyDescent="0.2">
      <c r="B150" s="177"/>
      <c r="C150" s="177"/>
      <c r="D150" s="177"/>
      <c r="E150" s="177"/>
      <c r="F150" s="177"/>
      <c r="G150" s="177"/>
      <c r="H150" s="80"/>
      <c r="I150" s="80"/>
      <c r="J150" s="80"/>
    </row>
    <row r="151" spans="2:10" x14ac:dyDescent="0.2">
      <c r="B151" s="177"/>
      <c r="C151" s="177"/>
      <c r="D151" s="177"/>
      <c r="E151" s="177"/>
      <c r="F151" s="177"/>
      <c r="G151" s="177"/>
      <c r="H151" s="80"/>
      <c r="I151" s="80"/>
      <c r="J151" s="80"/>
    </row>
    <row r="152" spans="2:10" x14ac:dyDescent="0.2">
      <c r="B152" s="177"/>
      <c r="C152" s="177"/>
      <c r="D152" s="177"/>
      <c r="E152" s="177"/>
      <c r="F152" s="177"/>
      <c r="G152" s="177"/>
      <c r="H152" s="80"/>
      <c r="I152" s="80"/>
      <c r="J152" s="80"/>
    </row>
    <row r="153" spans="2:10" x14ac:dyDescent="0.2">
      <c r="B153" s="177"/>
      <c r="C153" s="177"/>
      <c r="D153" s="177"/>
      <c r="E153" s="177"/>
      <c r="F153" s="177"/>
      <c r="G153" s="177"/>
      <c r="H153" s="80"/>
      <c r="I153" s="80"/>
      <c r="J153" s="80"/>
    </row>
    <row r="154" spans="2:10" x14ac:dyDescent="0.2">
      <c r="B154" s="177"/>
      <c r="C154" s="177"/>
      <c r="D154" s="177"/>
      <c r="E154" s="177"/>
      <c r="F154" s="177"/>
      <c r="G154" s="177"/>
      <c r="H154" s="80"/>
      <c r="I154" s="80"/>
      <c r="J154" s="80"/>
    </row>
    <row r="155" spans="2:10" x14ac:dyDescent="0.2">
      <c r="B155" s="177"/>
      <c r="C155" s="177"/>
      <c r="D155" s="177"/>
      <c r="E155" s="177"/>
      <c r="F155" s="177"/>
      <c r="G155" s="177"/>
      <c r="H155" s="80"/>
      <c r="I155" s="80"/>
      <c r="J155" s="80"/>
    </row>
    <row r="156" spans="2:10" x14ac:dyDescent="0.2">
      <c r="B156" s="177"/>
      <c r="C156" s="177"/>
      <c r="D156" s="177"/>
      <c r="E156" s="177"/>
      <c r="F156" s="177"/>
      <c r="G156" s="177"/>
      <c r="H156" s="80"/>
      <c r="I156" s="80"/>
      <c r="J156" s="80"/>
    </row>
    <row r="157" spans="2:10" x14ac:dyDescent="0.2">
      <c r="B157" s="177"/>
      <c r="C157" s="177"/>
      <c r="D157" s="177"/>
      <c r="E157" s="177"/>
      <c r="F157" s="177"/>
      <c r="G157" s="177"/>
      <c r="H157" s="80"/>
      <c r="I157" s="80"/>
      <c r="J157" s="80"/>
    </row>
    <row r="158" spans="2:10" x14ac:dyDescent="0.2">
      <c r="B158" s="177"/>
      <c r="C158" s="177"/>
      <c r="D158" s="177"/>
      <c r="E158" s="177"/>
      <c r="F158" s="177"/>
      <c r="G158" s="177"/>
      <c r="H158" s="80"/>
      <c r="I158" s="80"/>
      <c r="J158" s="80"/>
    </row>
    <row r="159" spans="2:10" x14ac:dyDescent="0.2">
      <c r="B159" s="177"/>
      <c r="C159" s="177"/>
      <c r="D159" s="177"/>
      <c r="E159" s="177"/>
      <c r="F159" s="177"/>
      <c r="G159" s="177"/>
      <c r="H159" s="80"/>
      <c r="I159" s="80"/>
      <c r="J159" s="80"/>
    </row>
    <row r="160" spans="2:10" x14ac:dyDescent="0.2">
      <c r="B160" s="177"/>
      <c r="C160" s="177"/>
      <c r="D160" s="177"/>
      <c r="E160" s="177"/>
      <c r="F160" s="177"/>
      <c r="G160" s="177"/>
      <c r="H160" s="80"/>
      <c r="I160" s="80"/>
      <c r="J160" s="80"/>
    </row>
    <row r="161" spans="2:10" x14ac:dyDescent="0.2">
      <c r="B161" s="177"/>
      <c r="C161" s="177"/>
      <c r="D161" s="177"/>
      <c r="E161" s="177"/>
      <c r="F161" s="177"/>
      <c r="G161" s="177"/>
      <c r="H161" s="80"/>
      <c r="I161" s="80"/>
      <c r="J161" s="80"/>
    </row>
    <row r="162" spans="2:10" x14ac:dyDescent="0.2">
      <c r="B162" s="177"/>
      <c r="C162" s="177"/>
      <c r="D162" s="177"/>
      <c r="E162" s="177"/>
      <c r="F162" s="177"/>
      <c r="G162" s="177"/>
      <c r="H162" s="80"/>
      <c r="I162" s="80"/>
      <c r="J162" s="80"/>
    </row>
    <row r="163" spans="2:10" x14ac:dyDescent="0.2">
      <c r="B163" s="177"/>
      <c r="C163" s="177"/>
      <c r="D163" s="177"/>
      <c r="E163" s="177"/>
      <c r="F163" s="177"/>
      <c r="G163" s="177"/>
      <c r="H163" s="80"/>
      <c r="I163" s="80"/>
      <c r="J163" s="80"/>
    </row>
    <row r="164" spans="2:10" x14ac:dyDescent="0.2">
      <c r="B164" s="177"/>
      <c r="C164" s="177"/>
      <c r="D164" s="177"/>
      <c r="E164" s="177"/>
      <c r="F164" s="177"/>
      <c r="G164" s="177"/>
      <c r="H164" s="80"/>
      <c r="I164" s="80"/>
      <c r="J164" s="80"/>
    </row>
    <row r="165" spans="2:10" x14ac:dyDescent="0.2">
      <c r="B165" s="177"/>
      <c r="C165" s="177"/>
      <c r="D165" s="177"/>
      <c r="E165" s="177"/>
      <c r="F165" s="177"/>
      <c r="G165" s="177"/>
      <c r="H165" s="80"/>
      <c r="I165" s="80"/>
      <c r="J165" s="80"/>
    </row>
    <row r="166" spans="2:10" x14ac:dyDescent="0.2">
      <c r="B166" s="177"/>
      <c r="C166" s="177"/>
      <c r="D166" s="177"/>
      <c r="E166" s="177"/>
      <c r="F166" s="177"/>
      <c r="G166" s="177"/>
      <c r="H166" s="80"/>
      <c r="I166" s="80"/>
      <c r="J166" s="80"/>
    </row>
    <row r="167" spans="2:10" x14ac:dyDescent="0.2">
      <c r="B167" s="177"/>
      <c r="C167" s="177"/>
      <c r="D167" s="177"/>
      <c r="E167" s="177"/>
      <c r="F167" s="177"/>
      <c r="G167" s="177"/>
      <c r="H167" s="80"/>
      <c r="I167" s="80"/>
      <c r="J167" s="80"/>
    </row>
    <row r="168" spans="2:10" x14ac:dyDescent="0.2">
      <c r="B168" s="177"/>
      <c r="C168" s="177"/>
      <c r="D168" s="177"/>
      <c r="E168" s="177"/>
      <c r="F168" s="177"/>
      <c r="G168" s="177"/>
      <c r="H168" s="80"/>
      <c r="I168" s="80"/>
      <c r="J168" s="80"/>
    </row>
    <row r="169" spans="2:10" x14ac:dyDescent="0.2">
      <c r="B169" s="177"/>
      <c r="C169" s="177"/>
      <c r="D169" s="177"/>
      <c r="E169" s="177"/>
      <c r="F169" s="177"/>
      <c r="G169" s="177"/>
      <c r="H169" s="80"/>
      <c r="I169" s="80"/>
      <c r="J169" s="80"/>
    </row>
    <row r="170" spans="2:10" x14ac:dyDescent="0.2">
      <c r="B170" s="177"/>
      <c r="C170" s="177"/>
      <c r="D170" s="177"/>
      <c r="E170" s="177"/>
      <c r="F170" s="177"/>
      <c r="G170" s="177"/>
      <c r="H170" s="80"/>
      <c r="I170" s="80"/>
      <c r="J170" s="80"/>
    </row>
    <row r="171" spans="2:10" x14ac:dyDescent="0.2">
      <c r="B171" s="177"/>
      <c r="C171" s="177"/>
      <c r="D171" s="177"/>
      <c r="E171" s="177"/>
      <c r="F171" s="177"/>
      <c r="G171" s="177"/>
      <c r="H171" s="80"/>
      <c r="I171" s="80"/>
      <c r="J171" s="80"/>
    </row>
    <row r="172" spans="2:10" x14ac:dyDescent="0.2">
      <c r="B172" s="177"/>
      <c r="C172" s="177"/>
      <c r="D172" s="177"/>
      <c r="E172" s="177"/>
      <c r="F172" s="177"/>
      <c r="G172" s="177"/>
      <c r="H172" s="80"/>
      <c r="I172" s="80"/>
      <c r="J172" s="80"/>
    </row>
    <row r="173" spans="2:10" x14ac:dyDescent="0.2">
      <c r="B173" s="177"/>
      <c r="C173" s="177"/>
      <c r="D173" s="177"/>
      <c r="E173" s="177"/>
      <c r="F173" s="177"/>
      <c r="G173" s="177"/>
      <c r="H173" s="80"/>
      <c r="I173" s="80"/>
      <c r="J173" s="80"/>
    </row>
    <row r="174" spans="2:10" x14ac:dyDescent="0.2">
      <c r="B174" s="177"/>
      <c r="C174" s="177"/>
      <c r="D174" s="177"/>
      <c r="E174" s="177"/>
      <c r="F174" s="177"/>
      <c r="G174" s="177"/>
      <c r="H174" s="80"/>
      <c r="I174" s="80"/>
      <c r="J174" s="80"/>
    </row>
    <row r="175" spans="2:10" x14ac:dyDescent="0.2">
      <c r="B175" s="177"/>
      <c r="C175" s="177"/>
      <c r="D175" s="177"/>
      <c r="E175" s="177"/>
      <c r="F175" s="177"/>
      <c r="G175" s="177"/>
      <c r="H175" s="80"/>
      <c r="I175" s="80"/>
      <c r="J175" s="80"/>
    </row>
    <row r="176" spans="2:10" x14ac:dyDescent="0.2">
      <c r="B176" s="177"/>
      <c r="C176" s="177"/>
      <c r="D176" s="177"/>
      <c r="E176" s="177"/>
      <c r="F176" s="177"/>
      <c r="G176" s="177"/>
      <c r="H176" s="80"/>
      <c r="I176" s="80"/>
      <c r="J176" s="80"/>
    </row>
    <row r="177" spans="2:10" x14ac:dyDescent="0.2">
      <c r="B177" s="177"/>
      <c r="C177" s="177"/>
      <c r="D177" s="177"/>
      <c r="E177" s="177"/>
      <c r="F177" s="177"/>
      <c r="G177" s="177"/>
      <c r="H177" s="80"/>
      <c r="I177" s="80"/>
      <c r="J177" s="80"/>
    </row>
    <row r="178" spans="2:10" x14ac:dyDescent="0.2">
      <c r="B178" s="177"/>
      <c r="C178" s="177"/>
      <c r="D178" s="177"/>
      <c r="E178" s="177"/>
      <c r="F178" s="177"/>
      <c r="G178" s="177"/>
      <c r="H178" s="80"/>
      <c r="I178" s="80"/>
      <c r="J178" s="80"/>
    </row>
    <row r="179" spans="2:10" x14ac:dyDescent="0.2">
      <c r="B179" s="177"/>
      <c r="C179" s="177"/>
      <c r="D179" s="177"/>
      <c r="E179" s="177"/>
      <c r="F179" s="177"/>
      <c r="G179" s="177"/>
      <c r="H179" s="80"/>
      <c r="I179" s="80"/>
      <c r="J179" s="80"/>
    </row>
    <row r="180" spans="2:10" x14ac:dyDescent="0.2">
      <c r="B180" s="177"/>
      <c r="C180" s="177"/>
      <c r="D180" s="177"/>
      <c r="E180" s="177"/>
      <c r="F180" s="177"/>
      <c r="G180" s="177"/>
      <c r="H180" s="80"/>
      <c r="I180" s="80"/>
      <c r="J180" s="8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>
    <tabColor indexed="12"/>
    <outlinePr applyStyles="1" summaryBelow="0"/>
    <pageSetUpPr fitToPage="1"/>
  </sheetPr>
  <dimension ref="A2:S183"/>
  <sheetViews>
    <sheetView workbookViewId="0">
      <selection activeCell="A41" sqref="A41"/>
    </sheetView>
  </sheetViews>
  <sheetFormatPr defaultRowHeight="12.75" outlineLevelRow="3" x14ac:dyDescent="0.2"/>
  <cols>
    <col min="1" max="1" width="81.42578125" style="64" customWidth="1"/>
    <col min="2" max="2" width="14.28515625" style="153" customWidth="1"/>
    <col min="3" max="3" width="15.42578125" style="153" customWidth="1"/>
    <col min="4" max="4" width="10.28515625" style="160" customWidth="1"/>
    <col min="5" max="16384" width="9.140625" style="6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31.05.2018</v>
      </c>
      <c r="B2" s="3"/>
      <c r="C2" s="3"/>
      <c r="D2" s="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8.75" x14ac:dyDescent="0.3">
      <c r="A3" s="1" t="s">
        <v>205</v>
      </c>
      <c r="B3" s="1"/>
      <c r="C3" s="1"/>
      <c r="D3" s="1"/>
    </row>
    <row r="4" spans="1:19" x14ac:dyDescent="0.2">
      <c r="B4" s="176"/>
      <c r="C4" s="176"/>
      <c r="D4" s="180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s="188" customFormat="1" x14ac:dyDescent="0.2">
      <c r="B5" s="54"/>
      <c r="C5" s="54"/>
      <c r="D5" s="188" t="str">
        <f>VALVAL</f>
        <v>млрд. одиниць</v>
      </c>
    </row>
    <row r="6" spans="1:19" s="197" customFormat="1" x14ac:dyDescent="0.2">
      <c r="A6" s="111"/>
      <c r="B6" s="233" t="s">
        <v>202</v>
      </c>
      <c r="C6" s="233" t="s">
        <v>8</v>
      </c>
      <c r="D6" s="238" t="s">
        <v>77</v>
      </c>
    </row>
    <row r="7" spans="1:19" s="87" customFormat="1" ht="15.75" x14ac:dyDescent="0.2">
      <c r="A7" s="10" t="s">
        <v>201</v>
      </c>
      <c r="B7" s="50">
        <f t="shared" ref="B7:C7" si="0">B$60+B$8</f>
        <v>76.256134905379994</v>
      </c>
      <c r="C7" s="50">
        <f t="shared" si="0"/>
        <v>1993.01638701706</v>
      </c>
      <c r="D7" s="179">
        <v>0.99999800000000005</v>
      </c>
    </row>
    <row r="8" spans="1:19" s="86" customFormat="1" ht="15" x14ac:dyDescent="0.2">
      <c r="A8" s="35" t="s">
        <v>61</v>
      </c>
      <c r="B8" s="115">
        <f t="shared" ref="B8:D8" si="1">B$9+B$47</f>
        <v>29.111577537679999</v>
      </c>
      <c r="C8" s="115">
        <f t="shared" si="1"/>
        <v>760.85486310824979</v>
      </c>
      <c r="D8" s="22">
        <f t="shared" si="1"/>
        <v>0.38175899999999996</v>
      </c>
    </row>
    <row r="9" spans="1:19" s="208" customFormat="1" ht="15" outlineLevel="1" x14ac:dyDescent="0.2">
      <c r="A9" s="131" t="s">
        <v>84</v>
      </c>
      <c r="B9" s="58">
        <f t="shared" ref="B9:D9" si="2">B$10+B$45</f>
        <v>28.592804085049998</v>
      </c>
      <c r="C9" s="58">
        <f t="shared" si="2"/>
        <v>747.29629508629978</v>
      </c>
      <c r="D9" s="36">
        <f t="shared" si="2"/>
        <v>0.37495699999999998</v>
      </c>
    </row>
    <row r="10" spans="1:19" s="226" customFormat="1" ht="14.25" outlineLevel="2" x14ac:dyDescent="0.2">
      <c r="A10" s="74" t="s">
        <v>146</v>
      </c>
      <c r="B10" s="19">
        <f t="shared" ref="B10:C10" si="3">SUM(B$11:B$44)</f>
        <v>28.502985493399997</v>
      </c>
      <c r="C10" s="19">
        <f t="shared" si="3"/>
        <v>744.94881281177982</v>
      </c>
      <c r="D10" s="166">
        <v>0.37377899999999997</v>
      </c>
    </row>
    <row r="11" spans="1:19" outlineLevel="3" x14ac:dyDescent="0.2">
      <c r="A11" s="73" t="s">
        <v>184</v>
      </c>
      <c r="B11" s="59">
        <v>2.3971104098399998</v>
      </c>
      <c r="C11" s="59">
        <v>62.650438999999999</v>
      </c>
      <c r="D11" s="121">
        <v>3.1434999999999998E-2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9" outlineLevel="3" x14ac:dyDescent="0.2">
      <c r="A12" s="124" t="s">
        <v>52</v>
      </c>
      <c r="B12" s="248">
        <v>0.72823436129999997</v>
      </c>
      <c r="C12" s="248">
        <v>19.033000000000001</v>
      </c>
      <c r="D12" s="8">
        <v>9.5499999999999995E-3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9" outlineLevel="3" x14ac:dyDescent="0.2">
      <c r="A13" s="124" t="s">
        <v>81</v>
      </c>
      <c r="B13" s="248">
        <v>0.30404100000000001</v>
      </c>
      <c r="C13" s="248">
        <v>7.9463599365000004</v>
      </c>
      <c r="D13" s="8">
        <v>3.9870000000000001E-3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9" outlineLevel="3" x14ac:dyDescent="0.2">
      <c r="A14" s="124" t="s">
        <v>137</v>
      </c>
      <c r="B14" s="248">
        <v>1.3965509477</v>
      </c>
      <c r="C14" s="248">
        <v>36.5</v>
      </c>
      <c r="D14" s="8">
        <v>1.8314E-2</v>
      </c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9" outlineLevel="3" x14ac:dyDescent="0.2">
      <c r="A15" s="124" t="s">
        <v>207</v>
      </c>
      <c r="B15" s="248">
        <v>1.0981099615200001</v>
      </c>
      <c r="C15" s="248">
        <v>28.700001</v>
      </c>
      <c r="D15" s="8">
        <v>1.44E-2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outlineLevel="3" x14ac:dyDescent="0.2">
      <c r="A16" s="124" t="s">
        <v>86</v>
      </c>
      <c r="B16" s="248">
        <v>1.79447231362</v>
      </c>
      <c r="C16" s="248">
        <v>46.9</v>
      </c>
      <c r="D16" s="8">
        <v>2.3532000000000001E-2</v>
      </c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1:17" outlineLevel="3" x14ac:dyDescent="0.2">
      <c r="A17" s="124" t="s">
        <v>161</v>
      </c>
      <c r="B17" s="248">
        <v>3.5751190406400002</v>
      </c>
      <c r="C17" s="248">
        <v>93.438657000000006</v>
      </c>
      <c r="D17" s="8">
        <v>4.6883000000000001E-2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7" outlineLevel="3" x14ac:dyDescent="0.2">
      <c r="A18" s="124" t="s">
        <v>19</v>
      </c>
      <c r="B18" s="248">
        <v>0.46287988623999998</v>
      </c>
      <c r="C18" s="248">
        <v>12.097744</v>
      </c>
      <c r="D18" s="8">
        <v>6.0699999999999999E-3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7" outlineLevel="3" x14ac:dyDescent="0.2">
      <c r="A19" s="124" t="s">
        <v>108</v>
      </c>
      <c r="B19" s="248">
        <v>0.46287988623999998</v>
      </c>
      <c r="C19" s="248">
        <v>12.097744</v>
      </c>
      <c r="D19" s="8">
        <v>6.0699999999999999E-3</v>
      </c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7" outlineLevel="3" x14ac:dyDescent="0.2">
      <c r="A20" s="124" t="s">
        <v>159</v>
      </c>
      <c r="B20" s="248">
        <v>0.9628075183</v>
      </c>
      <c r="C20" s="248">
        <v>25.163761104270002</v>
      </c>
      <c r="D20" s="8">
        <v>1.2626E-2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1:17" outlineLevel="3" x14ac:dyDescent="0.2">
      <c r="A21" s="124" t="s">
        <v>178</v>
      </c>
      <c r="B21" s="248">
        <v>0.46287988623999998</v>
      </c>
      <c r="C21" s="248">
        <v>12.097744</v>
      </c>
      <c r="D21" s="8">
        <v>6.0699999999999999E-3</v>
      </c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7" outlineLevel="3" x14ac:dyDescent="0.2">
      <c r="A22" s="124" t="s">
        <v>46</v>
      </c>
      <c r="B22" s="248">
        <v>0.46287988623999998</v>
      </c>
      <c r="C22" s="248">
        <v>12.097744</v>
      </c>
      <c r="D22" s="8">
        <v>6.0699999999999999E-3</v>
      </c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7" outlineLevel="3" x14ac:dyDescent="0.2">
      <c r="A23" s="124" t="s">
        <v>148</v>
      </c>
      <c r="B23" s="248">
        <v>2.0566779375099999</v>
      </c>
      <c r="C23" s="248">
        <v>53.75295820318</v>
      </c>
      <c r="D23" s="8">
        <v>2.6970999999999998E-2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7" outlineLevel="3" x14ac:dyDescent="0.2">
      <c r="A24" s="124" t="s">
        <v>122</v>
      </c>
      <c r="B24" s="248">
        <v>0.46287988623999998</v>
      </c>
      <c r="C24" s="248">
        <v>12.097744</v>
      </c>
      <c r="D24" s="8">
        <v>6.0699999999999999E-3</v>
      </c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7" outlineLevel="3" x14ac:dyDescent="0.2">
      <c r="A25" s="124" t="s">
        <v>197</v>
      </c>
      <c r="B25" s="248">
        <v>0.46287988623999998</v>
      </c>
      <c r="C25" s="248">
        <v>12.097744</v>
      </c>
      <c r="D25" s="8">
        <v>6.0699999999999999E-3</v>
      </c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1:17" outlineLevel="3" x14ac:dyDescent="0.2">
      <c r="A26" s="124" t="s">
        <v>59</v>
      </c>
      <c r="B26" s="248">
        <v>0.46287988623999998</v>
      </c>
      <c r="C26" s="248">
        <v>12.097744</v>
      </c>
      <c r="D26" s="8">
        <v>6.0699999999999999E-3</v>
      </c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7" outlineLevel="3" x14ac:dyDescent="0.2">
      <c r="A27" s="124" t="s">
        <v>131</v>
      </c>
      <c r="B27" s="248">
        <v>0.46287988623999998</v>
      </c>
      <c r="C27" s="248">
        <v>12.097744</v>
      </c>
      <c r="D27" s="8">
        <v>6.0699999999999999E-3</v>
      </c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7" outlineLevel="3" x14ac:dyDescent="0.2">
      <c r="A28" s="124" t="s">
        <v>195</v>
      </c>
      <c r="B28" s="248">
        <v>0.46287988623999998</v>
      </c>
      <c r="C28" s="248">
        <v>12.097744</v>
      </c>
      <c r="D28" s="8">
        <v>6.0699999999999999E-3</v>
      </c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7" outlineLevel="3" x14ac:dyDescent="0.2">
      <c r="A29" s="124" t="s">
        <v>54</v>
      </c>
      <c r="B29" s="248">
        <v>0.46287988623999998</v>
      </c>
      <c r="C29" s="248">
        <v>12.097744</v>
      </c>
      <c r="D29" s="8">
        <v>6.0699999999999999E-3</v>
      </c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7" outlineLevel="3" x14ac:dyDescent="0.2">
      <c r="A30" s="124" t="s">
        <v>196</v>
      </c>
      <c r="B30" s="248">
        <v>0.46287988623999998</v>
      </c>
      <c r="C30" s="248">
        <v>12.097744</v>
      </c>
      <c r="D30" s="8">
        <v>6.0699999999999999E-3</v>
      </c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7" outlineLevel="3" x14ac:dyDescent="0.2">
      <c r="A31" s="124" t="s">
        <v>55</v>
      </c>
      <c r="B31" s="248">
        <v>0.46287988623999998</v>
      </c>
      <c r="C31" s="248">
        <v>12.097744</v>
      </c>
      <c r="D31" s="8">
        <v>6.0699999999999999E-3</v>
      </c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7" outlineLevel="3" x14ac:dyDescent="0.2">
      <c r="A32" s="124" t="s">
        <v>130</v>
      </c>
      <c r="B32" s="248">
        <v>0.46287988623999998</v>
      </c>
      <c r="C32" s="248">
        <v>12.097744</v>
      </c>
      <c r="D32" s="8">
        <v>6.0699999999999999E-3</v>
      </c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1:17" outlineLevel="3" x14ac:dyDescent="0.2">
      <c r="A33" s="124" t="s">
        <v>194</v>
      </c>
      <c r="B33" s="248">
        <v>0.46287988623999998</v>
      </c>
      <c r="C33" s="248">
        <v>12.097744</v>
      </c>
      <c r="D33" s="8">
        <v>6.0699999999999999E-3</v>
      </c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1:17" outlineLevel="3" x14ac:dyDescent="0.2">
      <c r="A34" s="124" t="s">
        <v>152</v>
      </c>
      <c r="B34" s="248">
        <v>0.13100145292000001</v>
      </c>
      <c r="C34" s="248">
        <v>3.4238300000000002</v>
      </c>
      <c r="D34" s="8">
        <v>1.7179999999999999E-3</v>
      </c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1:17" outlineLevel="3" x14ac:dyDescent="0.2">
      <c r="A35" s="124" t="s">
        <v>4</v>
      </c>
      <c r="B35" s="248">
        <v>2.20138372629</v>
      </c>
      <c r="C35" s="248">
        <v>57.534962217580002</v>
      </c>
      <c r="D35" s="8">
        <v>2.8868000000000001E-2</v>
      </c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1:17" outlineLevel="3" x14ac:dyDescent="0.2">
      <c r="A36" s="124" t="s">
        <v>200</v>
      </c>
      <c r="B36" s="248">
        <v>0.46288015407999999</v>
      </c>
      <c r="C36" s="248">
        <v>12.097751000000001</v>
      </c>
      <c r="D36" s="8">
        <v>6.0699999999999999E-3</v>
      </c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1:17" outlineLevel="3" x14ac:dyDescent="0.2">
      <c r="A37" s="124" t="s">
        <v>98</v>
      </c>
      <c r="B37" s="248">
        <v>1.14785009E-3</v>
      </c>
      <c r="C37" s="248">
        <v>0.03</v>
      </c>
      <c r="D37" s="8">
        <v>1.5E-5</v>
      </c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1:17" outlineLevel="3" x14ac:dyDescent="0.2">
      <c r="A38" s="124" t="s">
        <v>173</v>
      </c>
      <c r="B38" s="248">
        <v>1.7766116245900001</v>
      </c>
      <c r="C38" s="248">
        <v>46.433196299999999</v>
      </c>
      <c r="D38" s="8">
        <v>2.3297999999999999E-2</v>
      </c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1:17" outlineLevel="3" x14ac:dyDescent="0.2">
      <c r="A39" s="124" t="s">
        <v>45</v>
      </c>
      <c r="B39" s="248">
        <v>0.66562403808000004</v>
      </c>
      <c r="C39" s="248">
        <v>17.396628050250001</v>
      </c>
      <c r="D39" s="8">
        <v>8.7290000000000006E-3</v>
      </c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1:17" outlineLevel="3" x14ac:dyDescent="0.2">
      <c r="A40" s="124" t="s">
        <v>34</v>
      </c>
      <c r="B40" s="248">
        <v>0.22192151100999999</v>
      </c>
      <c r="C40" s="248">
        <v>5.8000999999999996</v>
      </c>
      <c r="D40" s="8">
        <v>2.9099999999999998E-3</v>
      </c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1:17" outlineLevel="3" x14ac:dyDescent="0.2">
      <c r="A41" s="124" t="s">
        <v>121</v>
      </c>
      <c r="B41" s="248">
        <v>0.68322390688000001</v>
      </c>
      <c r="C41" s="248">
        <v>17.856615000000001</v>
      </c>
      <c r="D41" s="8">
        <v>8.9599999999999992E-3</v>
      </c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1:17" outlineLevel="3" x14ac:dyDescent="0.2">
      <c r="A42" s="124" t="s">
        <v>193</v>
      </c>
      <c r="B42" s="248">
        <v>0.66957922150000004</v>
      </c>
      <c r="C42" s="248">
        <v>17.5</v>
      </c>
      <c r="D42" s="8">
        <v>8.7810000000000006E-3</v>
      </c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1:17" outlineLevel="3" x14ac:dyDescent="0.2">
      <c r="A43" s="124" t="s">
        <v>6</v>
      </c>
      <c r="B43" s="248">
        <v>0.15389371604999999</v>
      </c>
      <c r="C43" s="248">
        <v>4.022138</v>
      </c>
      <c r="D43" s="8">
        <v>2.0179999999999998E-3</v>
      </c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1:17" outlineLevel="3" x14ac:dyDescent="0.2">
      <c r="A44" s="124" t="s">
        <v>67</v>
      </c>
      <c r="B44" s="248">
        <v>0.74227639412000002</v>
      </c>
      <c r="C44" s="248">
        <v>19.399999999999999</v>
      </c>
      <c r="D44" s="8">
        <v>9.7339999999999996E-3</v>
      </c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1:17" ht="14.25" outlineLevel="2" x14ac:dyDescent="0.25">
      <c r="A45" s="199" t="s">
        <v>12</v>
      </c>
      <c r="B45" s="52">
        <f t="shared" ref="B45:C45" si="4">SUM(B$46:B$46)</f>
        <v>8.9818591650000001E-2</v>
      </c>
      <c r="C45" s="52">
        <f t="shared" si="4"/>
        <v>2.3474822745199999</v>
      </c>
      <c r="D45" s="60">
        <v>1.178E-3</v>
      </c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1:17" outlineLevel="3" x14ac:dyDescent="0.2">
      <c r="A46" s="124" t="s">
        <v>111</v>
      </c>
      <c r="B46" s="248">
        <v>8.9818591650000001E-2</v>
      </c>
      <c r="C46" s="248">
        <v>2.3474822745199999</v>
      </c>
      <c r="D46" s="8">
        <v>1.178E-3</v>
      </c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1:17" ht="15" outlineLevel="1" x14ac:dyDescent="0.25">
      <c r="A47" s="112" t="s">
        <v>128</v>
      </c>
      <c r="B47" s="157">
        <f t="shared" ref="B47:D47" si="5">B$48+B$54+B$58</f>
        <v>0.51877345262999996</v>
      </c>
      <c r="C47" s="157">
        <f t="shared" si="5"/>
        <v>13.55856802195</v>
      </c>
      <c r="D47" s="163">
        <f t="shared" si="5"/>
        <v>6.8020000000000008E-3</v>
      </c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1:17" ht="14.25" outlineLevel="2" x14ac:dyDescent="0.25">
      <c r="A48" s="199" t="s">
        <v>146</v>
      </c>
      <c r="B48" s="52">
        <f t="shared" ref="B48:C48" si="6">SUM(B$49:B$53)</f>
        <v>0.34244238854999998</v>
      </c>
      <c r="C48" s="52">
        <f t="shared" si="6"/>
        <v>8.9500115999999998</v>
      </c>
      <c r="D48" s="60">
        <v>4.4910000000000002E-3</v>
      </c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1:17" outlineLevel="3" x14ac:dyDescent="0.2">
      <c r="A49" s="124" t="s">
        <v>175</v>
      </c>
      <c r="B49" s="248">
        <v>4.4383999999999998E-7</v>
      </c>
      <c r="C49" s="248">
        <v>1.1600000000000001E-5</v>
      </c>
      <c r="D49" s="8">
        <v>0</v>
      </c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1:17" outlineLevel="3" x14ac:dyDescent="0.2">
      <c r="A50" s="124" t="s">
        <v>56</v>
      </c>
      <c r="B50" s="248">
        <v>3.8261669800000002E-2</v>
      </c>
      <c r="C50" s="248">
        <v>1</v>
      </c>
      <c r="D50" s="8">
        <v>5.0199999999999995E-4</v>
      </c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1:17" outlineLevel="3" x14ac:dyDescent="0.2">
      <c r="A51" s="124" t="s">
        <v>62</v>
      </c>
      <c r="B51" s="248">
        <v>7.6523339600000004E-2</v>
      </c>
      <c r="C51" s="248">
        <v>2</v>
      </c>
      <c r="D51" s="8">
        <v>1.0039999999999999E-3</v>
      </c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1:17" outlineLevel="3" x14ac:dyDescent="0.2">
      <c r="A52" s="124" t="s">
        <v>210</v>
      </c>
      <c r="B52" s="248">
        <v>0.1147850094</v>
      </c>
      <c r="C52" s="248">
        <v>3</v>
      </c>
      <c r="D52" s="8">
        <v>1.505E-3</v>
      </c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1:17" outlineLevel="3" x14ac:dyDescent="0.2">
      <c r="A53" s="124" t="s">
        <v>206</v>
      </c>
      <c r="B53" s="248">
        <v>0.11287192591</v>
      </c>
      <c r="C53" s="248">
        <v>2.95</v>
      </c>
      <c r="D53" s="8">
        <v>1.48E-3</v>
      </c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1:17" ht="14.25" outlineLevel="2" x14ac:dyDescent="0.25">
      <c r="A54" s="199" t="s">
        <v>12</v>
      </c>
      <c r="B54" s="52">
        <f t="shared" ref="B54:C54" si="7">SUM(B$55:B$57)</f>
        <v>0.17629453758000002</v>
      </c>
      <c r="C54" s="52">
        <f t="shared" si="7"/>
        <v>4.6076017719499998</v>
      </c>
      <c r="D54" s="60">
        <v>2.3110000000000001E-3</v>
      </c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1:17" outlineLevel="3" x14ac:dyDescent="0.2">
      <c r="A55" s="124" t="s">
        <v>14</v>
      </c>
      <c r="B55" s="248">
        <v>3.107244566E-2</v>
      </c>
      <c r="C55" s="248">
        <v>0.81210375334999996</v>
      </c>
      <c r="D55" s="8">
        <v>4.0700000000000003E-4</v>
      </c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1:17" outlineLevel="3" x14ac:dyDescent="0.2">
      <c r="A56" s="124" t="s">
        <v>119</v>
      </c>
      <c r="B56" s="248">
        <v>0.14209320945000001</v>
      </c>
      <c r="C56" s="248">
        <v>3.7137221190299998</v>
      </c>
      <c r="D56" s="8">
        <v>1.8630000000000001E-3</v>
      </c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1:17" outlineLevel="3" x14ac:dyDescent="0.2">
      <c r="A57" s="124" t="s">
        <v>37</v>
      </c>
      <c r="B57" s="248">
        <v>3.1288824699999998E-3</v>
      </c>
      <c r="C57" s="248">
        <v>8.1775899570000005E-2</v>
      </c>
      <c r="D57" s="8">
        <v>4.1E-5</v>
      </c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1:17" ht="14.25" outlineLevel="2" x14ac:dyDescent="0.25">
      <c r="A58" s="199" t="s">
        <v>149</v>
      </c>
      <c r="B58" s="52">
        <f t="shared" ref="B58:C58" si="8">SUM(B$59:B$59)</f>
        <v>3.6526499999999997E-5</v>
      </c>
      <c r="C58" s="52">
        <f t="shared" si="8"/>
        <v>9.5465000000000003E-4</v>
      </c>
      <c r="D58" s="60">
        <v>0</v>
      </c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1:17" outlineLevel="3" x14ac:dyDescent="0.2">
      <c r="A59" s="124" t="s">
        <v>204</v>
      </c>
      <c r="B59" s="248">
        <v>3.6526499999999997E-5</v>
      </c>
      <c r="C59" s="248">
        <v>9.5465000000000003E-4</v>
      </c>
      <c r="D59" s="8">
        <v>0</v>
      </c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1:17" ht="15" x14ac:dyDescent="0.25">
      <c r="A60" s="129" t="s">
        <v>91</v>
      </c>
      <c r="B60" s="144">
        <f t="shared" ref="B60:D60" si="9">B$61+B$85</f>
        <v>47.144557367699996</v>
      </c>
      <c r="C60" s="144">
        <f t="shared" si="9"/>
        <v>1232.1615239088101</v>
      </c>
      <c r="D60" s="146">
        <f t="shared" si="9"/>
        <v>0.61823899999999998</v>
      </c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1:17" ht="15" outlineLevel="1" x14ac:dyDescent="0.25">
      <c r="A61" s="112" t="s">
        <v>84</v>
      </c>
      <c r="B61" s="157">
        <f t="shared" ref="B61:D61" si="10">B$62+B$69+B$75+B$77+B$83</f>
        <v>37.626396875989997</v>
      </c>
      <c r="C61" s="157">
        <f t="shared" si="10"/>
        <v>983.39662312077996</v>
      </c>
      <c r="D61" s="163">
        <f t="shared" si="10"/>
        <v>0.493421</v>
      </c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1:17" ht="14.25" outlineLevel="2" x14ac:dyDescent="0.25">
      <c r="A62" s="199" t="s">
        <v>163</v>
      </c>
      <c r="B62" s="52">
        <f t="shared" ref="B62:C62" si="11">SUM(B$63:B$68)</f>
        <v>13.661052777190003</v>
      </c>
      <c r="C62" s="52">
        <f t="shared" si="11"/>
        <v>357.04277541173997</v>
      </c>
      <c r="D62" s="60">
        <v>0.179146</v>
      </c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1:17" outlineLevel="3" x14ac:dyDescent="0.2">
      <c r="A63" s="124" t="s">
        <v>36</v>
      </c>
      <c r="B63" s="248">
        <v>3.2685919640500001</v>
      </c>
      <c r="C63" s="248">
        <v>85.427321419999998</v>
      </c>
      <c r="D63" s="8">
        <v>4.2862999999999998E-2</v>
      </c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1:17" outlineLevel="3" x14ac:dyDescent="0.2">
      <c r="A64" s="124" t="s">
        <v>112</v>
      </c>
      <c r="B64" s="248">
        <v>0.59352229654999999</v>
      </c>
      <c r="C64" s="248">
        <v>15.51219012812</v>
      </c>
      <c r="D64" s="8">
        <v>7.783E-3</v>
      </c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1:17" outlineLevel="3" x14ac:dyDescent="0.2">
      <c r="A65" s="124" t="s">
        <v>87</v>
      </c>
      <c r="B65" s="248">
        <v>0.65839406210999996</v>
      </c>
      <c r="C65" s="248">
        <v>17.20766672113</v>
      </c>
      <c r="D65" s="8">
        <v>8.6339999999999993E-3</v>
      </c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1:17" outlineLevel="3" x14ac:dyDescent="0.2">
      <c r="A66" s="124" t="s">
        <v>76</v>
      </c>
      <c r="B66" s="248">
        <v>4.8166716913699998</v>
      </c>
      <c r="C66" s="248">
        <v>125.88764987476</v>
      </c>
      <c r="D66" s="8">
        <v>6.3163999999999998E-2</v>
      </c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1:17" outlineLevel="3" x14ac:dyDescent="0.2">
      <c r="A67" s="124" t="s">
        <v>107</v>
      </c>
      <c r="B67" s="248">
        <v>4.3170891066000001</v>
      </c>
      <c r="C67" s="248">
        <v>112.8306508626</v>
      </c>
      <c r="D67" s="8">
        <v>5.6612999999999997E-2</v>
      </c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1:17" outlineLevel="3" x14ac:dyDescent="0.2">
      <c r="A68" s="124" t="s">
        <v>29</v>
      </c>
      <c r="B68" s="248">
        <v>6.7836565099999996E-3</v>
      </c>
      <c r="C68" s="248">
        <v>0.17729640513</v>
      </c>
      <c r="D68" s="8">
        <v>8.8999999999999995E-5</v>
      </c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1:17" ht="14.25" outlineLevel="2" x14ac:dyDescent="0.25">
      <c r="A69" s="199" t="s">
        <v>9</v>
      </c>
      <c r="B69" s="52">
        <f t="shared" ref="B69:C69" si="12">SUM(B$70:B$74)</f>
        <v>1.75836378802</v>
      </c>
      <c r="C69" s="52">
        <f t="shared" si="12"/>
        <v>45.956274183879998</v>
      </c>
      <c r="D69" s="60">
        <v>2.3059E-2</v>
      </c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1:17" outlineLevel="3" x14ac:dyDescent="0.2">
      <c r="A70" s="124" t="s">
        <v>117</v>
      </c>
      <c r="B70" s="248">
        <v>0.30827536020000001</v>
      </c>
      <c r="C70" s="248">
        <v>8.0570284000000001</v>
      </c>
      <c r="D70" s="8">
        <v>4.0429999999999997E-3</v>
      </c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1:17" outlineLevel="3" x14ac:dyDescent="0.2">
      <c r="A71" s="124" t="s">
        <v>43</v>
      </c>
      <c r="B71" s="248">
        <v>0.26002075182000001</v>
      </c>
      <c r="C71" s="248">
        <v>6.7958547860899996</v>
      </c>
      <c r="D71" s="8">
        <v>3.4099999999999998E-3</v>
      </c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1:17" outlineLevel="3" x14ac:dyDescent="0.2">
      <c r="A72" s="124" t="s">
        <v>13</v>
      </c>
      <c r="B72" s="248">
        <v>0.60585586000000002</v>
      </c>
      <c r="C72" s="248">
        <v>15.83453788534</v>
      </c>
      <c r="D72" s="8">
        <v>7.9450000000000007E-3</v>
      </c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1:17" outlineLevel="3" x14ac:dyDescent="0.2">
      <c r="A73" s="124" t="s">
        <v>113</v>
      </c>
      <c r="B73" s="248">
        <v>6.1721831099999999E-3</v>
      </c>
      <c r="C73" s="248">
        <v>0.16131504825000001</v>
      </c>
      <c r="D73" s="8">
        <v>8.1000000000000004E-5</v>
      </c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1:17" outlineLevel="3" x14ac:dyDescent="0.2">
      <c r="A74" s="124" t="s">
        <v>118</v>
      </c>
      <c r="B74" s="248">
        <v>0.57803963289000004</v>
      </c>
      <c r="C74" s="248">
        <v>15.1075380642</v>
      </c>
      <c r="D74" s="8">
        <v>7.5799999999999999E-3</v>
      </c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1:17" ht="14.25" outlineLevel="2" x14ac:dyDescent="0.25">
      <c r="A75" s="199" t="s">
        <v>28</v>
      </c>
      <c r="B75" s="52">
        <f t="shared" ref="B75:C75" si="13">SUM(B$76:B$76)</f>
        <v>5.9473479999999998E-5</v>
      </c>
      <c r="C75" s="52">
        <f t="shared" si="13"/>
        <v>1.5543881100000001E-3</v>
      </c>
      <c r="D75" s="60">
        <v>9.9999999999999995E-7</v>
      </c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1:17" outlineLevel="3" x14ac:dyDescent="0.2">
      <c r="A76" s="124" t="s">
        <v>85</v>
      </c>
      <c r="B76" s="248">
        <v>5.9473479999999998E-5</v>
      </c>
      <c r="C76" s="248">
        <v>1.5543881100000001E-3</v>
      </c>
      <c r="D76" s="8">
        <v>9.9999999999999995E-7</v>
      </c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1:17" ht="14.25" outlineLevel="2" x14ac:dyDescent="0.25">
      <c r="A77" s="199" t="s">
        <v>164</v>
      </c>
      <c r="B77" s="52">
        <f t="shared" ref="B77:C77" si="14">SUM(B$78:B$82)</f>
        <v>20.467272999999999</v>
      </c>
      <c r="C77" s="52">
        <f t="shared" si="14"/>
        <v>534.92890161704997</v>
      </c>
      <c r="D77" s="60">
        <v>0.26840199999999997</v>
      </c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1:17" outlineLevel="3" x14ac:dyDescent="0.2">
      <c r="A78" s="124" t="s">
        <v>136</v>
      </c>
      <c r="B78" s="248">
        <v>3</v>
      </c>
      <c r="C78" s="248">
        <v>78.407450999999995</v>
      </c>
      <c r="D78" s="8">
        <v>3.9341000000000001E-2</v>
      </c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1:17" outlineLevel="3" x14ac:dyDescent="0.2">
      <c r="A79" s="124" t="s">
        <v>138</v>
      </c>
      <c r="B79" s="248">
        <v>1</v>
      </c>
      <c r="C79" s="248">
        <v>26.135816999999999</v>
      </c>
      <c r="D79" s="8">
        <v>1.3114000000000001E-2</v>
      </c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1:17" outlineLevel="3" x14ac:dyDescent="0.2">
      <c r="A80" s="124" t="s">
        <v>142</v>
      </c>
      <c r="B80" s="248">
        <v>12.467273</v>
      </c>
      <c r="C80" s="248">
        <v>325.84236561705001</v>
      </c>
      <c r="D80" s="8">
        <v>0.163492</v>
      </c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1:17" outlineLevel="3" x14ac:dyDescent="0.2">
      <c r="A81" s="124" t="s">
        <v>209</v>
      </c>
      <c r="B81" s="248">
        <v>1</v>
      </c>
      <c r="C81" s="248">
        <v>26.135816999999999</v>
      </c>
      <c r="D81" s="8">
        <v>1.3114000000000001E-2</v>
      </c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1:17" outlineLevel="3" x14ac:dyDescent="0.2">
      <c r="A82" s="124" t="s">
        <v>215</v>
      </c>
      <c r="B82" s="248">
        <v>3</v>
      </c>
      <c r="C82" s="248">
        <v>78.407450999999995</v>
      </c>
      <c r="D82" s="8">
        <v>3.9341000000000001E-2</v>
      </c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1:17" ht="14.25" outlineLevel="2" x14ac:dyDescent="0.25">
      <c r="A83" s="199" t="s">
        <v>10</v>
      </c>
      <c r="B83" s="52">
        <f t="shared" ref="B83:C83" si="15">SUM(B$84:B$84)</f>
        <v>1.7396478372999999</v>
      </c>
      <c r="C83" s="52">
        <f t="shared" si="15"/>
        <v>45.467117520000002</v>
      </c>
      <c r="D83" s="60">
        <v>2.2813E-2</v>
      </c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1:17" outlineLevel="3" x14ac:dyDescent="0.2">
      <c r="A84" s="124" t="s">
        <v>107</v>
      </c>
      <c r="B84" s="248">
        <v>1.7396478372999999</v>
      </c>
      <c r="C84" s="248">
        <v>45.467117520000002</v>
      </c>
      <c r="D84" s="8">
        <v>2.2813E-2</v>
      </c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1:17" ht="15" outlineLevel="1" x14ac:dyDescent="0.25">
      <c r="A85" s="112" t="s">
        <v>128</v>
      </c>
      <c r="B85" s="157">
        <f t="shared" ref="B85:D85" si="16">B$86+B$92+B$94+B$102+B$103</f>
        <v>9.5181604917100007</v>
      </c>
      <c r="C85" s="157">
        <f t="shared" si="16"/>
        <v>248.76490078803002</v>
      </c>
      <c r="D85" s="163">
        <f t="shared" si="16"/>
        <v>0.124818</v>
      </c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1:17" ht="14.25" outlineLevel="2" x14ac:dyDescent="0.25">
      <c r="A86" s="199" t="s">
        <v>163</v>
      </c>
      <c r="B86" s="52">
        <f t="shared" ref="B86:C86" si="17">SUM(B$87:B$91)</f>
        <v>7.5756566152399998</v>
      </c>
      <c r="C86" s="52">
        <f t="shared" si="17"/>
        <v>197.99597495078001</v>
      </c>
      <c r="D86" s="60">
        <v>9.9345000000000003E-2</v>
      </c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1:17" outlineLevel="3" x14ac:dyDescent="0.2">
      <c r="A87" s="124" t="s">
        <v>15</v>
      </c>
      <c r="B87" s="248">
        <v>5.8159999359999999E-2</v>
      </c>
      <c r="C87" s="248">
        <v>1.5200591000000001</v>
      </c>
      <c r="D87" s="8">
        <v>7.6300000000000001E-4</v>
      </c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1:17" outlineLevel="3" x14ac:dyDescent="0.2">
      <c r="A88" s="124" t="s">
        <v>112</v>
      </c>
      <c r="B88" s="248">
        <v>0.15798807835000001</v>
      </c>
      <c r="C88" s="248">
        <v>4.1291475038999996</v>
      </c>
      <c r="D88" s="8">
        <v>2.0720000000000001E-3</v>
      </c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1:17" outlineLevel="3" x14ac:dyDescent="0.2">
      <c r="A89" s="124" t="s">
        <v>87</v>
      </c>
      <c r="B89" s="248">
        <v>5.6996799369999997E-2</v>
      </c>
      <c r="C89" s="248">
        <v>1.489657918</v>
      </c>
      <c r="D89" s="8">
        <v>7.4700000000000005E-4</v>
      </c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1:17" outlineLevel="3" x14ac:dyDescent="0.2">
      <c r="A90" s="124" t="s">
        <v>76</v>
      </c>
      <c r="B90" s="248">
        <v>0.43760000001999999</v>
      </c>
      <c r="C90" s="248">
        <v>11.437033519730001</v>
      </c>
      <c r="D90" s="8">
        <v>5.7390000000000002E-3</v>
      </c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1:17" outlineLevel="3" x14ac:dyDescent="0.2">
      <c r="A91" s="124" t="s">
        <v>107</v>
      </c>
      <c r="B91" s="248">
        <v>6.86491173814</v>
      </c>
      <c r="C91" s="248">
        <v>179.42007690915</v>
      </c>
      <c r="D91" s="8">
        <v>9.0024000000000007E-2</v>
      </c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1:17" ht="14.25" outlineLevel="2" x14ac:dyDescent="0.25">
      <c r="A92" s="199" t="s">
        <v>9</v>
      </c>
      <c r="B92" s="52">
        <f t="shared" ref="B92:C92" si="18">SUM(B$93:B$93)</f>
        <v>7.3108389940000004E-2</v>
      </c>
      <c r="C92" s="52">
        <f t="shared" si="18"/>
        <v>1.9107475006400001</v>
      </c>
      <c r="D92" s="60">
        <v>9.59E-4</v>
      </c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1:17" outlineLevel="3" x14ac:dyDescent="0.2">
      <c r="A93" s="124" t="s">
        <v>117</v>
      </c>
      <c r="B93" s="248">
        <v>7.3108389940000004E-2</v>
      </c>
      <c r="C93" s="248">
        <v>1.9107475006400001</v>
      </c>
      <c r="D93" s="8">
        <v>9.59E-4</v>
      </c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1:17" ht="14.25" outlineLevel="2" x14ac:dyDescent="0.25">
      <c r="A94" s="199" t="s">
        <v>28</v>
      </c>
      <c r="B94" s="52">
        <f t="shared" ref="B94:C94" si="19">SUM(B$95:B$101)</f>
        <v>1.7540185754099999</v>
      </c>
      <c r="C94" s="52">
        <f t="shared" si="19"/>
        <v>45.842708501680001</v>
      </c>
      <c r="D94" s="60">
        <v>2.3001000000000001E-2</v>
      </c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1:17" outlineLevel="3" x14ac:dyDescent="0.2">
      <c r="A95" s="124" t="s">
        <v>69</v>
      </c>
      <c r="B95" s="248">
        <v>5.6690593460000001E-2</v>
      </c>
      <c r="C95" s="248">
        <v>1.48165497629</v>
      </c>
      <c r="D95" s="8">
        <v>7.4299999999999995E-4</v>
      </c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1:17" outlineLevel="3" x14ac:dyDescent="0.2">
      <c r="A96" s="124" t="s">
        <v>20</v>
      </c>
      <c r="B96" s="248">
        <v>9.0552474080000001E-2</v>
      </c>
      <c r="C96" s="248">
        <v>2.3666628915799999</v>
      </c>
      <c r="D96" s="8">
        <v>1.1869999999999999E-3</v>
      </c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1:17" outlineLevel="3" x14ac:dyDescent="0.2">
      <c r="A97" s="124" t="s">
        <v>18</v>
      </c>
      <c r="B97" s="248">
        <v>3.5730633320000003E-2</v>
      </c>
      <c r="C97" s="248">
        <v>0.93384929369000003</v>
      </c>
      <c r="D97" s="8">
        <v>4.6900000000000002E-4</v>
      </c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1:17" outlineLevel="3" x14ac:dyDescent="0.2">
      <c r="A98" s="124" t="s">
        <v>139</v>
      </c>
      <c r="B98" s="248">
        <v>2.4717999550000001E-2</v>
      </c>
      <c r="C98" s="248">
        <v>0.64602511293999998</v>
      </c>
      <c r="D98" s="8">
        <v>3.2400000000000001E-4</v>
      </c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1:17" outlineLevel="3" x14ac:dyDescent="0.2">
      <c r="A99" s="124" t="s">
        <v>80</v>
      </c>
      <c r="B99" s="248">
        <v>3.9780000000000003E-2</v>
      </c>
      <c r="C99" s="248">
        <v>1.03968280026</v>
      </c>
      <c r="D99" s="8">
        <v>5.22E-4</v>
      </c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1:17" outlineLevel="3" x14ac:dyDescent="0.2">
      <c r="A100" s="124" t="s">
        <v>83</v>
      </c>
      <c r="B100" s="248">
        <v>1.425</v>
      </c>
      <c r="C100" s="248">
        <v>37.243539224999999</v>
      </c>
      <c r="D100" s="8">
        <v>1.8686999999999999E-2</v>
      </c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1:17" outlineLevel="3" x14ac:dyDescent="0.2">
      <c r="A101" s="124" t="s">
        <v>183</v>
      </c>
      <c r="B101" s="248">
        <v>8.1546875000000005E-2</v>
      </c>
      <c r="C101" s="248">
        <v>2.1312942019199999</v>
      </c>
      <c r="D101" s="8">
        <v>1.0690000000000001E-3</v>
      </c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1:17" ht="14.25" outlineLevel="2" x14ac:dyDescent="0.25">
      <c r="A102" s="199" t="s">
        <v>164</v>
      </c>
      <c r="B102" s="52"/>
      <c r="C102" s="52"/>
      <c r="D102" s="60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1:17" ht="14.25" outlineLevel="2" x14ac:dyDescent="0.25">
      <c r="A103" s="199" t="s">
        <v>10</v>
      </c>
      <c r="B103" s="52">
        <f t="shared" ref="B103:C103" si="20">SUM(B$104:B$104)</f>
        <v>0.11537691111999999</v>
      </c>
      <c r="C103" s="52">
        <f t="shared" si="20"/>
        <v>3.0154698349300002</v>
      </c>
      <c r="D103" s="60">
        <v>1.513E-3</v>
      </c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1:17" outlineLevel="3" x14ac:dyDescent="0.2">
      <c r="A104" s="124" t="s">
        <v>107</v>
      </c>
      <c r="B104" s="248">
        <v>0.11537691111999999</v>
      </c>
      <c r="C104" s="248">
        <v>3.0154698349300002</v>
      </c>
      <c r="D104" s="8">
        <v>1.513E-3</v>
      </c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1:17" x14ac:dyDescent="0.2">
      <c r="B105" s="176"/>
      <c r="C105" s="176"/>
      <c r="D105" s="180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1:17" x14ac:dyDescent="0.2">
      <c r="B106" s="176"/>
      <c r="C106" s="176"/>
      <c r="D106" s="180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1:17" x14ac:dyDescent="0.2">
      <c r="B107" s="176"/>
      <c r="C107" s="176"/>
      <c r="D107" s="180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1:17" x14ac:dyDescent="0.2">
      <c r="B108" s="176"/>
      <c r="C108" s="176"/>
      <c r="D108" s="180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1:17" x14ac:dyDescent="0.2">
      <c r="B109" s="176"/>
      <c r="C109" s="176"/>
      <c r="D109" s="180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1:17" x14ac:dyDescent="0.2">
      <c r="B110" s="176"/>
      <c r="C110" s="176"/>
      <c r="D110" s="180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1:17" x14ac:dyDescent="0.2">
      <c r="B111" s="176"/>
      <c r="C111" s="176"/>
      <c r="D111" s="180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x14ac:dyDescent="0.2">
      <c r="B112" s="176"/>
      <c r="C112" s="176"/>
      <c r="D112" s="180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176"/>
      <c r="C113" s="176"/>
      <c r="D113" s="180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176"/>
      <c r="C114" s="176"/>
      <c r="D114" s="180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176"/>
      <c r="C115" s="176"/>
      <c r="D115" s="180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176"/>
      <c r="C116" s="176"/>
      <c r="D116" s="180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176"/>
      <c r="C117" s="176"/>
      <c r="D117" s="180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176"/>
      <c r="C118" s="176"/>
      <c r="D118" s="180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176"/>
      <c r="C119" s="176"/>
      <c r="D119" s="180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176"/>
      <c r="C120" s="176"/>
      <c r="D120" s="180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176"/>
      <c r="C121" s="176"/>
      <c r="D121" s="180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176"/>
      <c r="C122" s="176"/>
      <c r="D122" s="180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176"/>
      <c r="C123" s="176"/>
      <c r="D123" s="180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176"/>
      <c r="C124" s="176"/>
      <c r="D124" s="180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176"/>
      <c r="C125" s="176"/>
      <c r="D125" s="180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176"/>
      <c r="C126" s="176"/>
      <c r="D126" s="180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176"/>
      <c r="C127" s="176"/>
      <c r="D127" s="180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176"/>
      <c r="C128" s="176"/>
      <c r="D128" s="180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76"/>
      <c r="C129" s="176"/>
      <c r="D129" s="180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76"/>
      <c r="C130" s="176"/>
      <c r="D130" s="180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76"/>
      <c r="C131" s="176"/>
      <c r="D131" s="180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76"/>
      <c r="C132" s="176"/>
      <c r="D132" s="180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76"/>
      <c r="C133" s="176"/>
      <c r="D133" s="180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76"/>
      <c r="C134" s="176"/>
      <c r="D134" s="180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76"/>
      <c r="C135" s="176"/>
      <c r="D135" s="180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76"/>
      <c r="C136" s="176"/>
      <c r="D136" s="180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76"/>
      <c r="C137" s="176"/>
      <c r="D137" s="180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76"/>
      <c r="C138" s="176"/>
      <c r="D138" s="180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76"/>
      <c r="C139" s="176"/>
      <c r="D139" s="180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76"/>
      <c r="C140" s="176"/>
      <c r="D140" s="180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76"/>
      <c r="C141" s="176"/>
      <c r="D141" s="180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76"/>
      <c r="C142" s="176"/>
      <c r="D142" s="180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76"/>
      <c r="C143" s="176"/>
      <c r="D143" s="180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76"/>
      <c r="C144" s="176"/>
      <c r="D144" s="180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76"/>
      <c r="C145" s="176"/>
      <c r="D145" s="180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76"/>
      <c r="C146" s="176"/>
      <c r="D146" s="180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76"/>
      <c r="C147" s="176"/>
      <c r="D147" s="180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76"/>
      <c r="C148" s="176"/>
      <c r="D148" s="180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76"/>
      <c r="C149" s="176"/>
      <c r="D149" s="180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76"/>
      <c r="C150" s="176"/>
      <c r="D150" s="180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76"/>
      <c r="C151" s="176"/>
      <c r="D151" s="180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76"/>
      <c r="C152" s="176"/>
      <c r="D152" s="180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76"/>
      <c r="C153" s="176"/>
      <c r="D153" s="180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76"/>
      <c r="C154" s="176"/>
      <c r="D154" s="180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76"/>
      <c r="C155" s="176"/>
      <c r="D155" s="180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76"/>
      <c r="C156" s="176"/>
      <c r="D156" s="180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76"/>
      <c r="C157" s="176"/>
      <c r="D157" s="180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76"/>
      <c r="C158" s="176"/>
      <c r="D158" s="180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76"/>
      <c r="C159" s="176"/>
      <c r="D159" s="180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76"/>
      <c r="C160" s="176"/>
      <c r="D160" s="180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76"/>
      <c r="C161" s="176"/>
      <c r="D161" s="180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76"/>
      <c r="C162" s="176"/>
      <c r="D162" s="180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76"/>
      <c r="C163" s="176"/>
      <c r="D163" s="180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76"/>
      <c r="C164" s="176"/>
      <c r="D164" s="180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76"/>
      <c r="C165" s="176"/>
      <c r="D165" s="180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76"/>
      <c r="C166" s="176"/>
      <c r="D166" s="180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76"/>
      <c r="C167" s="176"/>
      <c r="D167" s="180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76"/>
      <c r="C168" s="176"/>
      <c r="D168" s="180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176"/>
      <c r="C169" s="176"/>
      <c r="D169" s="180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176"/>
      <c r="C170" s="176"/>
      <c r="D170" s="180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176"/>
      <c r="C171" s="176"/>
      <c r="D171" s="180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176"/>
      <c r="C172" s="176"/>
      <c r="D172" s="180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176"/>
      <c r="C173" s="176"/>
      <c r="D173" s="180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176"/>
      <c r="C174" s="176"/>
      <c r="D174" s="180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176"/>
      <c r="C175" s="176"/>
      <c r="D175" s="180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176"/>
      <c r="C176" s="176"/>
      <c r="D176" s="180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176"/>
      <c r="C177" s="176"/>
      <c r="D177" s="180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176"/>
      <c r="C178" s="176"/>
      <c r="D178" s="180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176"/>
      <c r="C179" s="176"/>
      <c r="D179" s="180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176"/>
      <c r="C180" s="176"/>
      <c r="D180" s="180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176"/>
      <c r="C181" s="176"/>
      <c r="D181" s="180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176"/>
      <c r="C182" s="176"/>
      <c r="D182" s="180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176"/>
      <c r="C183" s="176"/>
      <c r="D183" s="180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7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>
    <tabColor indexed="20"/>
    <outlinePr applyStyles="1" summaryBelow="0"/>
    <pageSetUpPr fitToPage="1"/>
  </sheetPr>
  <dimension ref="A2:S183"/>
  <sheetViews>
    <sheetView workbookViewId="0">
      <selection activeCell="D5" sqref="D5"/>
    </sheetView>
  </sheetViews>
  <sheetFormatPr defaultRowHeight="12.75" x14ac:dyDescent="0.2"/>
  <cols>
    <col min="1" max="1" width="81.42578125" style="64" customWidth="1"/>
    <col min="2" max="2" width="14.28515625" style="153" customWidth="1"/>
    <col min="3" max="3" width="15.42578125" style="153" customWidth="1"/>
    <col min="4" max="4" width="10.28515625" style="160" customWidth="1"/>
    <col min="5" max="16384" width="9.140625" style="64"/>
  </cols>
  <sheetData>
    <row r="2" spans="1:19" ht="18.75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31.05.2018</v>
      </c>
      <c r="B2" s="3"/>
      <c r="C2" s="3"/>
      <c r="D2" s="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8.75" x14ac:dyDescent="0.3">
      <c r="A3" s="1" t="s">
        <v>205</v>
      </c>
      <c r="B3" s="1"/>
      <c r="C3" s="1"/>
      <c r="D3" s="1"/>
    </row>
    <row r="4" spans="1:19" x14ac:dyDescent="0.2">
      <c r="B4" s="176"/>
      <c r="C4" s="176"/>
      <c r="D4" s="180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s="188" customFormat="1" x14ac:dyDescent="0.2">
      <c r="B5" s="54"/>
      <c r="C5" s="54"/>
      <c r="D5" s="188" t="str">
        <f>VALVAL</f>
        <v>млрд. одиниць</v>
      </c>
    </row>
    <row r="6" spans="1:19" s="197" customFormat="1" x14ac:dyDescent="0.2">
      <c r="A6" s="111"/>
      <c r="B6" s="233" t="s">
        <v>202</v>
      </c>
      <c r="C6" s="233" t="s">
        <v>8</v>
      </c>
      <c r="D6" s="238" t="s">
        <v>77</v>
      </c>
    </row>
    <row r="7" spans="1:19" s="87" customFormat="1" ht="15.75" x14ac:dyDescent="0.2">
      <c r="A7" s="10" t="s">
        <v>201</v>
      </c>
      <c r="B7" s="89">
        <f t="shared" ref="B7:D7" si="0">SUM(B8:B46)</f>
        <v>76.25613490537998</v>
      </c>
      <c r="C7" s="89">
        <f t="shared" si="0"/>
        <v>1993.0163870170602</v>
      </c>
      <c r="D7" s="49">
        <f t="shared" si="0"/>
        <v>0.99999899999999975</v>
      </c>
    </row>
    <row r="8" spans="1:19" s="86" customFormat="1" x14ac:dyDescent="0.2">
      <c r="A8" s="62" t="s">
        <v>16</v>
      </c>
      <c r="B8" s="235">
        <v>28.845427881949998</v>
      </c>
      <c r="C8" s="235">
        <v>753.89882441177997</v>
      </c>
      <c r="D8" s="239">
        <v>0.37827</v>
      </c>
    </row>
    <row r="9" spans="1:19" s="208" customFormat="1" x14ac:dyDescent="0.2">
      <c r="A9" s="62" t="s">
        <v>157</v>
      </c>
      <c r="B9" s="235">
        <v>0.26611312923000002</v>
      </c>
      <c r="C9" s="235">
        <v>6.9550840464699997</v>
      </c>
      <c r="D9" s="239">
        <v>3.49E-3</v>
      </c>
    </row>
    <row r="10" spans="1:19" s="226" customFormat="1" x14ac:dyDescent="0.2">
      <c r="A10" s="123" t="s">
        <v>82</v>
      </c>
      <c r="B10" s="249">
        <v>3.6526499999999997E-5</v>
      </c>
      <c r="C10" s="249">
        <v>9.5465000000000003E-4</v>
      </c>
      <c r="D10" s="7">
        <v>0</v>
      </c>
    </row>
    <row r="11" spans="1:19" x14ac:dyDescent="0.2">
      <c r="A11" s="17" t="s">
        <v>65</v>
      </c>
      <c r="B11" s="104">
        <v>20.467272999999999</v>
      </c>
      <c r="C11" s="104">
        <v>534.92890161704997</v>
      </c>
      <c r="D11" s="108">
        <v>0.26840199999999997</v>
      </c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9" x14ac:dyDescent="0.2">
      <c r="A12" s="17" t="s">
        <v>172</v>
      </c>
      <c r="B12" s="104">
        <v>1.7540780488900001</v>
      </c>
      <c r="C12" s="104">
        <v>45.844262889790002</v>
      </c>
      <c r="D12" s="108">
        <v>2.3002000000000002E-2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9" x14ac:dyDescent="0.2">
      <c r="A13" s="17" t="s">
        <v>78</v>
      </c>
      <c r="B13" s="104">
        <v>21.236709392430001</v>
      </c>
      <c r="C13" s="104">
        <v>555.03875036251998</v>
      </c>
      <c r="D13" s="108">
        <v>0.27849200000000002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9" x14ac:dyDescent="0.2">
      <c r="A14" s="17" t="s">
        <v>102</v>
      </c>
      <c r="B14" s="104">
        <v>1.8314721779600001</v>
      </c>
      <c r="C14" s="104">
        <v>47.867021684519997</v>
      </c>
      <c r="D14" s="108">
        <v>2.4017E-2</v>
      </c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9" x14ac:dyDescent="0.2">
      <c r="A15" s="17" t="s">
        <v>214</v>
      </c>
      <c r="B15" s="104">
        <v>1.85502474842</v>
      </c>
      <c r="C15" s="104">
        <v>48.482587354929997</v>
      </c>
      <c r="D15" s="108">
        <v>2.4326E-2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x14ac:dyDescent="0.2">
      <c r="B16" s="176"/>
      <c r="C16" s="176"/>
      <c r="D16" s="180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2:17" x14ac:dyDescent="0.2">
      <c r="B17" s="176"/>
      <c r="C17" s="176"/>
      <c r="D17" s="180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2:17" x14ac:dyDescent="0.2">
      <c r="B18" s="176"/>
      <c r="C18" s="176"/>
      <c r="D18" s="180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2:17" x14ac:dyDescent="0.2">
      <c r="B19" s="176"/>
      <c r="C19" s="176"/>
      <c r="D19" s="180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2:17" x14ac:dyDescent="0.2">
      <c r="B20" s="176"/>
      <c r="C20" s="176"/>
      <c r="D20" s="180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2:17" x14ac:dyDescent="0.2">
      <c r="B21" s="176"/>
      <c r="C21" s="176"/>
      <c r="D21" s="180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2:17" x14ac:dyDescent="0.2">
      <c r="B22" s="176"/>
      <c r="C22" s="176"/>
      <c r="D22" s="180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2:17" x14ac:dyDescent="0.2">
      <c r="B23" s="176"/>
      <c r="C23" s="176"/>
      <c r="D23" s="180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2:17" x14ac:dyDescent="0.2">
      <c r="B24" s="176"/>
      <c r="C24" s="176"/>
      <c r="D24" s="180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2:17" x14ac:dyDescent="0.2">
      <c r="B25" s="176"/>
      <c r="C25" s="176"/>
      <c r="D25" s="180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2:17" x14ac:dyDescent="0.2">
      <c r="B26" s="176"/>
      <c r="C26" s="176"/>
      <c r="D26" s="180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x14ac:dyDescent="0.2">
      <c r="B27" s="176"/>
      <c r="C27" s="176"/>
      <c r="D27" s="180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2:17" x14ac:dyDescent="0.2">
      <c r="B28" s="176"/>
      <c r="C28" s="176"/>
      <c r="D28" s="180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2:17" x14ac:dyDescent="0.2">
      <c r="B29" s="176"/>
      <c r="C29" s="176"/>
      <c r="D29" s="180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2:17" x14ac:dyDescent="0.2">
      <c r="B30" s="176"/>
      <c r="C30" s="176"/>
      <c r="D30" s="180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2:17" x14ac:dyDescent="0.2">
      <c r="B31" s="176"/>
      <c r="C31" s="176"/>
      <c r="D31" s="180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2:17" x14ac:dyDescent="0.2">
      <c r="B32" s="176"/>
      <c r="C32" s="176"/>
      <c r="D32" s="180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176"/>
      <c r="C33" s="176"/>
      <c r="D33" s="180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176"/>
      <c r="C34" s="176"/>
      <c r="D34" s="180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176"/>
      <c r="C35" s="176"/>
      <c r="D35" s="180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176"/>
      <c r="C36" s="176"/>
      <c r="D36" s="180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176"/>
      <c r="C37" s="176"/>
      <c r="D37" s="180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176"/>
      <c r="C38" s="176"/>
      <c r="D38" s="180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176"/>
      <c r="C39" s="176"/>
      <c r="D39" s="180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176"/>
      <c r="C40" s="176"/>
      <c r="D40" s="180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176"/>
      <c r="C41" s="176"/>
      <c r="D41" s="180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176"/>
      <c r="C42" s="176"/>
      <c r="D42" s="180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176"/>
      <c r="C43" s="176"/>
      <c r="D43" s="180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176"/>
      <c r="C44" s="176"/>
      <c r="D44" s="180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176"/>
      <c r="C45" s="176"/>
      <c r="D45" s="180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176"/>
      <c r="C46" s="176"/>
      <c r="D46" s="180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176"/>
      <c r="C47" s="176"/>
      <c r="D47" s="180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176"/>
      <c r="C48" s="176"/>
      <c r="D48" s="180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176"/>
      <c r="C49" s="176"/>
      <c r="D49" s="180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176"/>
      <c r="C50" s="176"/>
      <c r="D50" s="180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176"/>
      <c r="C51" s="176"/>
      <c r="D51" s="180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176"/>
      <c r="C52" s="176"/>
      <c r="D52" s="180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176"/>
      <c r="C53" s="176"/>
      <c r="D53" s="180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176"/>
      <c r="C54" s="176"/>
      <c r="D54" s="180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176"/>
      <c r="C55" s="176"/>
      <c r="D55" s="180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176"/>
      <c r="C56" s="176"/>
      <c r="D56" s="180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176"/>
      <c r="C57" s="176"/>
      <c r="D57" s="180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176"/>
      <c r="C58" s="176"/>
      <c r="D58" s="180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176"/>
      <c r="C59" s="176"/>
      <c r="D59" s="180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176"/>
      <c r="C60" s="176"/>
      <c r="D60" s="180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176"/>
      <c r="C61" s="176"/>
      <c r="D61" s="180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176"/>
      <c r="C62" s="176"/>
      <c r="D62" s="180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176"/>
      <c r="C63" s="176"/>
      <c r="D63" s="180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176"/>
      <c r="C64" s="176"/>
      <c r="D64" s="180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176"/>
      <c r="C65" s="176"/>
      <c r="D65" s="180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176"/>
      <c r="C66" s="176"/>
      <c r="D66" s="180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176"/>
      <c r="C67" s="176"/>
      <c r="D67" s="180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176"/>
      <c r="C68" s="176"/>
      <c r="D68" s="180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176"/>
      <c r="C69" s="176"/>
      <c r="D69" s="180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176"/>
      <c r="C70" s="176"/>
      <c r="D70" s="180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176"/>
      <c r="C71" s="176"/>
      <c r="D71" s="180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176"/>
      <c r="C72" s="176"/>
      <c r="D72" s="180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176"/>
      <c r="C73" s="176"/>
      <c r="D73" s="180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176"/>
      <c r="C74" s="176"/>
      <c r="D74" s="180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176"/>
      <c r="C75" s="176"/>
      <c r="D75" s="180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176"/>
      <c r="C76" s="176"/>
      <c r="D76" s="180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176"/>
      <c r="C77" s="176"/>
      <c r="D77" s="180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176"/>
      <c r="C78" s="176"/>
      <c r="D78" s="180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176"/>
      <c r="C79" s="176"/>
      <c r="D79" s="180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176"/>
      <c r="C80" s="176"/>
      <c r="D80" s="180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176"/>
      <c r="C81" s="176"/>
      <c r="D81" s="180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176"/>
      <c r="C82" s="176"/>
      <c r="D82" s="180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176"/>
      <c r="C83" s="176"/>
      <c r="D83" s="180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176"/>
      <c r="C84" s="176"/>
      <c r="D84" s="180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176"/>
      <c r="C85" s="176"/>
      <c r="D85" s="180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176"/>
      <c r="C86" s="176"/>
      <c r="D86" s="180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176"/>
      <c r="C87" s="176"/>
      <c r="D87" s="180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176"/>
      <c r="C88" s="176"/>
      <c r="D88" s="180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176"/>
      <c r="C89" s="176"/>
      <c r="D89" s="180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176"/>
      <c r="C90" s="176"/>
      <c r="D90" s="180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176"/>
      <c r="C91" s="176"/>
      <c r="D91" s="180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176"/>
      <c r="C92" s="176"/>
      <c r="D92" s="180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176"/>
      <c r="C93" s="176"/>
      <c r="D93" s="180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176"/>
      <c r="C94" s="176"/>
      <c r="D94" s="180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176"/>
      <c r="C95" s="176"/>
      <c r="D95" s="180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176"/>
      <c r="C96" s="176"/>
      <c r="D96" s="180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176"/>
      <c r="C97" s="176"/>
      <c r="D97" s="180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176"/>
      <c r="C98" s="176"/>
      <c r="D98" s="180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176"/>
      <c r="C99" s="176"/>
      <c r="D99" s="180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176"/>
      <c r="C100" s="176"/>
      <c r="D100" s="180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176"/>
      <c r="C101" s="176"/>
      <c r="D101" s="180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176"/>
      <c r="C102" s="176"/>
      <c r="D102" s="180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176"/>
      <c r="C103" s="176"/>
      <c r="D103" s="180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176"/>
      <c r="C104" s="176"/>
      <c r="D104" s="180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176"/>
      <c r="C105" s="176"/>
      <c r="D105" s="180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176"/>
      <c r="C106" s="176"/>
      <c r="D106" s="180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176"/>
      <c r="C107" s="176"/>
      <c r="D107" s="180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176"/>
      <c r="C108" s="176"/>
      <c r="D108" s="180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176"/>
      <c r="C109" s="176"/>
      <c r="D109" s="180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176"/>
      <c r="C110" s="176"/>
      <c r="D110" s="180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176"/>
      <c r="C111" s="176"/>
      <c r="D111" s="180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176"/>
      <c r="C112" s="176"/>
      <c r="D112" s="180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176"/>
      <c r="C113" s="176"/>
      <c r="D113" s="180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176"/>
      <c r="C114" s="176"/>
      <c r="D114" s="180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176"/>
      <c r="C115" s="176"/>
      <c r="D115" s="180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176"/>
      <c r="C116" s="176"/>
      <c r="D116" s="180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176"/>
      <c r="C117" s="176"/>
      <c r="D117" s="180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176"/>
      <c r="C118" s="176"/>
      <c r="D118" s="180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176"/>
      <c r="C119" s="176"/>
      <c r="D119" s="180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176"/>
      <c r="C120" s="176"/>
      <c r="D120" s="180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176"/>
      <c r="C121" s="176"/>
      <c r="D121" s="180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176"/>
      <c r="C122" s="176"/>
      <c r="D122" s="180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176"/>
      <c r="C123" s="176"/>
      <c r="D123" s="180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176"/>
      <c r="C124" s="176"/>
      <c r="D124" s="180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176"/>
      <c r="C125" s="176"/>
      <c r="D125" s="180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176"/>
      <c r="C126" s="176"/>
      <c r="D126" s="180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176"/>
      <c r="C127" s="176"/>
      <c r="D127" s="180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176"/>
      <c r="C128" s="176"/>
      <c r="D128" s="180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76"/>
      <c r="C129" s="176"/>
      <c r="D129" s="180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76"/>
      <c r="C130" s="176"/>
      <c r="D130" s="180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76"/>
      <c r="C131" s="176"/>
      <c r="D131" s="180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76"/>
      <c r="C132" s="176"/>
      <c r="D132" s="180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76"/>
      <c r="C133" s="176"/>
      <c r="D133" s="180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76"/>
      <c r="C134" s="176"/>
      <c r="D134" s="180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76"/>
      <c r="C135" s="176"/>
      <c r="D135" s="180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76"/>
      <c r="C136" s="176"/>
      <c r="D136" s="180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76"/>
      <c r="C137" s="176"/>
      <c r="D137" s="180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76"/>
      <c r="C138" s="176"/>
      <c r="D138" s="180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76"/>
      <c r="C139" s="176"/>
      <c r="D139" s="180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76"/>
      <c r="C140" s="176"/>
      <c r="D140" s="180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76"/>
      <c r="C141" s="176"/>
      <c r="D141" s="180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76"/>
      <c r="C142" s="176"/>
      <c r="D142" s="180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76"/>
      <c r="C143" s="176"/>
      <c r="D143" s="180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76"/>
      <c r="C144" s="176"/>
      <c r="D144" s="180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76"/>
      <c r="C145" s="176"/>
      <c r="D145" s="180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76"/>
      <c r="C146" s="176"/>
      <c r="D146" s="180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76"/>
      <c r="C147" s="176"/>
      <c r="D147" s="180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76"/>
      <c r="C148" s="176"/>
      <c r="D148" s="180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76"/>
      <c r="C149" s="176"/>
      <c r="D149" s="180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76"/>
      <c r="C150" s="176"/>
      <c r="D150" s="180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76"/>
      <c r="C151" s="176"/>
      <c r="D151" s="180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76"/>
      <c r="C152" s="176"/>
      <c r="D152" s="180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76"/>
      <c r="C153" s="176"/>
      <c r="D153" s="180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76"/>
      <c r="C154" s="176"/>
      <c r="D154" s="180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76"/>
      <c r="C155" s="176"/>
      <c r="D155" s="180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76"/>
      <c r="C156" s="176"/>
      <c r="D156" s="180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76"/>
      <c r="C157" s="176"/>
      <c r="D157" s="180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76"/>
      <c r="C158" s="176"/>
      <c r="D158" s="180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76"/>
      <c r="C159" s="176"/>
      <c r="D159" s="180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76"/>
      <c r="C160" s="176"/>
      <c r="D160" s="180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76"/>
      <c r="C161" s="176"/>
      <c r="D161" s="180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76"/>
      <c r="C162" s="176"/>
      <c r="D162" s="180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76"/>
      <c r="C163" s="176"/>
      <c r="D163" s="180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76"/>
      <c r="C164" s="176"/>
      <c r="D164" s="180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76"/>
      <c r="C165" s="176"/>
      <c r="D165" s="180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76"/>
      <c r="C166" s="176"/>
      <c r="D166" s="180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76"/>
      <c r="C167" s="176"/>
      <c r="D167" s="180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76"/>
      <c r="C168" s="176"/>
      <c r="D168" s="180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176"/>
      <c r="C169" s="176"/>
      <c r="D169" s="180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176"/>
      <c r="C170" s="176"/>
      <c r="D170" s="180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176"/>
      <c r="C171" s="176"/>
      <c r="D171" s="180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176"/>
      <c r="C172" s="176"/>
      <c r="D172" s="180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176"/>
      <c r="C173" s="176"/>
      <c r="D173" s="180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176"/>
      <c r="C174" s="176"/>
      <c r="D174" s="180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176"/>
      <c r="C175" s="176"/>
      <c r="D175" s="180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176"/>
      <c r="C176" s="176"/>
      <c r="D176" s="180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176"/>
      <c r="C177" s="176"/>
      <c r="D177" s="180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176"/>
      <c r="C178" s="176"/>
      <c r="D178" s="180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176"/>
      <c r="C179" s="176"/>
      <c r="D179" s="180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176"/>
      <c r="C180" s="176"/>
      <c r="D180" s="180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176"/>
      <c r="C181" s="176"/>
      <c r="D181" s="180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176"/>
      <c r="C182" s="176"/>
      <c r="D182" s="180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176"/>
      <c r="C183" s="176"/>
      <c r="D183" s="180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>
    <tabColor indexed="20"/>
  </sheetPr>
  <dimension ref="A1:S174"/>
  <sheetViews>
    <sheetView workbookViewId="0">
      <selection activeCell="D6" sqref="D6"/>
    </sheetView>
  </sheetViews>
  <sheetFormatPr defaultRowHeight="12.75" outlineLevelRow="1" x14ac:dyDescent="0.2"/>
  <cols>
    <col min="1" max="1" width="81.42578125" style="64" customWidth="1"/>
    <col min="2" max="2" width="14.28515625" style="153" customWidth="1"/>
    <col min="3" max="3" width="15.42578125" style="153" customWidth="1"/>
    <col min="4" max="4" width="10.28515625" style="160" customWidth="1"/>
    <col min="5" max="16384" width="9.140625" style="64"/>
  </cols>
  <sheetData>
    <row r="1" spans="1:19" x14ac:dyDescent="0.2">
      <c r="A1" s="265" t="str">
        <f>"Державний борг України за станом на " &amp; TEXT(DREPORTDATE,"dd.MM.yyyy")</f>
        <v>Державний борг України за станом на 31.05.2018</v>
      </c>
      <c r="B1" s="266"/>
      <c r="C1" s="266"/>
      <c r="D1" s="266"/>
    </row>
    <row r="2" spans="1:19" x14ac:dyDescent="0.2">
      <c r="A2" s="265" t="str">
        <f>"Гарантований державою борг України за станом на " &amp; TEXT(DREPORTDATE,"dd.MM.yyyy")</f>
        <v>Гарантований державою борг України за станом на 31.05.2018</v>
      </c>
      <c r="B2" s="266"/>
      <c r="C2" s="266"/>
      <c r="D2" s="266"/>
    </row>
    <row r="3" spans="1:19" ht="18.75" x14ac:dyDescent="0.3">
      <c r="A3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31.05.2018</v>
      </c>
      <c r="B3" s="3"/>
      <c r="C3" s="3"/>
      <c r="D3" s="3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</row>
    <row r="4" spans="1:19" ht="18.75" x14ac:dyDescent="0.3">
      <c r="A4" s="1" t="s">
        <v>205</v>
      </c>
      <c r="B4" s="1"/>
      <c r="C4" s="1"/>
      <c r="D4" s="1"/>
    </row>
    <row r="5" spans="1:19" x14ac:dyDescent="0.2">
      <c r="B5" s="176"/>
      <c r="C5" s="176"/>
      <c r="D5" s="180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</row>
    <row r="6" spans="1:19" s="188" customFormat="1" x14ac:dyDescent="0.2">
      <c r="B6" s="54"/>
      <c r="C6" s="54"/>
      <c r="D6" s="188" t="str">
        <f>VALVAL</f>
        <v>млрд. одиниць</v>
      </c>
    </row>
    <row r="7" spans="1:19" s="197" customFormat="1" x14ac:dyDescent="0.2">
      <c r="A7" s="111"/>
      <c r="B7" s="233" t="s">
        <v>202</v>
      </c>
      <c r="C7" s="233" t="s">
        <v>8</v>
      </c>
      <c r="D7" s="238" t="s">
        <v>77</v>
      </c>
    </row>
    <row r="8" spans="1:19" s="87" customFormat="1" ht="15" x14ac:dyDescent="0.2">
      <c r="A8" s="13" t="s">
        <v>201</v>
      </c>
      <c r="B8" s="57">
        <f t="shared" ref="B8:C8" si="0">B$9+B$17</f>
        <v>76.256134905380009</v>
      </c>
      <c r="C8" s="57">
        <f t="shared" si="0"/>
        <v>1993.01638701706</v>
      </c>
      <c r="D8" s="181">
        <v>2.1475620000000002</v>
      </c>
    </row>
    <row r="9" spans="1:19" s="86" customFormat="1" ht="15" x14ac:dyDescent="0.2">
      <c r="A9" s="99" t="s">
        <v>84</v>
      </c>
      <c r="B9" s="169">
        <f t="shared" ref="B9:C9" si="1">SUM(B$10:B$16)</f>
        <v>66.219200961040002</v>
      </c>
      <c r="C9" s="169">
        <f t="shared" si="1"/>
        <v>1730.6929182070799</v>
      </c>
      <c r="D9" s="175">
        <v>1.2683800000000001</v>
      </c>
    </row>
    <row r="10" spans="1:19" s="208" customFormat="1" outlineLevel="1" x14ac:dyDescent="0.2">
      <c r="A10" s="62" t="s">
        <v>16</v>
      </c>
      <c r="B10" s="235">
        <v>28.502985493400001</v>
      </c>
      <c r="C10" s="235">
        <v>744.94881281178004</v>
      </c>
      <c r="D10" s="239">
        <v>0.37378</v>
      </c>
    </row>
    <row r="11" spans="1:19" s="226" customFormat="1" outlineLevel="1" x14ac:dyDescent="0.2">
      <c r="A11" s="123" t="s">
        <v>157</v>
      </c>
      <c r="B11" s="249">
        <v>8.9818591650000001E-2</v>
      </c>
      <c r="C11" s="249">
        <v>2.3474822745199999</v>
      </c>
      <c r="D11" s="7">
        <v>1.178E-3</v>
      </c>
    </row>
    <row r="12" spans="1:19" outlineLevel="1" x14ac:dyDescent="0.2">
      <c r="A12" s="17" t="s">
        <v>65</v>
      </c>
      <c r="B12" s="104">
        <v>20.467272999999999</v>
      </c>
      <c r="C12" s="104">
        <v>534.92890161704997</v>
      </c>
      <c r="D12" s="108">
        <v>0.26840199999999997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9" outlineLevel="1" x14ac:dyDescent="0.2">
      <c r="A13" s="17" t="s">
        <v>172</v>
      </c>
      <c r="B13" s="104">
        <v>5.9473479999999998E-5</v>
      </c>
      <c r="C13" s="104">
        <v>1.5543881100000001E-3</v>
      </c>
      <c r="D13" s="108">
        <v>9.9999999999999995E-7</v>
      </c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9" outlineLevel="1" x14ac:dyDescent="0.2">
      <c r="A14" s="17" t="s">
        <v>78</v>
      </c>
      <c r="B14" s="104">
        <v>13.661052777189999</v>
      </c>
      <c r="C14" s="104">
        <v>357.04277541174002</v>
      </c>
      <c r="D14" s="108">
        <v>0.179147</v>
      </c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9" outlineLevel="1" x14ac:dyDescent="0.2">
      <c r="A15" s="17" t="s">
        <v>102</v>
      </c>
      <c r="B15" s="104">
        <v>1.75836378802</v>
      </c>
      <c r="C15" s="104">
        <v>45.956274183879998</v>
      </c>
      <c r="D15" s="108">
        <v>2.3059E-2</v>
      </c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outlineLevel="1" x14ac:dyDescent="0.2">
      <c r="A16" s="17" t="s">
        <v>214</v>
      </c>
      <c r="B16" s="104">
        <v>1.7396478372999999</v>
      </c>
      <c r="C16" s="104">
        <v>45.467117520000002</v>
      </c>
      <c r="D16" s="108">
        <v>2.2813E-2</v>
      </c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1:17" ht="15" x14ac:dyDescent="0.25">
      <c r="A17" s="67" t="s">
        <v>128</v>
      </c>
      <c r="B17" s="29">
        <f t="shared" ref="B17:C17" si="2">SUM(B$18:B$24)</f>
        <v>10.036933944339999</v>
      </c>
      <c r="C17" s="29">
        <f t="shared" si="2"/>
        <v>262.32346880998006</v>
      </c>
      <c r="D17" s="33">
        <v>0.13162199999999999</v>
      </c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7" outlineLevel="1" x14ac:dyDescent="0.2">
      <c r="A18" s="17" t="s">
        <v>16</v>
      </c>
      <c r="B18" s="104">
        <v>0.34244238854999998</v>
      </c>
      <c r="C18" s="104">
        <v>8.9500115999999998</v>
      </c>
      <c r="D18" s="108">
        <v>4.4910000000000002E-3</v>
      </c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7" outlineLevel="1" x14ac:dyDescent="0.2">
      <c r="A19" s="17" t="s">
        <v>157</v>
      </c>
      <c r="B19" s="104">
        <v>0.17629453757999999</v>
      </c>
      <c r="C19" s="104">
        <v>4.6076017719499998</v>
      </c>
      <c r="D19" s="108">
        <v>2.3119999999999998E-3</v>
      </c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7" outlineLevel="1" x14ac:dyDescent="0.2">
      <c r="A20" s="17" t="s">
        <v>82</v>
      </c>
      <c r="B20" s="104">
        <v>3.6526499999999997E-5</v>
      </c>
      <c r="C20" s="104">
        <v>9.5465000000000003E-4</v>
      </c>
      <c r="D20" s="108">
        <v>0</v>
      </c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1:17" outlineLevel="1" x14ac:dyDescent="0.2">
      <c r="A21" s="17" t="s">
        <v>172</v>
      </c>
      <c r="B21" s="104">
        <v>1.7540185754099999</v>
      </c>
      <c r="C21" s="104">
        <v>45.842708501680001</v>
      </c>
      <c r="D21" s="108">
        <v>2.3002000000000002E-2</v>
      </c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7" outlineLevel="1" x14ac:dyDescent="0.2">
      <c r="A22" s="17" t="s">
        <v>78</v>
      </c>
      <c r="B22" s="104">
        <v>7.5756566152399998</v>
      </c>
      <c r="C22" s="104">
        <v>197.99597495078001</v>
      </c>
      <c r="D22" s="108">
        <v>9.9345000000000003E-2</v>
      </c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7" outlineLevel="1" x14ac:dyDescent="0.2">
      <c r="A23" s="17" t="s">
        <v>102</v>
      </c>
      <c r="B23" s="104">
        <v>7.3108389940000004E-2</v>
      </c>
      <c r="C23" s="104">
        <v>1.9107475006400001</v>
      </c>
      <c r="D23" s="108">
        <v>9.59E-4</v>
      </c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7" outlineLevel="1" x14ac:dyDescent="0.2">
      <c r="A24" s="17" t="s">
        <v>214</v>
      </c>
      <c r="B24" s="104">
        <v>0.11537691111999999</v>
      </c>
      <c r="C24" s="104">
        <v>3.0154698349300002</v>
      </c>
      <c r="D24" s="108">
        <v>1.513E-3</v>
      </c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7" x14ac:dyDescent="0.2">
      <c r="B25" s="176"/>
      <c r="C25" s="176"/>
      <c r="D25" s="180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1:17" x14ac:dyDescent="0.2">
      <c r="B26" s="176"/>
      <c r="C26" s="176"/>
      <c r="D26" s="180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7" x14ac:dyDescent="0.2">
      <c r="B27" s="176"/>
      <c r="C27" s="176"/>
      <c r="D27" s="180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7" x14ac:dyDescent="0.2">
      <c r="B28" s="176"/>
      <c r="C28" s="176"/>
      <c r="D28" s="180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7" x14ac:dyDescent="0.2">
      <c r="B29" s="176"/>
      <c r="C29" s="176"/>
      <c r="D29" s="180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7" x14ac:dyDescent="0.2">
      <c r="B30" s="176"/>
      <c r="C30" s="176"/>
      <c r="D30" s="180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7" x14ac:dyDescent="0.2">
      <c r="B31" s="176"/>
      <c r="C31" s="176"/>
      <c r="D31" s="180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7" x14ac:dyDescent="0.2">
      <c r="B32" s="176"/>
      <c r="C32" s="176"/>
      <c r="D32" s="180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176"/>
      <c r="C33" s="176"/>
      <c r="D33" s="180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176"/>
      <c r="C34" s="176"/>
      <c r="D34" s="180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176"/>
      <c r="C35" s="176"/>
      <c r="D35" s="180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176"/>
      <c r="C36" s="176"/>
      <c r="D36" s="180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176"/>
      <c r="C37" s="176"/>
      <c r="D37" s="180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176"/>
      <c r="C38" s="176"/>
      <c r="D38" s="180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176"/>
      <c r="C39" s="176"/>
      <c r="D39" s="180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176"/>
      <c r="C40" s="176"/>
      <c r="D40" s="180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176"/>
      <c r="C41" s="176"/>
      <c r="D41" s="180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176"/>
      <c r="C42" s="176"/>
      <c r="D42" s="180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176"/>
      <c r="C43" s="176"/>
      <c r="D43" s="180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176"/>
      <c r="C44" s="176"/>
      <c r="D44" s="180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176"/>
      <c r="C45" s="176"/>
      <c r="D45" s="180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176"/>
      <c r="C46" s="176"/>
      <c r="D46" s="180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176"/>
      <c r="C47" s="176"/>
      <c r="D47" s="180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176"/>
      <c r="C48" s="176"/>
      <c r="D48" s="180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176"/>
      <c r="C49" s="176"/>
      <c r="D49" s="180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176"/>
      <c r="C50" s="176"/>
      <c r="D50" s="180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176"/>
      <c r="C51" s="176"/>
      <c r="D51" s="180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176"/>
      <c r="C52" s="176"/>
      <c r="D52" s="180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176"/>
      <c r="C53" s="176"/>
      <c r="D53" s="180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176"/>
      <c r="C54" s="176"/>
      <c r="D54" s="180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176"/>
      <c r="C55" s="176"/>
      <c r="D55" s="180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176"/>
      <c r="C56" s="176"/>
      <c r="D56" s="180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176"/>
      <c r="C57" s="176"/>
      <c r="D57" s="180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176"/>
      <c r="C58" s="176"/>
      <c r="D58" s="180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176"/>
      <c r="C59" s="176"/>
      <c r="D59" s="180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176"/>
      <c r="C60" s="176"/>
      <c r="D60" s="180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176"/>
      <c r="C61" s="176"/>
      <c r="D61" s="180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176"/>
      <c r="C62" s="176"/>
      <c r="D62" s="180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176"/>
      <c r="C63" s="176"/>
      <c r="D63" s="180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176"/>
      <c r="C64" s="176"/>
      <c r="D64" s="180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176"/>
      <c r="C65" s="176"/>
      <c r="D65" s="180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176"/>
      <c r="C66" s="176"/>
      <c r="D66" s="180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176"/>
      <c r="C67" s="176"/>
      <c r="D67" s="180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176"/>
      <c r="C68" s="176"/>
      <c r="D68" s="180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176"/>
      <c r="C69" s="176"/>
      <c r="D69" s="180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176"/>
      <c r="C70" s="176"/>
      <c r="D70" s="180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176"/>
      <c r="C71" s="176"/>
      <c r="D71" s="180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176"/>
      <c r="C72" s="176"/>
      <c r="D72" s="180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176"/>
      <c r="C73" s="176"/>
      <c r="D73" s="180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176"/>
      <c r="C74" s="176"/>
      <c r="D74" s="180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176"/>
      <c r="C75" s="176"/>
      <c r="D75" s="180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176"/>
      <c r="C76" s="176"/>
      <c r="D76" s="180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176"/>
      <c r="C77" s="176"/>
      <c r="D77" s="180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176"/>
      <c r="C78" s="176"/>
      <c r="D78" s="180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176"/>
      <c r="C79" s="176"/>
      <c r="D79" s="180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176"/>
      <c r="C80" s="176"/>
      <c r="D80" s="180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176"/>
      <c r="C81" s="176"/>
      <c r="D81" s="180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176"/>
      <c r="C82" s="176"/>
      <c r="D82" s="180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176"/>
      <c r="C83" s="176"/>
      <c r="D83" s="180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176"/>
      <c r="C84" s="176"/>
      <c r="D84" s="180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176"/>
      <c r="C85" s="176"/>
      <c r="D85" s="180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176"/>
      <c r="C86" s="176"/>
      <c r="D86" s="180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176"/>
      <c r="C87" s="176"/>
      <c r="D87" s="180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176"/>
      <c r="C88" s="176"/>
      <c r="D88" s="180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176"/>
      <c r="C89" s="176"/>
      <c r="D89" s="180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176"/>
      <c r="C90" s="176"/>
      <c r="D90" s="180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176"/>
      <c r="C91" s="176"/>
      <c r="D91" s="180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176"/>
      <c r="C92" s="176"/>
      <c r="D92" s="180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176"/>
      <c r="C93" s="176"/>
      <c r="D93" s="180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176"/>
      <c r="C94" s="176"/>
      <c r="D94" s="180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176"/>
      <c r="C95" s="176"/>
      <c r="D95" s="180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176"/>
      <c r="C96" s="176"/>
      <c r="D96" s="180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176"/>
      <c r="C97" s="176"/>
      <c r="D97" s="180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176"/>
      <c r="C98" s="176"/>
      <c r="D98" s="180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176"/>
      <c r="C99" s="176"/>
      <c r="D99" s="180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176"/>
      <c r="C100" s="176"/>
      <c r="D100" s="180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176"/>
      <c r="C101" s="176"/>
      <c r="D101" s="180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176"/>
      <c r="C102" s="176"/>
      <c r="D102" s="180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176"/>
      <c r="C103" s="176"/>
      <c r="D103" s="180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176"/>
      <c r="C104" s="176"/>
      <c r="D104" s="180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176"/>
      <c r="C105" s="176"/>
      <c r="D105" s="180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176"/>
      <c r="C106" s="176"/>
      <c r="D106" s="180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176"/>
      <c r="C107" s="176"/>
      <c r="D107" s="180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176"/>
      <c r="C108" s="176"/>
      <c r="D108" s="180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176"/>
      <c r="C109" s="176"/>
      <c r="D109" s="180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176"/>
      <c r="C110" s="176"/>
      <c r="D110" s="180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176"/>
      <c r="C111" s="176"/>
      <c r="D111" s="180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176"/>
      <c r="C112" s="176"/>
      <c r="D112" s="180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176"/>
      <c r="C113" s="176"/>
      <c r="D113" s="180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176"/>
      <c r="C114" s="176"/>
      <c r="D114" s="180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176"/>
      <c r="C115" s="176"/>
      <c r="D115" s="180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176"/>
      <c r="C116" s="176"/>
      <c r="D116" s="180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176"/>
      <c r="C117" s="176"/>
      <c r="D117" s="180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176"/>
      <c r="C118" s="176"/>
      <c r="D118" s="180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176"/>
      <c r="C119" s="176"/>
      <c r="D119" s="180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176"/>
      <c r="C120" s="176"/>
      <c r="D120" s="180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176"/>
      <c r="C121" s="176"/>
      <c r="D121" s="180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176"/>
      <c r="C122" s="176"/>
      <c r="D122" s="180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176"/>
      <c r="C123" s="176"/>
      <c r="D123" s="180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176"/>
      <c r="C124" s="176"/>
      <c r="D124" s="180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176"/>
      <c r="C125" s="176"/>
      <c r="D125" s="180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176"/>
      <c r="C126" s="176"/>
      <c r="D126" s="180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176"/>
      <c r="C127" s="176"/>
      <c r="D127" s="180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176"/>
      <c r="C128" s="176"/>
      <c r="D128" s="180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76"/>
      <c r="C129" s="176"/>
      <c r="D129" s="180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76"/>
      <c r="C130" s="176"/>
      <c r="D130" s="180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76"/>
      <c r="C131" s="176"/>
      <c r="D131" s="180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76"/>
      <c r="C132" s="176"/>
      <c r="D132" s="180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76"/>
      <c r="C133" s="176"/>
      <c r="D133" s="180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76"/>
      <c r="C134" s="176"/>
      <c r="D134" s="180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76"/>
      <c r="C135" s="176"/>
      <c r="D135" s="180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76"/>
      <c r="C136" s="176"/>
      <c r="D136" s="180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76"/>
      <c r="C137" s="176"/>
      <c r="D137" s="180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76"/>
      <c r="C138" s="176"/>
      <c r="D138" s="180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76"/>
      <c r="C139" s="176"/>
      <c r="D139" s="180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76"/>
      <c r="C140" s="176"/>
      <c r="D140" s="180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76"/>
      <c r="C141" s="176"/>
      <c r="D141" s="180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76"/>
      <c r="C142" s="176"/>
      <c r="D142" s="180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76"/>
      <c r="C143" s="176"/>
      <c r="D143" s="180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76"/>
      <c r="C144" s="176"/>
      <c r="D144" s="180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76"/>
      <c r="C145" s="176"/>
      <c r="D145" s="180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76"/>
      <c r="C146" s="176"/>
      <c r="D146" s="180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76"/>
      <c r="C147" s="176"/>
      <c r="D147" s="180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76"/>
      <c r="C148" s="176"/>
      <c r="D148" s="180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76"/>
      <c r="C149" s="176"/>
      <c r="D149" s="180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76"/>
      <c r="C150" s="176"/>
      <c r="D150" s="180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76"/>
      <c r="C151" s="176"/>
      <c r="D151" s="180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76"/>
      <c r="C152" s="176"/>
      <c r="D152" s="180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76"/>
      <c r="C153" s="176"/>
      <c r="D153" s="180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76"/>
      <c r="C154" s="176"/>
      <c r="D154" s="180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76"/>
      <c r="C155" s="176"/>
      <c r="D155" s="180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76"/>
      <c r="C156" s="176"/>
      <c r="D156" s="180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76"/>
      <c r="C157" s="176"/>
      <c r="D157" s="180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76"/>
      <c r="C158" s="176"/>
      <c r="D158" s="180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76"/>
      <c r="C159" s="176"/>
      <c r="D159" s="180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76"/>
      <c r="C160" s="176"/>
      <c r="D160" s="180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76"/>
      <c r="C161" s="176"/>
      <c r="D161" s="180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76"/>
      <c r="C162" s="176"/>
      <c r="D162" s="180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76"/>
      <c r="C163" s="176"/>
      <c r="D163" s="180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76"/>
      <c r="C164" s="176"/>
      <c r="D164" s="180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76"/>
      <c r="C165" s="176"/>
      <c r="D165" s="180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76"/>
      <c r="C166" s="176"/>
      <c r="D166" s="180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76"/>
      <c r="C167" s="176"/>
      <c r="D167" s="180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76"/>
      <c r="C168" s="176"/>
      <c r="D168" s="180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176"/>
      <c r="C169" s="176"/>
      <c r="D169" s="180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176"/>
      <c r="C170" s="176"/>
      <c r="D170" s="180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176"/>
      <c r="C171" s="176"/>
      <c r="D171" s="180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176"/>
      <c r="C172" s="176"/>
      <c r="D172" s="180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176"/>
      <c r="C173" s="176"/>
      <c r="D173" s="180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176"/>
      <c r="C174" s="176"/>
      <c r="D174" s="180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</sheetData>
  <mergeCells count="4">
    <mergeCell ref="A3:D3"/>
    <mergeCell ref="A4:D4"/>
    <mergeCell ref="A1:D1"/>
    <mergeCell ref="A2:D2"/>
  </mergeCells>
  <pageMargins left="0.75" right="0.75" top="1" bottom="1" header="0.5" footer="0.5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6">
    <tabColor indexed="55"/>
    <outlinePr applyStyles="1" summaryBelow="0"/>
    <pageSetUpPr fitToPage="1"/>
  </sheetPr>
  <dimension ref="A2:S247"/>
  <sheetViews>
    <sheetView workbookViewId="0">
      <selection activeCell="A10" sqref="A10"/>
    </sheetView>
  </sheetViews>
  <sheetFormatPr defaultRowHeight="12.75" x14ac:dyDescent="0.2"/>
  <cols>
    <col min="1" max="1" width="52.7109375" style="64" bestFit="1" customWidth="1"/>
    <col min="2" max="3" width="13.5703125" style="64" bestFit="1" customWidth="1"/>
    <col min="4" max="4" width="14" style="64" bestFit="1" customWidth="1"/>
    <col min="5" max="7" width="14.5703125" style="64" bestFit="1" customWidth="1"/>
    <col min="8" max="16384" width="9.140625" style="64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x14ac:dyDescent="0.2">
      <c r="A3" s="126"/>
    </row>
    <row r="4" spans="1:19" s="188" customFormat="1" x14ac:dyDescent="0.2">
      <c r="A4" s="24" t="str">
        <f>$A$2 &amp; " (" &amp;G4 &amp; ")"</f>
        <v>Державний та гарантований державою борг України за останні 5 років (млрд. грн)</v>
      </c>
      <c r="G4" s="188" t="str">
        <f>VALUAH</f>
        <v>млрд. грн</v>
      </c>
    </row>
    <row r="5" spans="1:19" s="197" customFormat="1" x14ac:dyDescent="0.2">
      <c r="A5" s="111"/>
      <c r="B5" s="150">
        <v>41639</v>
      </c>
      <c r="C5" s="150">
        <v>42004</v>
      </c>
      <c r="D5" s="150">
        <v>42369</v>
      </c>
      <c r="E5" s="150">
        <v>42735</v>
      </c>
      <c r="F5" s="150">
        <v>43100</v>
      </c>
      <c r="G5" s="150">
        <v>43251</v>
      </c>
    </row>
    <row r="6" spans="1:19" s="87" customFormat="1" x14ac:dyDescent="0.2">
      <c r="A6" s="122" t="s">
        <v>201</v>
      </c>
      <c r="B6" s="203">
        <f t="shared" ref="B6:G6" si="0">SUM(B$7+ B$8)</f>
        <v>584.78657094877008</v>
      </c>
      <c r="C6" s="203">
        <f t="shared" si="0"/>
        <v>1100.8331976685799</v>
      </c>
      <c r="D6" s="203">
        <f t="shared" si="0"/>
        <v>1572.1801300194802</v>
      </c>
      <c r="E6" s="203">
        <f t="shared" si="0"/>
        <v>1929.80880008943</v>
      </c>
      <c r="F6" s="203">
        <f t="shared" si="0"/>
        <v>2141.6905879996102</v>
      </c>
      <c r="G6" s="203">
        <f t="shared" si="0"/>
        <v>1993.01638701706</v>
      </c>
    </row>
    <row r="7" spans="1:19" s="170" customFormat="1" x14ac:dyDescent="0.2">
      <c r="A7" s="213" t="s">
        <v>61</v>
      </c>
      <c r="B7" s="48">
        <v>284.08872546875</v>
      </c>
      <c r="C7" s="48">
        <v>488.86690736498002</v>
      </c>
      <c r="D7" s="48">
        <v>529.46057801728</v>
      </c>
      <c r="E7" s="48">
        <v>689.73000579020004</v>
      </c>
      <c r="F7" s="48">
        <v>766.67894097345004</v>
      </c>
      <c r="G7" s="48">
        <v>760.85486310825002</v>
      </c>
    </row>
    <row r="8" spans="1:19" s="170" customFormat="1" x14ac:dyDescent="0.2">
      <c r="A8" s="213" t="s">
        <v>91</v>
      </c>
      <c r="B8" s="48">
        <v>300.69784548002002</v>
      </c>
      <c r="C8" s="48">
        <v>611.96629030359998</v>
      </c>
      <c r="D8" s="48">
        <v>1042.7195520022001</v>
      </c>
      <c r="E8" s="48">
        <v>1240.0787942992299</v>
      </c>
      <c r="F8" s="48">
        <v>1375.0116470261601</v>
      </c>
      <c r="G8" s="48">
        <v>1232.1615239088101</v>
      </c>
    </row>
    <row r="9" spans="1:19" x14ac:dyDescent="0.2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spans="1:19" x14ac:dyDescent="0.2">
      <c r="A10" s="24" t="str">
        <f>$A$2 &amp; " (" &amp;G10 &amp; ")"</f>
        <v>Державний та гарантований державою борг України за останні 5 років (млрд. дол. США)</v>
      </c>
      <c r="B10" s="78"/>
      <c r="C10" s="78"/>
      <c r="D10" s="78"/>
      <c r="E10" s="78"/>
      <c r="F10" s="78"/>
      <c r="G10" s="188" t="str">
        <f>VALUSD</f>
        <v>млрд. дол. США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spans="1:19" s="71" customFormat="1" x14ac:dyDescent="0.2">
      <c r="A11" s="111"/>
      <c r="B11" s="150">
        <v>41639</v>
      </c>
      <c r="C11" s="150">
        <v>42004</v>
      </c>
      <c r="D11" s="150">
        <v>42369</v>
      </c>
      <c r="E11" s="150">
        <v>42735</v>
      </c>
      <c r="F11" s="150">
        <v>43100</v>
      </c>
      <c r="G11" s="150">
        <v>43251</v>
      </c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</row>
    <row r="12" spans="1:19" s="190" customFormat="1" x14ac:dyDescent="0.2">
      <c r="A12" s="122" t="s">
        <v>201</v>
      </c>
      <c r="B12" s="203">
        <f t="shared" ref="B12:G12" si="1">SUM(B$13+ B$14)</f>
        <v>73.16233841495</v>
      </c>
      <c r="C12" s="203">
        <f t="shared" si="1"/>
        <v>69.811921755840004</v>
      </c>
      <c r="D12" s="203">
        <f t="shared" si="1"/>
        <v>65.505684905219994</v>
      </c>
      <c r="E12" s="203">
        <f t="shared" si="1"/>
        <v>70.972707080129993</v>
      </c>
      <c r="F12" s="203">
        <f t="shared" si="1"/>
        <v>76.305753084309998</v>
      </c>
      <c r="G12" s="203">
        <f t="shared" si="1"/>
        <v>76.256134905380009</v>
      </c>
      <c r="H12" s="207"/>
      <c r="I12" s="207"/>
      <c r="J12" s="207"/>
      <c r="K12" s="207"/>
      <c r="L12" s="207"/>
      <c r="M12" s="207"/>
      <c r="N12" s="207"/>
      <c r="O12" s="207"/>
      <c r="P12" s="207"/>
      <c r="Q12" s="207"/>
    </row>
    <row r="13" spans="1:19" s="234" customFormat="1" x14ac:dyDescent="0.2">
      <c r="A13" s="96" t="s">
        <v>61</v>
      </c>
      <c r="B13" s="209">
        <v>35.542190100169996</v>
      </c>
      <c r="C13" s="209">
        <v>31.002642687809999</v>
      </c>
      <c r="D13" s="209">
        <v>22.060244326380001</v>
      </c>
      <c r="E13" s="209">
        <v>25.366246471259998</v>
      </c>
      <c r="F13" s="209">
        <v>27.315810366209998</v>
      </c>
      <c r="G13" s="209">
        <v>29.111577537679999</v>
      </c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9" s="234" customFormat="1" x14ac:dyDescent="0.2">
      <c r="A14" s="96" t="s">
        <v>91</v>
      </c>
      <c r="B14" s="209">
        <v>37.620148314780003</v>
      </c>
      <c r="C14" s="209">
        <v>38.809279068030001</v>
      </c>
      <c r="D14" s="209">
        <v>43.44544057884</v>
      </c>
      <c r="E14" s="209">
        <v>45.606460608870002</v>
      </c>
      <c r="F14" s="209">
        <v>48.989942718099996</v>
      </c>
      <c r="G14" s="209">
        <v>47.144557367700003</v>
      </c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9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s="241" customFormat="1" x14ac:dyDescent="0.2">
      <c r="G16" s="65" t="s">
        <v>77</v>
      </c>
    </row>
    <row r="17" spans="1:19" s="71" customFormat="1" x14ac:dyDescent="0.2">
      <c r="A17" s="111"/>
      <c r="B17" s="150">
        <v>41639</v>
      </c>
      <c r="C17" s="150">
        <v>42004</v>
      </c>
      <c r="D17" s="150">
        <v>42369</v>
      </c>
      <c r="E17" s="150">
        <v>42735</v>
      </c>
      <c r="F17" s="150">
        <v>43100</v>
      </c>
      <c r="G17" s="150">
        <v>43251</v>
      </c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</row>
    <row r="18" spans="1:19" s="190" customFormat="1" x14ac:dyDescent="0.2">
      <c r="A18" s="122" t="s">
        <v>201</v>
      </c>
      <c r="B18" s="203">
        <f t="shared" ref="B18:G18" si="2">SUM(B$19+ B$20)</f>
        <v>1</v>
      </c>
      <c r="C18" s="203">
        <f t="shared" si="2"/>
        <v>1</v>
      </c>
      <c r="D18" s="203">
        <f t="shared" si="2"/>
        <v>1</v>
      </c>
      <c r="E18" s="203">
        <f t="shared" si="2"/>
        <v>1</v>
      </c>
      <c r="F18" s="203">
        <f t="shared" si="2"/>
        <v>1</v>
      </c>
      <c r="G18" s="203">
        <f t="shared" si="2"/>
        <v>1</v>
      </c>
      <c r="H18" s="207"/>
      <c r="I18" s="207"/>
      <c r="J18" s="207"/>
      <c r="K18" s="207"/>
      <c r="L18" s="207"/>
      <c r="M18" s="207"/>
      <c r="N18" s="207"/>
      <c r="O18" s="207"/>
      <c r="P18" s="207"/>
      <c r="Q18" s="207"/>
    </row>
    <row r="19" spans="1:19" s="234" customFormat="1" x14ac:dyDescent="0.2">
      <c r="A19" s="96" t="s">
        <v>61</v>
      </c>
      <c r="B19" s="211">
        <v>0.48579899999999998</v>
      </c>
      <c r="C19" s="211">
        <v>0.44408799999999998</v>
      </c>
      <c r="D19" s="211">
        <v>0.33676800000000001</v>
      </c>
      <c r="E19" s="211">
        <v>0.357408</v>
      </c>
      <c r="F19" s="211">
        <v>0.35797800000000002</v>
      </c>
      <c r="G19" s="211">
        <v>0.38175999999999999</v>
      </c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9" s="234" customFormat="1" x14ac:dyDescent="0.2">
      <c r="A20" s="96" t="s">
        <v>91</v>
      </c>
      <c r="B20" s="211">
        <v>0.51420100000000002</v>
      </c>
      <c r="C20" s="211">
        <v>0.55591199999999996</v>
      </c>
      <c r="D20" s="211">
        <v>0.66323200000000004</v>
      </c>
      <c r="E20" s="211">
        <v>0.64259200000000005</v>
      </c>
      <c r="F20" s="211">
        <v>0.64202199999999998</v>
      </c>
      <c r="G20" s="211">
        <v>0.61824000000000001</v>
      </c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9" x14ac:dyDescent="0.2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9" x14ac:dyDescent="0.2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9" x14ac:dyDescent="0.2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9" x14ac:dyDescent="0.2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9" s="241" customFormat="1" x14ac:dyDescent="0.2"/>
    <row r="26" spans="1:19" x14ac:dyDescent="0.2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9" x14ac:dyDescent="0.2"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9" x14ac:dyDescent="0.2"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9" x14ac:dyDescent="0.2"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9" x14ac:dyDescent="0.2"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9" x14ac:dyDescent="0.2"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9" x14ac:dyDescent="0.2"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2:17" x14ac:dyDescent="0.2"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2:17" x14ac:dyDescent="0.2"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x14ac:dyDescent="0.2"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</row>
    <row r="247" spans="2:17" x14ac:dyDescent="0.2"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7">
    <tabColor indexed="50"/>
    <outlinePr applyStyles="1" summaryBelow="0"/>
    <pageSetUpPr fitToPage="1"/>
  </sheetPr>
  <dimension ref="A2:S247"/>
  <sheetViews>
    <sheetView workbookViewId="0">
      <selection activeCell="E7" sqref="E7"/>
    </sheetView>
  </sheetViews>
  <sheetFormatPr defaultRowHeight="12.75" x14ac:dyDescent="0.2"/>
  <cols>
    <col min="1" max="1" width="52.7109375" style="64" bestFit="1" customWidth="1"/>
    <col min="2" max="7" width="11.7109375" style="64" customWidth="1"/>
    <col min="8" max="16384" width="9.140625" style="64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4" spans="1:19" s="188" customFormat="1" x14ac:dyDescent="0.2">
      <c r="G4" s="65" t="s">
        <v>93</v>
      </c>
    </row>
    <row r="5" spans="1:19" s="197" customFormat="1" x14ac:dyDescent="0.2">
      <c r="A5" s="63"/>
      <c r="B5" s="150">
        <f>YT_ALL!B5</f>
        <v>41639</v>
      </c>
      <c r="C5" s="150">
        <f>YT_ALL!C5</f>
        <v>42004</v>
      </c>
      <c r="D5" s="150">
        <f>YT_ALL!D5</f>
        <v>42369</v>
      </c>
      <c r="E5" s="150">
        <f>YT_ALL!E5</f>
        <v>42735</v>
      </c>
      <c r="F5" s="150">
        <f>YT_ALL!F5</f>
        <v>43100</v>
      </c>
      <c r="G5" s="150">
        <f>YT_ALL!G5</f>
        <v>43251</v>
      </c>
    </row>
    <row r="6" spans="1:19" s="87" customFormat="1" x14ac:dyDescent="0.2">
      <c r="A6" s="122" t="s">
        <v>201</v>
      </c>
      <c r="B6" s="203">
        <f t="shared" ref="B6:G6" si="0">SUM(B$7+ B$8)</f>
        <v>584.78657094877008</v>
      </c>
      <c r="C6" s="203">
        <f t="shared" si="0"/>
        <v>1100.8331976685799</v>
      </c>
      <c r="D6" s="203">
        <f t="shared" si="0"/>
        <v>1572.1801300194802</v>
      </c>
      <c r="E6" s="203">
        <f t="shared" si="0"/>
        <v>1929.80880008943</v>
      </c>
      <c r="F6" s="203">
        <f t="shared" si="0"/>
        <v>2141.6905879996102</v>
      </c>
      <c r="G6" s="203">
        <f t="shared" si="0"/>
        <v>1993.01638701706</v>
      </c>
    </row>
    <row r="7" spans="1:19" s="170" customFormat="1" x14ac:dyDescent="0.2">
      <c r="A7" s="251" t="str">
        <f>YT_ALL!A7</f>
        <v>Внутрішній борг</v>
      </c>
      <c r="B7" s="48">
        <f>YT_ALL!B7/DMLMLR</f>
        <v>284.08872546875</v>
      </c>
      <c r="C7" s="48">
        <f>YT_ALL!C7/DMLMLR</f>
        <v>488.86690736498002</v>
      </c>
      <c r="D7" s="48">
        <f>YT_ALL!D7/DMLMLR</f>
        <v>529.46057801728</v>
      </c>
      <c r="E7" s="48">
        <f>YT_ALL!E7/DMLMLR</f>
        <v>689.73000579020004</v>
      </c>
      <c r="F7" s="48">
        <f>YT_ALL!F7/DMLMLR</f>
        <v>766.67894097345004</v>
      </c>
      <c r="G7" s="48">
        <f>YT_ALL!G7/DMLMLR</f>
        <v>760.85486310825002</v>
      </c>
    </row>
    <row r="8" spans="1:19" s="170" customFormat="1" x14ac:dyDescent="0.2">
      <c r="A8" s="251" t="str">
        <f>YT_ALL!A8</f>
        <v>Зовнішній борг</v>
      </c>
      <c r="B8" s="48">
        <f>YT_ALL!B8/DMLMLR</f>
        <v>300.69784548002002</v>
      </c>
      <c r="C8" s="48">
        <f>YT_ALL!C8/DMLMLR</f>
        <v>611.96629030359998</v>
      </c>
      <c r="D8" s="48">
        <f>YT_ALL!D8/DMLMLR</f>
        <v>1042.7195520022001</v>
      </c>
      <c r="E8" s="48">
        <f>YT_ALL!E8/DMLMLR</f>
        <v>1240.0787942992299</v>
      </c>
      <c r="F8" s="48">
        <f>YT_ALL!F8/DMLMLR</f>
        <v>1375.0116470261601</v>
      </c>
      <c r="G8" s="48">
        <f>YT_ALL!G8/DMLMLR</f>
        <v>1232.1615239088101</v>
      </c>
    </row>
    <row r="9" spans="1:19" x14ac:dyDescent="0.2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spans="1:19" x14ac:dyDescent="0.2">
      <c r="B10" s="78"/>
      <c r="C10" s="78"/>
      <c r="D10" s="78"/>
      <c r="E10" s="78"/>
      <c r="F10" s="78"/>
      <c r="G10" s="65" t="s">
        <v>58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spans="1:19" s="71" customFormat="1" x14ac:dyDescent="0.2">
      <c r="A11" s="159"/>
      <c r="B11" s="150">
        <f>YT_ALL!B11</f>
        <v>41639</v>
      </c>
      <c r="C11" s="150">
        <f>YT_ALL!C11</f>
        <v>42004</v>
      </c>
      <c r="D11" s="150">
        <f>YT_ALL!D11</f>
        <v>42369</v>
      </c>
      <c r="E11" s="150">
        <f>YT_ALL!E11</f>
        <v>42735</v>
      </c>
      <c r="F11" s="150">
        <f>YT_ALL!F11</f>
        <v>43100</v>
      </c>
      <c r="G11" s="150">
        <f>YT_ALL!G11</f>
        <v>43251</v>
      </c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</row>
    <row r="12" spans="1:19" s="190" customFormat="1" x14ac:dyDescent="0.2">
      <c r="A12" s="122" t="s">
        <v>201</v>
      </c>
      <c r="B12" s="203">
        <f t="shared" ref="B12:G12" si="1">SUM(B$13+ B$14)</f>
        <v>73.16233841495</v>
      </c>
      <c r="C12" s="203">
        <f t="shared" si="1"/>
        <v>69.811921755840004</v>
      </c>
      <c r="D12" s="203">
        <f t="shared" si="1"/>
        <v>65.505684905219994</v>
      </c>
      <c r="E12" s="203">
        <f t="shared" si="1"/>
        <v>70.972707080129993</v>
      </c>
      <c r="F12" s="203">
        <f t="shared" si="1"/>
        <v>76.305753084309998</v>
      </c>
      <c r="G12" s="203">
        <f t="shared" si="1"/>
        <v>76.256134905380009</v>
      </c>
      <c r="H12" s="207"/>
      <c r="I12" s="207"/>
      <c r="J12" s="207"/>
      <c r="K12" s="207"/>
      <c r="L12" s="207"/>
      <c r="M12" s="207"/>
      <c r="N12" s="207"/>
      <c r="O12" s="207"/>
      <c r="P12" s="207"/>
      <c r="Q12" s="207"/>
    </row>
    <row r="13" spans="1:19" s="234" customFormat="1" x14ac:dyDescent="0.2">
      <c r="A13" s="251" t="str">
        <f>YT_ALL!A13</f>
        <v>Внутрішній борг</v>
      </c>
      <c r="B13" s="48">
        <f>YT_ALL!B13/DMLMLR</f>
        <v>35.542190100169996</v>
      </c>
      <c r="C13" s="48">
        <f>YT_ALL!C13/DMLMLR</f>
        <v>31.002642687809999</v>
      </c>
      <c r="D13" s="48">
        <f>YT_ALL!D13/DMLMLR</f>
        <v>22.060244326380001</v>
      </c>
      <c r="E13" s="48">
        <f>YT_ALL!E13/DMLMLR</f>
        <v>25.366246471259998</v>
      </c>
      <c r="F13" s="48">
        <f>YT_ALL!F13/DMLMLR</f>
        <v>27.315810366209998</v>
      </c>
      <c r="G13" s="48">
        <f>YT_ALL!G13/DMLMLR</f>
        <v>29.111577537679999</v>
      </c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9" s="234" customFormat="1" x14ac:dyDescent="0.2">
      <c r="A14" s="251" t="str">
        <f>YT_ALL!A14</f>
        <v>Зовнішній борг</v>
      </c>
      <c r="B14" s="48">
        <f>YT_ALL!B14/DMLMLR</f>
        <v>37.620148314780003</v>
      </c>
      <c r="C14" s="48">
        <f>YT_ALL!C14/DMLMLR</f>
        <v>38.809279068030001</v>
      </c>
      <c r="D14" s="48">
        <f>YT_ALL!D14/DMLMLR</f>
        <v>43.44544057884</v>
      </c>
      <c r="E14" s="48">
        <f>YT_ALL!E14/DMLMLR</f>
        <v>45.606460608870002</v>
      </c>
      <c r="F14" s="48">
        <f>YT_ALL!F14/DMLMLR</f>
        <v>48.989942718099996</v>
      </c>
      <c r="G14" s="48">
        <f>YT_ALL!G14/DMLMLR</f>
        <v>47.144557367700003</v>
      </c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9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s="241" customFormat="1" x14ac:dyDescent="0.2">
      <c r="G16" s="65" t="s">
        <v>77</v>
      </c>
    </row>
    <row r="17" spans="1:19" s="71" customFormat="1" x14ac:dyDescent="0.2">
      <c r="A17" s="159"/>
      <c r="B17" s="150">
        <f>YT_ALL!B17</f>
        <v>41639</v>
      </c>
      <c r="C17" s="150">
        <f>YT_ALL!C17</f>
        <v>42004</v>
      </c>
      <c r="D17" s="150">
        <f>YT_ALL!D17</f>
        <v>42369</v>
      </c>
      <c r="E17" s="150">
        <f>YT_ALL!E17</f>
        <v>42735</v>
      </c>
      <c r="F17" s="150">
        <f>YT_ALL!F17</f>
        <v>43100</v>
      </c>
      <c r="G17" s="150">
        <f>YT_ALL!G17</f>
        <v>43251</v>
      </c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</row>
    <row r="18" spans="1:19" s="190" customFormat="1" x14ac:dyDescent="0.2">
      <c r="A18" s="122" t="s">
        <v>201</v>
      </c>
      <c r="B18" s="203">
        <f t="shared" ref="B18:G18" si="2">SUM(B$19+ B$20)</f>
        <v>1</v>
      </c>
      <c r="C18" s="203">
        <f t="shared" si="2"/>
        <v>1</v>
      </c>
      <c r="D18" s="203">
        <f t="shared" si="2"/>
        <v>1</v>
      </c>
      <c r="E18" s="203">
        <f t="shared" si="2"/>
        <v>1</v>
      </c>
      <c r="F18" s="203">
        <f t="shared" si="2"/>
        <v>1</v>
      </c>
      <c r="G18" s="203">
        <f t="shared" si="2"/>
        <v>1</v>
      </c>
      <c r="H18" s="207"/>
      <c r="I18" s="207"/>
      <c r="J18" s="207"/>
      <c r="K18" s="207"/>
      <c r="L18" s="207"/>
      <c r="M18" s="207"/>
      <c r="N18" s="207"/>
      <c r="O18" s="207"/>
      <c r="P18" s="207"/>
      <c r="Q18" s="207"/>
    </row>
    <row r="19" spans="1:19" s="234" customFormat="1" x14ac:dyDescent="0.2">
      <c r="A19" s="251" t="str">
        <f>YT_ALL!A19</f>
        <v>Внутрішній борг</v>
      </c>
      <c r="B19" s="53">
        <f>YT_ALL!B19</f>
        <v>0.48579899999999998</v>
      </c>
      <c r="C19" s="53">
        <f>YT_ALL!C19</f>
        <v>0.44408799999999998</v>
      </c>
      <c r="D19" s="53">
        <f>YT_ALL!D19</f>
        <v>0.33676800000000001</v>
      </c>
      <c r="E19" s="53">
        <f>YT_ALL!E19</f>
        <v>0.357408</v>
      </c>
      <c r="F19" s="53">
        <f>YT_ALL!F19</f>
        <v>0.35797800000000002</v>
      </c>
      <c r="G19" s="53">
        <f>YT_ALL!G19</f>
        <v>0.38175999999999999</v>
      </c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9" s="234" customFormat="1" x14ac:dyDescent="0.2">
      <c r="A20" s="251" t="str">
        <f>YT_ALL!A20</f>
        <v>Зовнішній борг</v>
      </c>
      <c r="B20" s="53">
        <f>YT_ALL!B20</f>
        <v>0.51420100000000002</v>
      </c>
      <c r="C20" s="53">
        <f>YT_ALL!C20</f>
        <v>0.55591199999999996</v>
      </c>
      <c r="D20" s="53">
        <f>YT_ALL!D20</f>
        <v>0.66323200000000004</v>
      </c>
      <c r="E20" s="53">
        <f>YT_ALL!E20</f>
        <v>0.64259200000000005</v>
      </c>
      <c r="F20" s="53">
        <f>YT_ALL!F20</f>
        <v>0.64202199999999998</v>
      </c>
      <c r="G20" s="53">
        <f>YT_ALL!G20</f>
        <v>0.61824000000000001</v>
      </c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9" x14ac:dyDescent="0.2">
      <c r="A21" s="193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9" x14ac:dyDescent="0.2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9" x14ac:dyDescent="0.2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9" x14ac:dyDescent="0.2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9" s="241" customFormat="1" x14ac:dyDescent="0.2"/>
    <row r="26" spans="1:19" x14ac:dyDescent="0.2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9" x14ac:dyDescent="0.2"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9" x14ac:dyDescent="0.2"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9" x14ac:dyDescent="0.2"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9" x14ac:dyDescent="0.2"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9" x14ac:dyDescent="0.2"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9" x14ac:dyDescent="0.2"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2:17" x14ac:dyDescent="0.2"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2:17" x14ac:dyDescent="0.2"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x14ac:dyDescent="0.2"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</row>
    <row r="247" spans="2:17" x14ac:dyDescent="0.2"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1">
    <tabColor indexed="50"/>
    <outlinePr applyStyles="1" summaryBelow="0"/>
    <pageSetUpPr fitToPage="1"/>
  </sheetPr>
  <dimension ref="A2:S247"/>
  <sheetViews>
    <sheetView workbookViewId="0">
      <selection activeCell="G4" sqref="G4"/>
    </sheetView>
  </sheetViews>
  <sheetFormatPr defaultRowHeight="12.75" x14ac:dyDescent="0.2"/>
  <cols>
    <col min="1" max="1" width="52.7109375" style="64" bestFit="1" customWidth="1"/>
    <col min="2" max="7" width="11.7109375" style="64" customWidth="1"/>
    <col min="8" max="16384" width="9.140625" style="64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4" spans="1:19" s="188" customFormat="1" x14ac:dyDescent="0.2">
      <c r="G4" s="65" t="s">
        <v>93</v>
      </c>
    </row>
    <row r="5" spans="1:19" s="197" customFormat="1" x14ac:dyDescent="0.2">
      <c r="A5" s="63"/>
      <c r="B5" s="150">
        <f>YT_ALL!B5</f>
        <v>41639</v>
      </c>
      <c r="C5" s="150">
        <f>YT_ALL!C5</f>
        <v>42004</v>
      </c>
      <c r="D5" s="150">
        <f>YT_ALL!D5</f>
        <v>42369</v>
      </c>
      <c r="E5" s="150">
        <f>YT_ALL!E5</f>
        <v>42735</v>
      </c>
      <c r="F5" s="150">
        <f>YT_ALL!F5</f>
        <v>43100</v>
      </c>
      <c r="G5" s="150">
        <f>YT_ALL!G5</f>
        <v>43251</v>
      </c>
    </row>
    <row r="6" spans="1:19" s="87" customFormat="1" x14ac:dyDescent="0.2">
      <c r="A6" s="122" t="s">
        <v>201</v>
      </c>
      <c r="B6" s="203">
        <f t="shared" ref="B6:G6" si="0">SUM(B$7+ B$8)</f>
        <v>584.78657094876996</v>
      </c>
      <c r="C6" s="203">
        <f t="shared" si="0"/>
        <v>1100.8331976685799</v>
      </c>
      <c r="D6" s="203">
        <f t="shared" si="0"/>
        <v>1572.18013001948</v>
      </c>
      <c r="E6" s="203">
        <f t="shared" si="0"/>
        <v>1929.80880008943</v>
      </c>
      <c r="F6" s="203">
        <f t="shared" si="0"/>
        <v>2141.6905879996102</v>
      </c>
      <c r="G6" s="203">
        <f t="shared" si="0"/>
        <v>1993.01638701706</v>
      </c>
    </row>
    <row r="7" spans="1:19" s="170" customFormat="1" x14ac:dyDescent="0.2">
      <c r="A7" s="251" t="str">
        <f>YK_ALL!A7</f>
        <v>Державний борг</v>
      </c>
      <c r="B7" s="48">
        <f>YK_ALL!B7/DMLMLR</f>
        <v>480.21862943662001</v>
      </c>
      <c r="C7" s="48">
        <f>YK_ALL!C7/DMLMLR</f>
        <v>947.03045011058998</v>
      </c>
      <c r="D7" s="48">
        <f>YK_ALL!D7/DMLMLR</f>
        <v>1334.27157232031</v>
      </c>
      <c r="E7" s="48">
        <f>YK_ALL!E7/DMLMLR</f>
        <v>1650.8332522282999</v>
      </c>
      <c r="F7" s="48">
        <f>YK_ALL!F7/DMLMLR</f>
        <v>1833.70983091682</v>
      </c>
      <c r="G7" s="48">
        <f>YK_ALL!G7/DMLMLR</f>
        <v>1730.6929182070801</v>
      </c>
    </row>
    <row r="8" spans="1:19" s="170" customFormat="1" x14ac:dyDescent="0.2">
      <c r="A8" s="251" t="str">
        <f>YK_ALL!A8</f>
        <v>Гарантований державою борг</v>
      </c>
      <c r="B8" s="48">
        <f>YK_ALL!B8/DMLMLR</f>
        <v>104.56794151215</v>
      </c>
      <c r="C8" s="48">
        <f>YK_ALL!C8/DMLMLR</f>
        <v>153.80274755798999</v>
      </c>
      <c r="D8" s="48">
        <f>YK_ALL!D8/DMLMLR</f>
        <v>237.90855769916999</v>
      </c>
      <c r="E8" s="48">
        <f>YK_ALL!E8/DMLMLR</f>
        <v>278.97554786113</v>
      </c>
      <c r="F8" s="48">
        <f>YK_ALL!F8/DMLMLR</f>
        <v>307.98075708278998</v>
      </c>
      <c r="G8" s="48">
        <f>YK_ALL!G8/DMLMLR</f>
        <v>262.32346880998</v>
      </c>
    </row>
    <row r="9" spans="1:19" x14ac:dyDescent="0.2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spans="1:19" x14ac:dyDescent="0.2">
      <c r="B10" s="78"/>
      <c r="C10" s="78"/>
      <c r="D10" s="78"/>
      <c r="E10" s="78"/>
      <c r="F10" s="78"/>
      <c r="G10" s="65" t="s">
        <v>58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spans="1:19" s="71" customFormat="1" x14ac:dyDescent="0.2">
      <c r="A11" s="159"/>
      <c r="B11" s="150">
        <f>YT_ALL!B11</f>
        <v>41639</v>
      </c>
      <c r="C11" s="150">
        <f>YT_ALL!C11</f>
        <v>42004</v>
      </c>
      <c r="D11" s="150">
        <f>YT_ALL!D11</f>
        <v>42369</v>
      </c>
      <c r="E11" s="150">
        <f>YT_ALL!E11</f>
        <v>42735</v>
      </c>
      <c r="F11" s="150">
        <f>YT_ALL!F11</f>
        <v>43100</v>
      </c>
      <c r="G11" s="150">
        <f>YT_ALL!G11</f>
        <v>43251</v>
      </c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</row>
    <row r="12" spans="1:19" s="190" customFormat="1" x14ac:dyDescent="0.2">
      <c r="A12" s="122" t="s">
        <v>201</v>
      </c>
      <c r="B12" s="203">
        <f t="shared" ref="B12:G12" si="1">SUM(B$13+ B$14)</f>
        <v>73.16233841495</v>
      </c>
      <c r="C12" s="203">
        <f t="shared" si="1"/>
        <v>69.811921755840004</v>
      </c>
      <c r="D12" s="203">
        <f t="shared" si="1"/>
        <v>65.505684905219994</v>
      </c>
      <c r="E12" s="203">
        <f t="shared" si="1"/>
        <v>70.972707080129993</v>
      </c>
      <c r="F12" s="203">
        <f t="shared" si="1"/>
        <v>76.305753084309998</v>
      </c>
      <c r="G12" s="203">
        <f t="shared" si="1"/>
        <v>76.256134905380009</v>
      </c>
      <c r="H12" s="207"/>
      <c r="I12" s="207"/>
      <c r="J12" s="207"/>
      <c r="K12" s="207"/>
      <c r="L12" s="207"/>
      <c r="M12" s="207"/>
      <c r="N12" s="207"/>
      <c r="O12" s="207"/>
      <c r="P12" s="207"/>
      <c r="Q12" s="207"/>
    </row>
    <row r="13" spans="1:19" s="234" customFormat="1" x14ac:dyDescent="0.2">
      <c r="A13" s="251" t="str">
        <f>YK_ALL!A13</f>
        <v>Державний борг</v>
      </c>
      <c r="B13" s="48">
        <f>YK_ALL!B13/DMLMLR</f>
        <v>60.079898590879999</v>
      </c>
      <c r="C13" s="48">
        <f>YK_ALL!C13/DMLMLR</f>
        <v>60.058159422860001</v>
      </c>
      <c r="D13" s="48">
        <f>YK_ALL!D13/DMLMLR</f>
        <v>55.593103821619998</v>
      </c>
      <c r="E13" s="48">
        <f>YK_ALL!E13/DMLMLR</f>
        <v>60.712804731299997</v>
      </c>
      <c r="F13" s="48">
        <f>YK_ALL!F13/DMLMLR</f>
        <v>65.332784469550006</v>
      </c>
      <c r="G13" s="48">
        <f>YK_ALL!G13/DMLMLR</f>
        <v>66.219200961040002</v>
      </c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9" s="234" customFormat="1" x14ac:dyDescent="0.2">
      <c r="A14" s="251" t="str">
        <f>YK_ALL!A14</f>
        <v>Гарантований державою борг</v>
      </c>
      <c r="B14" s="48">
        <f>YK_ALL!B14/DMLMLR</f>
        <v>13.082439824070001</v>
      </c>
      <c r="C14" s="48">
        <f>YK_ALL!C14/DMLMLR</f>
        <v>9.7537623329799992</v>
      </c>
      <c r="D14" s="48">
        <f>YK_ALL!D14/DMLMLR</f>
        <v>9.9125810835999992</v>
      </c>
      <c r="E14" s="48">
        <f>YK_ALL!E14/DMLMLR</f>
        <v>10.25990234883</v>
      </c>
      <c r="F14" s="48">
        <f>YK_ALL!F14/DMLMLR</f>
        <v>10.972968614759999</v>
      </c>
      <c r="G14" s="48">
        <f>YK_ALL!G14/DMLMLR</f>
        <v>10.036933944339999</v>
      </c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9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s="241" customFormat="1" x14ac:dyDescent="0.2">
      <c r="G16" s="65" t="s">
        <v>77</v>
      </c>
    </row>
    <row r="17" spans="1:19" s="71" customFormat="1" x14ac:dyDescent="0.2">
      <c r="A17" s="159"/>
      <c r="B17" s="150">
        <f>YT_ALL!B17</f>
        <v>41639</v>
      </c>
      <c r="C17" s="150">
        <f>YT_ALL!C17</f>
        <v>42004</v>
      </c>
      <c r="D17" s="150">
        <f>YT_ALL!D17</f>
        <v>42369</v>
      </c>
      <c r="E17" s="150">
        <f>YT_ALL!E17</f>
        <v>42735</v>
      </c>
      <c r="F17" s="150">
        <f>YT_ALL!F17</f>
        <v>43100</v>
      </c>
      <c r="G17" s="150">
        <f>YT_ALL!G17</f>
        <v>43251</v>
      </c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</row>
    <row r="18" spans="1:19" s="190" customFormat="1" x14ac:dyDescent="0.2">
      <c r="A18" s="122" t="s">
        <v>201</v>
      </c>
      <c r="B18" s="203">
        <f t="shared" ref="B18:G18" si="2">SUM(B$19+ B$20)</f>
        <v>1</v>
      </c>
      <c r="C18" s="203">
        <f t="shared" si="2"/>
        <v>1</v>
      </c>
      <c r="D18" s="203">
        <f t="shared" si="2"/>
        <v>1</v>
      </c>
      <c r="E18" s="203">
        <f t="shared" si="2"/>
        <v>1</v>
      </c>
      <c r="F18" s="203">
        <f t="shared" si="2"/>
        <v>1</v>
      </c>
      <c r="G18" s="203">
        <f t="shared" si="2"/>
        <v>1</v>
      </c>
      <c r="H18" s="207"/>
      <c r="I18" s="207"/>
      <c r="J18" s="207"/>
      <c r="K18" s="207"/>
      <c r="L18" s="207"/>
      <c r="M18" s="207"/>
      <c r="N18" s="207"/>
      <c r="O18" s="207"/>
      <c r="P18" s="207"/>
      <c r="Q18" s="207"/>
    </row>
    <row r="19" spans="1:19" s="234" customFormat="1" x14ac:dyDescent="0.2">
      <c r="A19" s="251" t="str">
        <f>YK_ALL!A19</f>
        <v>Державний борг</v>
      </c>
      <c r="B19" s="48">
        <f>YK_ALL!B19</f>
        <v>0.82118599999999997</v>
      </c>
      <c r="C19" s="48">
        <f>YK_ALL!C19</f>
        <v>0.86028499999999997</v>
      </c>
      <c r="D19" s="48">
        <f>YK_ALL!D19</f>
        <v>0.84867599999999999</v>
      </c>
      <c r="E19" s="48">
        <f>YK_ALL!E19</f>
        <v>0.85543899999999995</v>
      </c>
      <c r="F19" s="48">
        <f>YK_ALL!F19</f>
        <v>0.85619699999999999</v>
      </c>
      <c r="G19" s="48">
        <f>YK_ALL!G19</f>
        <v>0.86837900000000001</v>
      </c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9" s="234" customFormat="1" x14ac:dyDescent="0.2">
      <c r="A20" s="251" t="str">
        <f>YK_ALL!A20</f>
        <v>Гарантований державою борг</v>
      </c>
      <c r="B20" s="48">
        <f>YK_ALL!B20</f>
        <v>0.178814</v>
      </c>
      <c r="C20" s="48">
        <f>YK_ALL!C20</f>
        <v>0.13971500000000001</v>
      </c>
      <c r="D20" s="48">
        <f>YK_ALL!D20</f>
        <v>0.15132399999999999</v>
      </c>
      <c r="E20" s="48">
        <f>YK_ALL!E20</f>
        <v>0.144561</v>
      </c>
      <c r="F20" s="48">
        <f>YK_ALL!F20</f>
        <v>0.14380299999999999</v>
      </c>
      <c r="G20" s="48">
        <f>YK_ALL!G20</f>
        <v>0.13162099999999999</v>
      </c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9" x14ac:dyDescent="0.2">
      <c r="A21" s="193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9" x14ac:dyDescent="0.2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9" x14ac:dyDescent="0.2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9" x14ac:dyDescent="0.2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9" s="241" customFormat="1" x14ac:dyDescent="0.2"/>
    <row r="26" spans="1:19" x14ac:dyDescent="0.2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9" x14ac:dyDescent="0.2"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9" x14ac:dyDescent="0.2"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9" x14ac:dyDescent="0.2"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9" x14ac:dyDescent="0.2"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9" x14ac:dyDescent="0.2"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9" x14ac:dyDescent="0.2"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2:17" x14ac:dyDescent="0.2"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2:17" x14ac:dyDescent="0.2"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x14ac:dyDescent="0.2"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</row>
    <row r="247" spans="2:17" x14ac:dyDescent="0.2"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0">
    <tabColor indexed="50"/>
    <outlinePr applyStyles="1" summaryBelow="0"/>
    <pageSetUpPr fitToPage="1"/>
  </sheetPr>
  <dimension ref="A2:S247"/>
  <sheetViews>
    <sheetView workbookViewId="0">
      <selection activeCell="D8" sqref="D8"/>
    </sheetView>
  </sheetViews>
  <sheetFormatPr defaultRowHeight="12.75" x14ac:dyDescent="0.2"/>
  <cols>
    <col min="1" max="1" width="52.7109375" style="64" bestFit="1" customWidth="1"/>
    <col min="2" max="3" width="13.5703125" style="64" bestFit="1" customWidth="1"/>
    <col min="4" max="4" width="14" style="64" bestFit="1" customWidth="1"/>
    <col min="5" max="7" width="14.5703125" style="64" bestFit="1" customWidth="1"/>
    <col min="8" max="16384" width="9.140625" style="64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x14ac:dyDescent="0.2">
      <c r="A3" s="126"/>
    </row>
    <row r="4" spans="1:19" s="188" customFormat="1" x14ac:dyDescent="0.2">
      <c r="G4" s="188" t="str">
        <f>VALUAH</f>
        <v>млрд. грн</v>
      </c>
    </row>
    <row r="5" spans="1:19" s="197" customFormat="1" x14ac:dyDescent="0.2">
      <c r="A5" s="111"/>
      <c r="B5" s="150">
        <v>41639</v>
      </c>
      <c r="C5" s="150">
        <v>42004</v>
      </c>
      <c r="D5" s="150">
        <v>42369</v>
      </c>
      <c r="E5" s="150">
        <v>42735</v>
      </c>
      <c r="F5" s="150">
        <v>43100</v>
      </c>
      <c r="G5" s="150">
        <v>43251</v>
      </c>
    </row>
    <row r="6" spans="1:19" s="87" customFormat="1" x14ac:dyDescent="0.2">
      <c r="A6" s="122" t="s">
        <v>201</v>
      </c>
      <c r="B6" s="203">
        <f t="shared" ref="B6:G6" si="0">SUM(B$7+ B$8)</f>
        <v>584.78657094876996</v>
      </c>
      <c r="C6" s="203">
        <f t="shared" si="0"/>
        <v>1100.8331976685799</v>
      </c>
      <c r="D6" s="203">
        <f t="shared" si="0"/>
        <v>1572.18013001948</v>
      </c>
      <c r="E6" s="203">
        <f t="shared" si="0"/>
        <v>1929.80880008943</v>
      </c>
      <c r="F6" s="203">
        <f t="shared" si="0"/>
        <v>2141.6905879996102</v>
      </c>
      <c r="G6" s="203">
        <f t="shared" si="0"/>
        <v>1993.01638701706</v>
      </c>
    </row>
    <row r="7" spans="1:19" s="170" customFormat="1" x14ac:dyDescent="0.2">
      <c r="A7" s="213" t="s">
        <v>84</v>
      </c>
      <c r="B7" s="48">
        <v>480.21862943662001</v>
      </c>
      <c r="C7" s="48">
        <v>947.03045011058998</v>
      </c>
      <c r="D7" s="48">
        <v>1334.27157232031</v>
      </c>
      <c r="E7" s="48">
        <v>1650.8332522282999</v>
      </c>
      <c r="F7" s="48">
        <v>1833.70983091682</v>
      </c>
      <c r="G7" s="48">
        <v>1730.6929182070801</v>
      </c>
    </row>
    <row r="8" spans="1:19" s="170" customFormat="1" x14ac:dyDescent="0.2">
      <c r="A8" s="213" t="s">
        <v>128</v>
      </c>
      <c r="B8" s="48">
        <v>104.56794151215</v>
      </c>
      <c r="C8" s="48">
        <v>153.80274755798999</v>
      </c>
      <c r="D8" s="48">
        <v>237.90855769916999</v>
      </c>
      <c r="E8" s="48">
        <v>278.97554786113</v>
      </c>
      <c r="F8" s="48">
        <v>307.98075708278998</v>
      </c>
      <c r="G8" s="48">
        <v>262.32346880998</v>
      </c>
    </row>
    <row r="9" spans="1:19" x14ac:dyDescent="0.2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spans="1:19" x14ac:dyDescent="0.2">
      <c r="B10" s="78"/>
      <c r="C10" s="78"/>
      <c r="D10" s="78"/>
      <c r="E10" s="78"/>
      <c r="F10" s="78"/>
      <c r="G10" s="188" t="str">
        <f>VALUSD</f>
        <v>млрд. дол. США</v>
      </c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spans="1:19" s="71" customFormat="1" x14ac:dyDescent="0.2">
      <c r="A11" s="111"/>
      <c r="B11" s="150">
        <v>41639</v>
      </c>
      <c r="C11" s="150">
        <v>42004</v>
      </c>
      <c r="D11" s="150">
        <v>42369</v>
      </c>
      <c r="E11" s="150">
        <v>42735</v>
      </c>
      <c r="F11" s="150">
        <v>43100</v>
      </c>
      <c r="G11" s="150">
        <v>43251</v>
      </c>
      <c r="H11" s="197"/>
      <c r="I11" s="197"/>
      <c r="J11" s="197"/>
      <c r="K11" s="197"/>
      <c r="L11" s="197"/>
      <c r="M11" s="197"/>
      <c r="N11" s="197"/>
      <c r="O11" s="197"/>
      <c r="P11" s="197"/>
      <c r="Q11" s="197"/>
      <c r="R11" s="197"/>
      <c r="S11" s="197"/>
    </row>
    <row r="12" spans="1:19" s="190" customFormat="1" x14ac:dyDescent="0.2">
      <c r="A12" s="122" t="s">
        <v>201</v>
      </c>
      <c r="B12" s="203">
        <f t="shared" ref="B12:G12" si="1">SUM(B$13+ B$14)</f>
        <v>73.16233841495</v>
      </c>
      <c r="C12" s="203">
        <f t="shared" si="1"/>
        <v>69.811921755840004</v>
      </c>
      <c r="D12" s="203">
        <f t="shared" si="1"/>
        <v>65.505684905219994</v>
      </c>
      <c r="E12" s="203">
        <f t="shared" si="1"/>
        <v>70.972707080129993</v>
      </c>
      <c r="F12" s="203">
        <f t="shared" si="1"/>
        <v>76.305753084309998</v>
      </c>
      <c r="G12" s="203">
        <f t="shared" si="1"/>
        <v>76.256134905380009</v>
      </c>
      <c r="H12" s="207"/>
      <c r="I12" s="207"/>
      <c r="J12" s="207"/>
      <c r="K12" s="207"/>
      <c r="L12" s="207"/>
      <c r="M12" s="207"/>
      <c r="N12" s="207"/>
      <c r="O12" s="207"/>
      <c r="P12" s="207"/>
      <c r="Q12" s="207"/>
    </row>
    <row r="13" spans="1:19" s="234" customFormat="1" x14ac:dyDescent="0.2">
      <c r="A13" s="213" t="s">
        <v>84</v>
      </c>
      <c r="B13" s="209">
        <v>60.079898590879999</v>
      </c>
      <c r="C13" s="209">
        <v>60.058159422860001</v>
      </c>
      <c r="D13" s="209">
        <v>55.593103821619998</v>
      </c>
      <c r="E13" s="209">
        <v>60.712804731299997</v>
      </c>
      <c r="F13" s="209">
        <v>65.332784469550006</v>
      </c>
      <c r="G13" s="209">
        <v>66.219200961040002</v>
      </c>
      <c r="H13" s="6"/>
      <c r="I13" s="6"/>
      <c r="J13" s="6"/>
      <c r="K13" s="6"/>
      <c r="L13" s="6"/>
      <c r="M13" s="6"/>
      <c r="N13" s="6"/>
      <c r="O13" s="6"/>
      <c r="P13" s="6"/>
      <c r="Q13" s="6"/>
    </row>
    <row r="14" spans="1:19" s="234" customFormat="1" x14ac:dyDescent="0.2">
      <c r="A14" s="213" t="s">
        <v>128</v>
      </c>
      <c r="B14" s="209">
        <v>13.082439824070001</v>
      </c>
      <c r="C14" s="209">
        <v>9.7537623329799992</v>
      </c>
      <c r="D14" s="209">
        <v>9.9125810835999992</v>
      </c>
      <c r="E14" s="209">
        <v>10.25990234883</v>
      </c>
      <c r="F14" s="209">
        <v>10.972968614759999</v>
      </c>
      <c r="G14" s="209">
        <v>10.036933944339999</v>
      </c>
      <c r="H14" s="6"/>
      <c r="I14" s="6"/>
      <c r="J14" s="6"/>
      <c r="K14" s="6"/>
      <c r="L14" s="6"/>
      <c r="M14" s="6"/>
      <c r="N14" s="6"/>
      <c r="O14" s="6"/>
      <c r="P14" s="6"/>
      <c r="Q14" s="6"/>
    </row>
    <row r="15" spans="1:19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s="241" customFormat="1" x14ac:dyDescent="0.2">
      <c r="G16" s="65" t="s">
        <v>77</v>
      </c>
    </row>
    <row r="17" spans="1:19" s="71" customFormat="1" x14ac:dyDescent="0.2">
      <c r="A17" s="111"/>
      <c r="B17" s="150">
        <v>41639</v>
      </c>
      <c r="C17" s="150">
        <v>42004</v>
      </c>
      <c r="D17" s="150">
        <v>42369</v>
      </c>
      <c r="E17" s="150">
        <v>42735</v>
      </c>
      <c r="F17" s="150">
        <v>43100</v>
      </c>
      <c r="G17" s="150">
        <v>43251</v>
      </c>
      <c r="H17" s="197"/>
      <c r="I17" s="197"/>
      <c r="J17" s="197"/>
      <c r="K17" s="197"/>
      <c r="L17" s="197"/>
      <c r="M17" s="197"/>
      <c r="N17" s="197"/>
      <c r="O17" s="197"/>
      <c r="P17" s="197"/>
      <c r="Q17" s="197"/>
      <c r="R17" s="197"/>
      <c r="S17" s="197"/>
    </row>
    <row r="18" spans="1:19" s="190" customFormat="1" x14ac:dyDescent="0.2">
      <c r="A18" s="122" t="s">
        <v>201</v>
      </c>
      <c r="B18" s="203">
        <f t="shared" ref="B18:G18" si="2">SUM(B$19+ B$20)</f>
        <v>1</v>
      </c>
      <c r="C18" s="203">
        <f t="shared" si="2"/>
        <v>1</v>
      </c>
      <c r="D18" s="203">
        <f t="shared" si="2"/>
        <v>1</v>
      </c>
      <c r="E18" s="203">
        <f t="shared" si="2"/>
        <v>1</v>
      </c>
      <c r="F18" s="203">
        <f t="shared" si="2"/>
        <v>1</v>
      </c>
      <c r="G18" s="203">
        <f t="shared" si="2"/>
        <v>1</v>
      </c>
      <c r="H18" s="207"/>
      <c r="I18" s="207"/>
      <c r="J18" s="207"/>
      <c r="K18" s="207"/>
      <c r="L18" s="207"/>
      <c r="M18" s="207"/>
      <c r="N18" s="207"/>
      <c r="O18" s="207"/>
      <c r="P18" s="207"/>
      <c r="Q18" s="207"/>
    </row>
    <row r="19" spans="1:19" s="234" customFormat="1" x14ac:dyDescent="0.2">
      <c r="A19" s="213" t="s">
        <v>84</v>
      </c>
      <c r="B19" s="211">
        <v>0.82118599999999997</v>
      </c>
      <c r="C19" s="211">
        <v>0.86028499999999997</v>
      </c>
      <c r="D19" s="211">
        <v>0.84867599999999999</v>
      </c>
      <c r="E19" s="211">
        <v>0.85543899999999995</v>
      </c>
      <c r="F19" s="211">
        <v>0.85619699999999999</v>
      </c>
      <c r="G19" s="211">
        <v>0.86837900000000001</v>
      </c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9" s="234" customFormat="1" x14ac:dyDescent="0.2">
      <c r="A20" s="213" t="s">
        <v>128</v>
      </c>
      <c r="B20" s="211">
        <v>0.178814</v>
      </c>
      <c r="C20" s="211">
        <v>0.13971500000000001</v>
      </c>
      <c r="D20" s="211">
        <v>0.15132399999999999</v>
      </c>
      <c r="E20" s="211">
        <v>0.144561</v>
      </c>
      <c r="F20" s="211">
        <v>0.14380299999999999</v>
      </c>
      <c r="G20" s="211">
        <v>0.13162099999999999</v>
      </c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9" x14ac:dyDescent="0.2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9" x14ac:dyDescent="0.2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9" x14ac:dyDescent="0.2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9" x14ac:dyDescent="0.2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9" s="241" customFormat="1" x14ac:dyDescent="0.2"/>
    <row r="26" spans="1:19" x14ac:dyDescent="0.2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9" x14ac:dyDescent="0.2"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9" x14ac:dyDescent="0.2"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9" x14ac:dyDescent="0.2"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9" x14ac:dyDescent="0.2"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9" x14ac:dyDescent="0.2"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9" x14ac:dyDescent="0.2"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2:17" x14ac:dyDescent="0.2"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2:17" x14ac:dyDescent="0.2"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x14ac:dyDescent="0.2"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</row>
    <row r="247" spans="2:17" x14ac:dyDescent="0.2"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8">
    <tabColor indexed="50"/>
    <outlinePr applyStyles="1" summaryBelow="0"/>
    <pageSetUpPr fitToPage="1"/>
  </sheetPr>
  <dimension ref="A2:S168"/>
  <sheetViews>
    <sheetView workbookViewId="0">
      <selection activeCell="G12" sqref="G12"/>
    </sheetView>
  </sheetViews>
  <sheetFormatPr defaultRowHeight="12.75" outlineLevelRow="3" x14ac:dyDescent="0.2"/>
  <cols>
    <col min="1" max="1" width="52" style="64" customWidth="1"/>
    <col min="2" max="7" width="16.28515625" style="153" customWidth="1"/>
    <col min="8" max="16384" width="9.140625" style="64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x14ac:dyDescent="0.2">
      <c r="A3" s="126"/>
    </row>
    <row r="4" spans="1:19" s="188" customFormat="1" x14ac:dyDescent="0.2">
      <c r="B4" s="54"/>
      <c r="C4" s="54"/>
      <c r="D4" s="54"/>
      <c r="E4" s="54"/>
      <c r="F4" s="54"/>
      <c r="G4" s="188" t="str">
        <f>VALUAH</f>
        <v>млрд. грн</v>
      </c>
    </row>
    <row r="5" spans="1:19" s="197" customFormat="1" x14ac:dyDescent="0.2">
      <c r="A5" s="111"/>
      <c r="B5" s="150">
        <v>41639</v>
      </c>
      <c r="C5" s="150">
        <v>42004</v>
      </c>
      <c r="D5" s="150">
        <v>42369</v>
      </c>
      <c r="E5" s="150">
        <v>42735</v>
      </c>
      <c r="F5" s="150">
        <v>43100</v>
      </c>
      <c r="G5" s="150">
        <v>43251</v>
      </c>
    </row>
    <row r="6" spans="1:19" s="87" customFormat="1" ht="31.5" x14ac:dyDescent="0.2">
      <c r="A6" s="55" t="s">
        <v>201</v>
      </c>
      <c r="B6" s="220">
        <f t="shared" ref="B6:F6" si="0">B$7+B$78</f>
        <v>584.78657094876996</v>
      </c>
      <c r="C6" s="220">
        <f t="shared" si="0"/>
        <v>1100.8331976685799</v>
      </c>
      <c r="D6" s="220">
        <f t="shared" si="0"/>
        <v>1572.18013001948</v>
      </c>
      <c r="E6" s="220">
        <f t="shared" si="0"/>
        <v>1929.80880008943</v>
      </c>
      <c r="F6" s="220">
        <f t="shared" si="0"/>
        <v>2141.6905879996102</v>
      </c>
      <c r="G6" s="220">
        <v>1993.01638701706</v>
      </c>
    </row>
    <row r="7" spans="1:19" s="86" customFormat="1" ht="15" x14ac:dyDescent="0.2">
      <c r="A7" s="174" t="s">
        <v>84</v>
      </c>
      <c r="B7" s="183">
        <f t="shared" ref="B7:G7" si="1">B$8+B$48</f>
        <v>480.21862943661995</v>
      </c>
      <c r="C7" s="183">
        <f t="shared" si="1"/>
        <v>947.03045011058998</v>
      </c>
      <c r="D7" s="183">
        <f t="shared" si="1"/>
        <v>1334.27157232031</v>
      </c>
      <c r="E7" s="183">
        <f t="shared" si="1"/>
        <v>1650.8332522282999</v>
      </c>
      <c r="F7" s="183">
        <f t="shared" si="1"/>
        <v>1833.70983091682</v>
      </c>
      <c r="G7" s="183">
        <f t="shared" si="1"/>
        <v>1730.6929182070799</v>
      </c>
    </row>
    <row r="8" spans="1:19" s="208" customFormat="1" ht="15" outlineLevel="1" x14ac:dyDescent="0.2">
      <c r="A8" s="225" t="s">
        <v>61</v>
      </c>
      <c r="B8" s="223">
        <f t="shared" ref="B8:G8" si="2">B$9+B$46</f>
        <v>256.95957565805998</v>
      </c>
      <c r="C8" s="223">
        <f t="shared" si="2"/>
        <v>461.00362280239005</v>
      </c>
      <c r="D8" s="223">
        <f t="shared" si="2"/>
        <v>508.00112311179004</v>
      </c>
      <c r="E8" s="223">
        <f t="shared" si="2"/>
        <v>670.64553054187002</v>
      </c>
      <c r="F8" s="223">
        <f t="shared" si="2"/>
        <v>753.39938646832002</v>
      </c>
      <c r="G8" s="223">
        <f t="shared" si="2"/>
        <v>747.29629508630001</v>
      </c>
    </row>
    <row r="9" spans="1:19" s="226" customFormat="1" outlineLevel="2" x14ac:dyDescent="0.2">
      <c r="A9" s="62" t="s">
        <v>146</v>
      </c>
      <c r="B9" s="249">
        <f t="shared" ref="B9:F9" si="3">SUM(B$10:B$45)</f>
        <v>254.050020163</v>
      </c>
      <c r="C9" s="249">
        <f t="shared" si="3"/>
        <v>458.22631982981005</v>
      </c>
      <c r="D9" s="249">
        <f t="shared" si="3"/>
        <v>505.35607266169006</v>
      </c>
      <c r="E9" s="249">
        <f t="shared" si="3"/>
        <v>668.13273261425002</v>
      </c>
      <c r="F9" s="249">
        <f t="shared" si="3"/>
        <v>751.01884106318005</v>
      </c>
      <c r="G9" s="249">
        <v>744.94881281178004</v>
      </c>
    </row>
    <row r="10" spans="1:19" s="170" customFormat="1" outlineLevel="3" x14ac:dyDescent="0.2">
      <c r="A10" s="73" t="s">
        <v>63</v>
      </c>
      <c r="B10" s="48">
        <v>1.5986</v>
      </c>
      <c r="C10" s="48">
        <v>8.8426000000000005E-2</v>
      </c>
      <c r="D10" s="48">
        <v>9.8638000000000003E-2</v>
      </c>
      <c r="E10" s="48">
        <v>0</v>
      </c>
      <c r="F10" s="48">
        <v>0</v>
      </c>
      <c r="G10" s="48">
        <v>0</v>
      </c>
    </row>
    <row r="11" spans="1:19" outlineLevel="3" x14ac:dyDescent="0.2">
      <c r="A11" s="124" t="s">
        <v>212</v>
      </c>
      <c r="B11" s="248">
        <v>2.3609777950000002</v>
      </c>
      <c r="C11" s="248">
        <v>0</v>
      </c>
      <c r="D11" s="248">
        <v>0</v>
      </c>
      <c r="E11" s="248">
        <v>0</v>
      </c>
      <c r="F11" s="248">
        <v>0</v>
      </c>
      <c r="G11" s="248">
        <v>0</v>
      </c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9" outlineLevel="3" x14ac:dyDescent="0.2">
      <c r="A12" s="124" t="s">
        <v>184</v>
      </c>
      <c r="B12" s="248">
        <v>15.742189</v>
      </c>
      <c r="C12" s="248">
        <v>50.254465000000003</v>
      </c>
      <c r="D12" s="248">
        <v>60.558463000000003</v>
      </c>
      <c r="E12" s="248">
        <v>74.832982999999999</v>
      </c>
      <c r="F12" s="248">
        <v>62.650438999999999</v>
      </c>
      <c r="G12" s="248">
        <v>62.650438999999999</v>
      </c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9" outlineLevel="3" x14ac:dyDescent="0.2">
      <c r="A13" s="124" t="s">
        <v>52</v>
      </c>
      <c r="B13" s="248">
        <v>3.8499810000000001</v>
      </c>
      <c r="C13" s="248">
        <v>3.8499810000000001</v>
      </c>
      <c r="D13" s="248">
        <v>17.382981000000001</v>
      </c>
      <c r="E13" s="248">
        <v>17.382981000000001</v>
      </c>
      <c r="F13" s="248">
        <v>19.033000000000001</v>
      </c>
      <c r="G13" s="248">
        <v>19.033000000000001</v>
      </c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9" outlineLevel="3" x14ac:dyDescent="0.2">
      <c r="A14" s="124" t="s">
        <v>81</v>
      </c>
      <c r="B14" s="248">
        <v>2.9587167999999999</v>
      </c>
      <c r="C14" s="248">
        <v>7.3378894800000003</v>
      </c>
      <c r="D14" s="248">
        <v>8.2837102117200008</v>
      </c>
      <c r="E14" s="248">
        <v>3.4775700000000001</v>
      </c>
      <c r="F14" s="248">
        <v>6.9027900000000004</v>
      </c>
      <c r="G14" s="248">
        <v>7.9463599365000004</v>
      </c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9" outlineLevel="3" x14ac:dyDescent="0.2">
      <c r="A15" s="124" t="s">
        <v>137</v>
      </c>
      <c r="B15" s="248">
        <v>1.5</v>
      </c>
      <c r="C15" s="248">
        <v>1.5</v>
      </c>
      <c r="D15" s="248">
        <v>12.5</v>
      </c>
      <c r="E15" s="248">
        <v>28.5</v>
      </c>
      <c r="F15" s="248">
        <v>36.5</v>
      </c>
      <c r="G15" s="248">
        <v>36.5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outlineLevel="3" x14ac:dyDescent="0.2">
      <c r="A16" s="124" t="s">
        <v>207</v>
      </c>
      <c r="B16" s="248">
        <v>0</v>
      </c>
      <c r="C16" s="248">
        <v>2.6176300000000001</v>
      </c>
      <c r="D16" s="248">
        <v>13.11763</v>
      </c>
      <c r="E16" s="248">
        <v>37.117629999999998</v>
      </c>
      <c r="F16" s="248">
        <v>28.700001</v>
      </c>
      <c r="G16" s="248">
        <v>28.700001</v>
      </c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1:17" outlineLevel="3" x14ac:dyDescent="0.2">
      <c r="A17" s="124" t="s">
        <v>86</v>
      </c>
      <c r="B17" s="248">
        <v>0</v>
      </c>
      <c r="C17" s="248">
        <v>3.25</v>
      </c>
      <c r="D17" s="248">
        <v>3.25</v>
      </c>
      <c r="E17" s="248">
        <v>51.25</v>
      </c>
      <c r="F17" s="248">
        <v>46.9</v>
      </c>
      <c r="G17" s="248">
        <v>46.9</v>
      </c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7" outlineLevel="3" x14ac:dyDescent="0.2">
      <c r="A18" s="124" t="s">
        <v>161</v>
      </c>
      <c r="B18" s="248">
        <v>0</v>
      </c>
      <c r="C18" s="248">
        <v>15.848839999999999</v>
      </c>
      <c r="D18" s="248">
        <v>15.848839999999999</v>
      </c>
      <c r="E18" s="248">
        <v>42.789838000000003</v>
      </c>
      <c r="F18" s="248">
        <v>93.438657000000006</v>
      </c>
      <c r="G18" s="248">
        <v>93.438657000000006</v>
      </c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7" outlineLevel="3" x14ac:dyDescent="0.2">
      <c r="A19" s="124" t="s">
        <v>19</v>
      </c>
      <c r="B19" s="248">
        <v>0</v>
      </c>
      <c r="C19" s="248">
        <v>0</v>
      </c>
      <c r="D19" s="248">
        <v>0</v>
      </c>
      <c r="E19" s="248">
        <v>0</v>
      </c>
      <c r="F19" s="248">
        <v>12.097744</v>
      </c>
      <c r="G19" s="248">
        <v>12.097744</v>
      </c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7" outlineLevel="3" x14ac:dyDescent="0.2">
      <c r="A20" s="124" t="s">
        <v>108</v>
      </c>
      <c r="B20" s="248">
        <v>0</v>
      </c>
      <c r="C20" s="248">
        <v>0</v>
      </c>
      <c r="D20" s="248">
        <v>0</v>
      </c>
      <c r="E20" s="248">
        <v>0</v>
      </c>
      <c r="F20" s="248">
        <v>12.097744</v>
      </c>
      <c r="G20" s="248">
        <v>12.097744</v>
      </c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1:17" outlineLevel="3" x14ac:dyDescent="0.2">
      <c r="A21" s="124" t="s">
        <v>159</v>
      </c>
      <c r="B21" s="248">
        <v>2.8034248549999998</v>
      </c>
      <c r="C21" s="248">
        <v>0.76931632000000005</v>
      </c>
      <c r="D21" s="248">
        <v>1.04892516</v>
      </c>
      <c r="E21" s="248">
        <v>29.257961406869999</v>
      </c>
      <c r="F21" s="248">
        <v>30.282912463799999</v>
      </c>
      <c r="G21" s="248">
        <v>25.163761104270002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7" outlineLevel="3" x14ac:dyDescent="0.2">
      <c r="A22" s="124" t="s">
        <v>178</v>
      </c>
      <c r="B22" s="248">
        <v>0</v>
      </c>
      <c r="C22" s="248">
        <v>0</v>
      </c>
      <c r="D22" s="248">
        <v>0</v>
      </c>
      <c r="E22" s="248">
        <v>0</v>
      </c>
      <c r="F22" s="248">
        <v>12.097744</v>
      </c>
      <c r="G22" s="248">
        <v>12.097744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7" outlineLevel="3" x14ac:dyDescent="0.2">
      <c r="A23" s="124" t="s">
        <v>46</v>
      </c>
      <c r="B23" s="248">
        <v>0</v>
      </c>
      <c r="C23" s="248">
        <v>0</v>
      </c>
      <c r="D23" s="248">
        <v>0</v>
      </c>
      <c r="E23" s="248">
        <v>0</v>
      </c>
      <c r="F23" s="248">
        <v>12.097744</v>
      </c>
      <c r="G23" s="248">
        <v>12.097744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7" outlineLevel="3" x14ac:dyDescent="0.2">
      <c r="A24" s="124" t="s">
        <v>148</v>
      </c>
      <c r="B24" s="248">
        <v>20.370806241</v>
      </c>
      <c r="C24" s="248">
        <v>40.90737357439</v>
      </c>
      <c r="D24" s="248">
        <v>21.910342335999999</v>
      </c>
      <c r="E24" s="248">
        <v>64.353439528590002</v>
      </c>
      <c r="F24" s="248">
        <v>71.605224814419998</v>
      </c>
      <c r="G24" s="248">
        <v>53.75295820318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7" outlineLevel="3" x14ac:dyDescent="0.2">
      <c r="A25" s="124" t="s">
        <v>122</v>
      </c>
      <c r="B25" s="248">
        <v>0</v>
      </c>
      <c r="C25" s="248">
        <v>0</v>
      </c>
      <c r="D25" s="248">
        <v>0</v>
      </c>
      <c r="E25" s="248">
        <v>0</v>
      </c>
      <c r="F25" s="248">
        <v>12.097744</v>
      </c>
      <c r="G25" s="248">
        <v>12.097744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1:17" outlineLevel="3" x14ac:dyDescent="0.2">
      <c r="A26" s="124" t="s">
        <v>197</v>
      </c>
      <c r="B26" s="248">
        <v>0</v>
      </c>
      <c r="C26" s="248">
        <v>0</v>
      </c>
      <c r="D26" s="248">
        <v>0</v>
      </c>
      <c r="E26" s="248">
        <v>0</v>
      </c>
      <c r="F26" s="248">
        <v>12.097744</v>
      </c>
      <c r="G26" s="248">
        <v>12.097744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7" outlineLevel="3" x14ac:dyDescent="0.2">
      <c r="A27" s="124" t="s">
        <v>59</v>
      </c>
      <c r="B27" s="248">
        <v>0</v>
      </c>
      <c r="C27" s="248">
        <v>0</v>
      </c>
      <c r="D27" s="248">
        <v>0</v>
      </c>
      <c r="E27" s="248">
        <v>0</v>
      </c>
      <c r="F27" s="248">
        <v>12.097744</v>
      </c>
      <c r="G27" s="248">
        <v>12.097744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7" outlineLevel="3" x14ac:dyDescent="0.2">
      <c r="A28" s="124" t="s">
        <v>131</v>
      </c>
      <c r="B28" s="248">
        <v>0</v>
      </c>
      <c r="C28" s="248">
        <v>0</v>
      </c>
      <c r="D28" s="248">
        <v>0</v>
      </c>
      <c r="E28" s="248">
        <v>0</v>
      </c>
      <c r="F28" s="248">
        <v>12.097744</v>
      </c>
      <c r="G28" s="248">
        <v>12.097744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7" outlineLevel="3" x14ac:dyDescent="0.2">
      <c r="A29" s="124" t="s">
        <v>195</v>
      </c>
      <c r="B29" s="248">
        <v>0</v>
      </c>
      <c r="C29" s="248">
        <v>0</v>
      </c>
      <c r="D29" s="248">
        <v>0</v>
      </c>
      <c r="E29" s="248">
        <v>0</v>
      </c>
      <c r="F29" s="248">
        <v>12.097744</v>
      </c>
      <c r="G29" s="248">
        <v>12.097744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7" outlineLevel="3" x14ac:dyDescent="0.2">
      <c r="A30" s="124" t="s">
        <v>54</v>
      </c>
      <c r="B30" s="248">
        <v>0</v>
      </c>
      <c r="C30" s="248">
        <v>0</v>
      </c>
      <c r="D30" s="248">
        <v>0</v>
      </c>
      <c r="E30" s="248">
        <v>0</v>
      </c>
      <c r="F30" s="248">
        <v>12.097744</v>
      </c>
      <c r="G30" s="248">
        <v>12.097744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7" outlineLevel="3" x14ac:dyDescent="0.2">
      <c r="A31" s="124" t="s">
        <v>196</v>
      </c>
      <c r="B31" s="248">
        <v>0</v>
      </c>
      <c r="C31" s="248">
        <v>0</v>
      </c>
      <c r="D31" s="248">
        <v>0</v>
      </c>
      <c r="E31" s="248">
        <v>0</v>
      </c>
      <c r="F31" s="248">
        <v>12.097744</v>
      </c>
      <c r="G31" s="248">
        <v>12.097744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7" outlineLevel="3" x14ac:dyDescent="0.2">
      <c r="A32" s="124" t="s">
        <v>55</v>
      </c>
      <c r="B32" s="248">
        <v>0</v>
      </c>
      <c r="C32" s="248">
        <v>0</v>
      </c>
      <c r="D32" s="248">
        <v>0</v>
      </c>
      <c r="E32" s="248">
        <v>0</v>
      </c>
      <c r="F32" s="248">
        <v>12.097744</v>
      </c>
      <c r="G32" s="248">
        <v>12.097744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1:17" outlineLevel="3" x14ac:dyDescent="0.2">
      <c r="A33" s="124" t="s">
        <v>130</v>
      </c>
      <c r="B33" s="248">
        <v>0</v>
      </c>
      <c r="C33" s="248">
        <v>0</v>
      </c>
      <c r="D33" s="248">
        <v>0</v>
      </c>
      <c r="E33" s="248">
        <v>0</v>
      </c>
      <c r="F33" s="248">
        <v>12.097744</v>
      </c>
      <c r="G33" s="248">
        <v>12.097744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1:17" outlineLevel="3" x14ac:dyDescent="0.2">
      <c r="A34" s="124" t="s">
        <v>194</v>
      </c>
      <c r="B34" s="248">
        <v>0</v>
      </c>
      <c r="C34" s="248">
        <v>0</v>
      </c>
      <c r="D34" s="248">
        <v>0</v>
      </c>
      <c r="E34" s="248">
        <v>0</v>
      </c>
      <c r="F34" s="248">
        <v>12.097744</v>
      </c>
      <c r="G34" s="248">
        <v>12.097744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1:17" outlineLevel="3" x14ac:dyDescent="0.2">
      <c r="A35" s="124" t="s">
        <v>152</v>
      </c>
      <c r="B35" s="248">
        <v>0</v>
      </c>
      <c r="C35" s="248">
        <v>0</v>
      </c>
      <c r="D35" s="248">
        <v>0</v>
      </c>
      <c r="E35" s="248">
        <v>0.01</v>
      </c>
      <c r="F35" s="248">
        <v>0.54500000000000004</v>
      </c>
      <c r="G35" s="248">
        <v>3.4238300000000002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1:17" outlineLevel="3" x14ac:dyDescent="0.2">
      <c r="A36" s="124" t="s">
        <v>4</v>
      </c>
      <c r="B36" s="248">
        <v>34.656496490999999</v>
      </c>
      <c r="C36" s="248">
        <v>46.585054805570003</v>
      </c>
      <c r="D36" s="248">
        <v>43.377236129330001</v>
      </c>
      <c r="E36" s="248">
        <v>18.462385000000001</v>
      </c>
      <c r="F36" s="248">
        <v>46.632428480800002</v>
      </c>
      <c r="G36" s="248">
        <v>57.534962217580002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1:17" outlineLevel="3" x14ac:dyDescent="0.2">
      <c r="A37" s="124" t="s">
        <v>200</v>
      </c>
      <c r="B37" s="248">
        <v>0</v>
      </c>
      <c r="C37" s="248">
        <v>0</v>
      </c>
      <c r="D37" s="248">
        <v>0</v>
      </c>
      <c r="E37" s="248">
        <v>0</v>
      </c>
      <c r="F37" s="248">
        <v>12.097751000000001</v>
      </c>
      <c r="G37" s="248">
        <v>12.097751000000001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1:17" outlineLevel="3" x14ac:dyDescent="0.2">
      <c r="A38" s="124" t="s">
        <v>98</v>
      </c>
      <c r="B38" s="248">
        <v>6.5181646999999998</v>
      </c>
      <c r="C38" s="248">
        <v>2.9221828599999999</v>
      </c>
      <c r="D38" s="248">
        <v>15.04510672</v>
      </c>
      <c r="E38" s="248">
        <v>15.58553728</v>
      </c>
      <c r="F38" s="248">
        <v>0.03</v>
      </c>
      <c r="G38" s="248">
        <v>0.03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1:17" outlineLevel="3" x14ac:dyDescent="0.2">
      <c r="A39" s="124" t="s">
        <v>173</v>
      </c>
      <c r="B39" s="248">
        <v>75.317385281</v>
      </c>
      <c r="C39" s="248">
        <v>131.37977278984999</v>
      </c>
      <c r="D39" s="248">
        <v>149.03381210463999</v>
      </c>
      <c r="E39" s="248">
        <v>151.56965139879</v>
      </c>
      <c r="F39" s="248">
        <v>49.6280334</v>
      </c>
      <c r="G39" s="248">
        <v>46.433196299999999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1:17" outlineLevel="3" x14ac:dyDescent="0.2">
      <c r="A40" s="124" t="s">
        <v>45</v>
      </c>
      <c r="B40" s="248">
        <v>0.55379</v>
      </c>
      <c r="C40" s="248">
        <v>0.17</v>
      </c>
      <c r="D40" s="248">
        <v>0</v>
      </c>
      <c r="E40" s="248">
        <v>0.21580099999999999</v>
      </c>
      <c r="F40" s="248">
        <v>10.87562790416</v>
      </c>
      <c r="G40" s="248">
        <v>17.396628050250001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1:17" outlineLevel="3" x14ac:dyDescent="0.2">
      <c r="A41" s="124" t="s">
        <v>34</v>
      </c>
      <c r="B41" s="248">
        <v>9.5</v>
      </c>
      <c r="C41" s="248">
        <v>27.1</v>
      </c>
      <c r="D41" s="248">
        <v>27.1</v>
      </c>
      <c r="E41" s="248">
        <v>24.1</v>
      </c>
      <c r="F41" s="248">
        <v>7.8000999999999996</v>
      </c>
      <c r="G41" s="248">
        <v>5.8000999999999996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1:17" outlineLevel="3" x14ac:dyDescent="0.2">
      <c r="A42" s="124" t="s">
        <v>121</v>
      </c>
      <c r="B42" s="248">
        <v>47.143891000000004</v>
      </c>
      <c r="C42" s="248">
        <v>54.624791000000002</v>
      </c>
      <c r="D42" s="248">
        <v>48.624791000000002</v>
      </c>
      <c r="E42" s="248">
        <v>44.739790999999997</v>
      </c>
      <c r="F42" s="248">
        <v>19.728459999999998</v>
      </c>
      <c r="G42" s="248">
        <v>17.856615000000001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1:17" outlineLevel="3" x14ac:dyDescent="0.2">
      <c r="A43" s="124" t="s">
        <v>193</v>
      </c>
      <c r="B43" s="248">
        <v>14.301197999999999</v>
      </c>
      <c r="C43" s="248">
        <v>31.301197999999999</v>
      </c>
      <c r="D43" s="248">
        <v>31.301197999999999</v>
      </c>
      <c r="E43" s="248">
        <v>27.416198000000001</v>
      </c>
      <c r="F43" s="248">
        <v>18.899999999999999</v>
      </c>
      <c r="G43" s="248">
        <v>17.5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1:17" outlineLevel="3" x14ac:dyDescent="0.2">
      <c r="A44" s="124" t="s">
        <v>6</v>
      </c>
      <c r="B44" s="248">
        <v>0</v>
      </c>
      <c r="C44" s="248">
        <v>0.84499999999999997</v>
      </c>
      <c r="D44" s="248">
        <v>0</v>
      </c>
      <c r="E44" s="248">
        <v>0.19656699999999999</v>
      </c>
      <c r="F44" s="248">
        <v>0</v>
      </c>
      <c r="G44" s="248">
        <v>4.022138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1:17" outlineLevel="3" x14ac:dyDescent="0.2">
      <c r="A45" s="124" t="s">
        <v>67</v>
      </c>
      <c r="B45" s="248">
        <v>14.874399</v>
      </c>
      <c r="C45" s="248">
        <v>36.874398999999997</v>
      </c>
      <c r="D45" s="248">
        <v>36.874398999999997</v>
      </c>
      <c r="E45" s="248">
        <v>36.874398999999997</v>
      </c>
      <c r="F45" s="248">
        <v>19.399999999999999</v>
      </c>
      <c r="G45" s="248">
        <v>19.399999999999999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1:17" outlineLevel="2" x14ac:dyDescent="0.2">
      <c r="A46" s="17" t="s">
        <v>12</v>
      </c>
      <c r="B46" s="104">
        <f t="shared" ref="B46:F46" si="4">SUM(B$47:B$47)</f>
        <v>2.9095554950600002</v>
      </c>
      <c r="C46" s="104">
        <f t="shared" si="4"/>
        <v>2.7773029725799998</v>
      </c>
      <c r="D46" s="104">
        <f t="shared" si="4"/>
        <v>2.6450504500999998</v>
      </c>
      <c r="E46" s="104">
        <f t="shared" si="4"/>
        <v>2.5127979276199999</v>
      </c>
      <c r="F46" s="104">
        <f t="shared" si="4"/>
        <v>2.3805454051399999</v>
      </c>
      <c r="G46" s="104">
        <v>2.3474822745199999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1:17" outlineLevel="3" x14ac:dyDescent="0.2">
      <c r="A47" s="124" t="s">
        <v>111</v>
      </c>
      <c r="B47" s="248">
        <v>2.9095554950600002</v>
      </c>
      <c r="C47" s="248">
        <v>2.7773029725799998</v>
      </c>
      <c r="D47" s="248">
        <v>2.6450504500999998</v>
      </c>
      <c r="E47" s="248">
        <v>2.5127979276199999</v>
      </c>
      <c r="F47" s="248">
        <v>2.3805454051399999</v>
      </c>
      <c r="G47" s="248">
        <v>2.3474822745199999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1:17" ht="15" outlineLevel="1" x14ac:dyDescent="0.25">
      <c r="A48" s="88" t="s">
        <v>91</v>
      </c>
      <c r="B48" s="134">
        <f t="shared" ref="B48:G48" si="5">B$49+B$56+B$62+B$64+B$76</f>
        <v>223.25905377855997</v>
      </c>
      <c r="C48" s="134">
        <f t="shared" si="5"/>
        <v>486.02682730819998</v>
      </c>
      <c r="D48" s="134">
        <f t="shared" si="5"/>
        <v>826.27044920852006</v>
      </c>
      <c r="E48" s="134">
        <f t="shared" si="5"/>
        <v>980.18772168643</v>
      </c>
      <c r="F48" s="134">
        <f t="shared" si="5"/>
        <v>1080.3104444485</v>
      </c>
      <c r="G48" s="134">
        <f t="shared" si="5"/>
        <v>983.39662312077996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1:17" outlineLevel="2" x14ac:dyDescent="0.2">
      <c r="A49" s="17" t="s">
        <v>163</v>
      </c>
      <c r="B49" s="104">
        <f t="shared" ref="B49:F49" si="6">SUM(B$50:B$55)</f>
        <v>61.90365008709</v>
      </c>
      <c r="C49" s="104">
        <f t="shared" si="6"/>
        <v>169.08988427220001</v>
      </c>
      <c r="D49" s="104">
        <f t="shared" si="6"/>
        <v>337.44926214065003</v>
      </c>
      <c r="E49" s="104">
        <f t="shared" si="6"/>
        <v>371.84654266849998</v>
      </c>
      <c r="F49" s="104">
        <f t="shared" si="6"/>
        <v>407.46798554671994</v>
      </c>
      <c r="G49" s="104">
        <v>357.04277541174002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1:17" outlineLevel="3" x14ac:dyDescent="0.2">
      <c r="A50" s="124" t="s">
        <v>36</v>
      </c>
      <c r="B50" s="248">
        <v>0</v>
      </c>
      <c r="C50" s="248">
        <v>26.156754880000001</v>
      </c>
      <c r="D50" s="248">
        <v>57.953115089999997</v>
      </c>
      <c r="E50" s="248">
        <v>62.813954840000001</v>
      </c>
      <c r="F50" s="248">
        <v>94.122141439999993</v>
      </c>
      <c r="G50" s="248">
        <v>85.427321419999998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1:17" outlineLevel="3" x14ac:dyDescent="0.2">
      <c r="A51" s="124" t="s">
        <v>112</v>
      </c>
      <c r="B51" s="248">
        <v>4.7666457536099998</v>
      </c>
      <c r="C51" s="248">
        <v>9.3689811106899992</v>
      </c>
      <c r="D51" s="248">
        <v>13.990699070510001</v>
      </c>
      <c r="E51" s="248">
        <v>16.072308696730001</v>
      </c>
      <c r="F51" s="248">
        <v>18.00200891203</v>
      </c>
      <c r="G51" s="248">
        <v>15.51219012812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1:17" outlineLevel="3" x14ac:dyDescent="0.2">
      <c r="A52" s="124" t="s">
        <v>87</v>
      </c>
      <c r="B52" s="248">
        <v>4.2831345544100001</v>
      </c>
      <c r="C52" s="248">
        <v>7.6529919443500001</v>
      </c>
      <c r="D52" s="248">
        <v>12.53014511808</v>
      </c>
      <c r="E52" s="248">
        <v>14.522377756999999</v>
      </c>
      <c r="F52" s="248">
        <v>19.35682668782</v>
      </c>
      <c r="G52" s="248">
        <v>17.20766672113</v>
      </c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1:17" outlineLevel="3" x14ac:dyDescent="0.2">
      <c r="A53" s="124" t="s">
        <v>76</v>
      </c>
      <c r="B53" s="248">
        <v>24.539548446560001</v>
      </c>
      <c r="C53" s="248">
        <v>68.318963250080003</v>
      </c>
      <c r="D53" s="248">
        <v>124.74709683247001</v>
      </c>
      <c r="E53" s="248">
        <v>137.4604736945</v>
      </c>
      <c r="F53" s="248">
        <v>137.87248958478</v>
      </c>
      <c r="G53" s="248">
        <v>125.88764987476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1:17" outlineLevel="3" x14ac:dyDescent="0.2">
      <c r="A54" s="124" t="s">
        <v>107</v>
      </c>
      <c r="B54" s="248">
        <v>28.314321332510001</v>
      </c>
      <c r="C54" s="248">
        <v>57.585097236880003</v>
      </c>
      <c r="D54" s="248">
        <v>128.20769715962001</v>
      </c>
      <c r="E54" s="248">
        <v>140.90985268125999</v>
      </c>
      <c r="F54" s="248">
        <v>137.94721835202</v>
      </c>
      <c r="G54" s="248">
        <v>112.8306508626</v>
      </c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1:17" outlineLevel="3" x14ac:dyDescent="0.2">
      <c r="A55" s="124" t="s">
        <v>29</v>
      </c>
      <c r="B55" s="248">
        <v>0</v>
      </c>
      <c r="C55" s="248">
        <v>7.0958502E-3</v>
      </c>
      <c r="D55" s="248">
        <v>2.0508869969999999E-2</v>
      </c>
      <c r="E55" s="248">
        <v>6.7574999009999998E-2</v>
      </c>
      <c r="F55" s="248">
        <v>0.16730057006999999</v>
      </c>
      <c r="G55" s="248">
        <v>0.17729640513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1:17" outlineLevel="2" x14ac:dyDescent="0.2">
      <c r="A56" s="17" t="s">
        <v>9</v>
      </c>
      <c r="B56" s="104">
        <f t="shared" ref="B56:F56" si="7">SUM(B$57:B$61)</f>
        <v>7.2789285748699992</v>
      </c>
      <c r="C56" s="104">
        <f t="shared" si="7"/>
        <v>16.372261708800004</v>
      </c>
      <c r="D56" s="104">
        <f t="shared" si="7"/>
        <v>32.70852715345</v>
      </c>
      <c r="E56" s="104">
        <f t="shared" si="7"/>
        <v>45.647504163770002</v>
      </c>
      <c r="F56" s="104">
        <f t="shared" si="7"/>
        <v>49.296237410669995</v>
      </c>
      <c r="G56" s="104">
        <v>45.956274183879998</v>
      </c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1:17" outlineLevel="3" x14ac:dyDescent="0.2">
      <c r="A57" s="124" t="s">
        <v>117</v>
      </c>
      <c r="B57" s="248">
        <v>0</v>
      </c>
      <c r="C57" s="248">
        <v>2.7121072000000002</v>
      </c>
      <c r="D57" s="248">
        <v>6.9140144000000001</v>
      </c>
      <c r="E57" s="248">
        <v>8.0323875999999998</v>
      </c>
      <c r="F57" s="248">
        <v>8.9030299999999993</v>
      </c>
      <c r="G57" s="248">
        <v>8.0570284000000001</v>
      </c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1:17" outlineLevel="3" x14ac:dyDescent="0.2">
      <c r="A58" s="124" t="s">
        <v>43</v>
      </c>
      <c r="B58" s="248">
        <v>0.10648884857</v>
      </c>
      <c r="C58" s="248">
        <v>0.13463035600000001</v>
      </c>
      <c r="D58" s="248">
        <v>5.4281877029999999</v>
      </c>
      <c r="E58" s="248">
        <v>5.9832793529500004</v>
      </c>
      <c r="F58" s="248">
        <v>7.4875390536599999</v>
      </c>
      <c r="G58" s="248">
        <v>6.7958547860899996</v>
      </c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1:17" outlineLevel="3" x14ac:dyDescent="0.2">
      <c r="A59" s="124" t="s">
        <v>13</v>
      </c>
      <c r="B59" s="248">
        <v>5.6239216389799997</v>
      </c>
      <c r="C59" s="248">
        <v>9.5534720563400004</v>
      </c>
      <c r="D59" s="248">
        <v>14.540944745859999</v>
      </c>
      <c r="E59" s="248">
        <v>16.473740657730001</v>
      </c>
      <c r="F59" s="248">
        <v>17.004691528479999</v>
      </c>
      <c r="G59" s="248">
        <v>15.83453788534</v>
      </c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1:17" outlineLevel="3" x14ac:dyDescent="0.2">
      <c r="A60" s="124" t="s">
        <v>113</v>
      </c>
      <c r="B60" s="248">
        <v>9.4891391320000004E-2</v>
      </c>
      <c r="C60" s="248">
        <v>0.16473260006000001</v>
      </c>
      <c r="D60" s="248">
        <v>0.216533956</v>
      </c>
      <c r="E60" s="248">
        <v>0.20657140273999999</v>
      </c>
      <c r="F60" s="248">
        <v>0.17323603973999999</v>
      </c>
      <c r="G60" s="248">
        <v>0.16131504825000001</v>
      </c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1:17" outlineLevel="3" x14ac:dyDescent="0.2">
      <c r="A61" s="124" t="s">
        <v>118</v>
      </c>
      <c r="B61" s="248">
        <v>1.4536266959999999</v>
      </c>
      <c r="C61" s="248">
        <v>3.8073194963999999</v>
      </c>
      <c r="D61" s="248">
        <v>5.6088463485900002</v>
      </c>
      <c r="E61" s="248">
        <v>14.951525150349999</v>
      </c>
      <c r="F61" s="248">
        <v>15.727740788789999</v>
      </c>
      <c r="G61" s="248">
        <v>15.1075380642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1:17" outlineLevel="2" x14ac:dyDescent="0.2">
      <c r="A62" s="17" t="s">
        <v>28</v>
      </c>
      <c r="B62" s="104">
        <f t="shared" ref="B62:F62" si="8">SUM(B$63:B$63)</f>
        <v>5.6454460000000004E-4</v>
      </c>
      <c r="C62" s="104">
        <f t="shared" si="8"/>
        <v>9.8336319999999997E-4</v>
      </c>
      <c r="D62" s="104">
        <f t="shared" si="8"/>
        <v>1.34076761E-3</v>
      </c>
      <c r="E62" s="104">
        <f t="shared" si="8"/>
        <v>1.453225E-3</v>
      </c>
      <c r="F62" s="104">
        <f t="shared" si="8"/>
        <v>1.71259423E-3</v>
      </c>
      <c r="G62" s="104">
        <v>1.5543881100000001E-3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1:17" outlineLevel="3" x14ac:dyDescent="0.2">
      <c r="A63" s="124" t="s">
        <v>85</v>
      </c>
      <c r="B63" s="248">
        <v>5.6454460000000004E-4</v>
      </c>
      <c r="C63" s="248">
        <v>9.8336319999999997E-4</v>
      </c>
      <c r="D63" s="248">
        <v>1.34076761E-3</v>
      </c>
      <c r="E63" s="248">
        <v>1.453225E-3</v>
      </c>
      <c r="F63" s="248">
        <v>1.71259423E-3</v>
      </c>
      <c r="G63" s="248">
        <v>1.5543881100000001E-3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1:17" outlineLevel="2" x14ac:dyDescent="0.2">
      <c r="A64" s="17" t="s">
        <v>164</v>
      </c>
      <c r="B64" s="104">
        <f t="shared" ref="B64:F64" si="9">SUM(B$65:B$75)</f>
        <v>138.90906799999999</v>
      </c>
      <c r="C64" s="104">
        <f t="shared" si="9"/>
        <v>272.50934659999996</v>
      </c>
      <c r="D64" s="104">
        <f t="shared" si="9"/>
        <v>415.26993272281004</v>
      </c>
      <c r="E64" s="104">
        <f t="shared" si="9"/>
        <v>517.80448187716001</v>
      </c>
      <c r="F64" s="104">
        <f t="shared" si="9"/>
        <v>574.45951549287997</v>
      </c>
      <c r="G64" s="104">
        <v>534.92890161704997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1:17" outlineLevel="3" x14ac:dyDescent="0.2">
      <c r="A65" s="124" t="s">
        <v>32</v>
      </c>
      <c r="B65" s="248">
        <v>6.6249180000000001</v>
      </c>
      <c r="C65" s="248">
        <v>11.539744799999999</v>
      </c>
      <c r="D65" s="248">
        <v>0</v>
      </c>
      <c r="E65" s="248">
        <v>0</v>
      </c>
      <c r="F65" s="248">
        <v>0</v>
      </c>
      <c r="G65" s="248">
        <v>0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1:17" outlineLevel="3" x14ac:dyDescent="0.2">
      <c r="A66" s="124" t="s">
        <v>38</v>
      </c>
      <c r="B66" s="248">
        <v>7.9930000000000003</v>
      </c>
      <c r="C66" s="248">
        <v>15.768556</v>
      </c>
      <c r="D66" s="248">
        <v>0</v>
      </c>
      <c r="E66" s="248">
        <v>0</v>
      </c>
      <c r="F66" s="248">
        <v>0</v>
      </c>
      <c r="G66" s="248">
        <v>0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1:17" outlineLevel="3" x14ac:dyDescent="0.2">
      <c r="A67" s="124" t="s">
        <v>41</v>
      </c>
      <c r="B67" s="248">
        <v>5.5951000000000004</v>
      </c>
      <c r="C67" s="248">
        <v>11.0379892</v>
      </c>
      <c r="D67" s="248">
        <v>0</v>
      </c>
      <c r="E67" s="248">
        <v>0</v>
      </c>
      <c r="F67" s="248">
        <v>0</v>
      </c>
      <c r="G67" s="248">
        <v>0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1:17" outlineLevel="3" x14ac:dyDescent="0.2">
      <c r="A68" s="124" t="s">
        <v>126</v>
      </c>
      <c r="B68" s="248">
        <v>15.986000000000001</v>
      </c>
      <c r="C68" s="248">
        <v>31.537112</v>
      </c>
      <c r="D68" s="248">
        <v>0</v>
      </c>
      <c r="E68" s="248">
        <v>0</v>
      </c>
      <c r="F68" s="248">
        <v>0</v>
      </c>
      <c r="G68" s="248">
        <v>0</v>
      </c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1:17" outlineLevel="3" x14ac:dyDescent="0.2">
      <c r="A69" s="124" t="s">
        <v>129</v>
      </c>
      <c r="B69" s="248">
        <v>21.98075</v>
      </c>
      <c r="C69" s="248">
        <v>43.363529</v>
      </c>
      <c r="D69" s="248">
        <v>0</v>
      </c>
      <c r="E69" s="248">
        <v>0</v>
      </c>
      <c r="F69" s="248">
        <v>0</v>
      </c>
      <c r="G69" s="248">
        <v>0</v>
      </c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1:17" outlineLevel="3" x14ac:dyDescent="0.2">
      <c r="A70" s="124" t="s">
        <v>132</v>
      </c>
      <c r="B70" s="248">
        <v>46.759050000000002</v>
      </c>
      <c r="C70" s="248">
        <v>76.477496599999995</v>
      </c>
      <c r="D70" s="248">
        <v>0</v>
      </c>
      <c r="E70" s="248">
        <v>0</v>
      </c>
      <c r="F70" s="248">
        <v>0</v>
      </c>
      <c r="G70" s="248">
        <v>0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1:17" outlineLevel="3" x14ac:dyDescent="0.2">
      <c r="A71" s="124" t="s">
        <v>136</v>
      </c>
      <c r="B71" s="248">
        <v>33.97025</v>
      </c>
      <c r="C71" s="248">
        <v>67.016362999999998</v>
      </c>
      <c r="D71" s="248">
        <v>72.002001000000007</v>
      </c>
      <c r="E71" s="248">
        <v>81.572574000000003</v>
      </c>
      <c r="F71" s="248">
        <v>84.201668999999995</v>
      </c>
      <c r="G71" s="248">
        <v>78.407450999999995</v>
      </c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1:17" outlineLevel="3" x14ac:dyDescent="0.2">
      <c r="A72" s="124" t="s">
        <v>138</v>
      </c>
      <c r="B72" s="248">
        <v>0</v>
      </c>
      <c r="C72" s="248">
        <v>15.768556</v>
      </c>
      <c r="D72" s="248">
        <v>24.000667</v>
      </c>
      <c r="E72" s="248">
        <v>27.190857999999999</v>
      </c>
      <c r="F72" s="248">
        <v>28.067222999999998</v>
      </c>
      <c r="G72" s="248">
        <v>26.135816999999999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1:17" outlineLevel="3" x14ac:dyDescent="0.2">
      <c r="A73" s="124" t="s">
        <v>142</v>
      </c>
      <c r="B73" s="248">
        <v>0</v>
      </c>
      <c r="C73" s="248">
        <v>0</v>
      </c>
      <c r="D73" s="248">
        <v>319.26726472281001</v>
      </c>
      <c r="E73" s="248">
        <v>381.85019187716</v>
      </c>
      <c r="F73" s="248">
        <v>349.92173149287999</v>
      </c>
      <c r="G73" s="248">
        <v>325.84236561705001</v>
      </c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1:17" outlineLevel="3" x14ac:dyDescent="0.2">
      <c r="A74" s="124" t="s">
        <v>209</v>
      </c>
      <c r="B74" s="248">
        <v>0</v>
      </c>
      <c r="C74" s="248">
        <v>0</v>
      </c>
      <c r="D74" s="248">
        <v>0</v>
      </c>
      <c r="E74" s="248">
        <v>27.190857999999999</v>
      </c>
      <c r="F74" s="248">
        <v>28.067222999999998</v>
      </c>
      <c r="G74" s="248">
        <v>26.135816999999999</v>
      </c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1:17" outlineLevel="3" x14ac:dyDescent="0.2">
      <c r="A75" s="124" t="s">
        <v>215</v>
      </c>
      <c r="B75" s="248">
        <v>0</v>
      </c>
      <c r="C75" s="248">
        <v>0</v>
      </c>
      <c r="D75" s="248">
        <v>0</v>
      </c>
      <c r="E75" s="248">
        <v>0</v>
      </c>
      <c r="F75" s="248">
        <v>84.201668999999995</v>
      </c>
      <c r="G75" s="248">
        <v>78.407450999999995</v>
      </c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1:17" outlineLevel="2" x14ac:dyDescent="0.2">
      <c r="A76" s="17" t="s">
        <v>10</v>
      </c>
      <c r="B76" s="104">
        <f t="shared" ref="B76:F76" si="10">SUM(B$77:B$77)</f>
        <v>15.166842572</v>
      </c>
      <c r="C76" s="104">
        <f t="shared" si="10"/>
        <v>28.054351363999999</v>
      </c>
      <c r="D76" s="104">
        <f t="shared" si="10"/>
        <v>40.841386424</v>
      </c>
      <c r="E76" s="104">
        <f t="shared" si="10"/>
        <v>44.887739752000002</v>
      </c>
      <c r="F76" s="104">
        <f t="shared" si="10"/>
        <v>49.084993404000002</v>
      </c>
      <c r="G76" s="104">
        <v>45.467117520000002</v>
      </c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1:17" outlineLevel="3" x14ac:dyDescent="0.2">
      <c r="A77" s="124" t="s">
        <v>107</v>
      </c>
      <c r="B77" s="248">
        <v>15.166842572</v>
      </c>
      <c r="C77" s="248">
        <v>28.054351363999999</v>
      </c>
      <c r="D77" s="248">
        <v>40.841386424</v>
      </c>
      <c r="E77" s="248">
        <v>44.887739752000002</v>
      </c>
      <c r="F77" s="248">
        <v>49.084993404000002</v>
      </c>
      <c r="G77" s="248">
        <v>45.467117520000002</v>
      </c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1:17" ht="15" x14ac:dyDescent="0.25">
      <c r="A78" s="132" t="s">
        <v>128</v>
      </c>
      <c r="B78" s="110">
        <f t="shared" ref="B78:G78" si="11">B$79+B$99</f>
        <v>104.56794151215001</v>
      </c>
      <c r="C78" s="110">
        <f t="shared" si="11"/>
        <v>153.80274755798999</v>
      </c>
      <c r="D78" s="110">
        <f t="shared" si="11"/>
        <v>237.90855769916999</v>
      </c>
      <c r="E78" s="110">
        <f t="shared" si="11"/>
        <v>278.97554786113005</v>
      </c>
      <c r="F78" s="110">
        <f t="shared" si="11"/>
        <v>307.98075708279003</v>
      </c>
      <c r="G78" s="110">
        <f t="shared" si="11"/>
        <v>262.32346880998</v>
      </c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1:17" ht="15" outlineLevel="1" x14ac:dyDescent="0.25">
      <c r="A79" s="88" t="s">
        <v>61</v>
      </c>
      <c r="B79" s="134">
        <f t="shared" ref="B79:G79" si="12">B$80+B$93+B$97</f>
        <v>27.129149810690006</v>
      </c>
      <c r="C79" s="134">
        <f t="shared" si="12"/>
        <v>27.86328456259</v>
      </c>
      <c r="D79" s="134">
        <f t="shared" si="12"/>
        <v>21.459454905489999</v>
      </c>
      <c r="E79" s="134">
        <f t="shared" si="12"/>
        <v>19.084475248330001</v>
      </c>
      <c r="F79" s="134">
        <f t="shared" si="12"/>
        <v>13.279554505130001</v>
      </c>
      <c r="G79" s="134">
        <f t="shared" si="12"/>
        <v>13.55856802195</v>
      </c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1:17" outlineLevel="2" x14ac:dyDescent="0.2">
      <c r="A80" s="17" t="s">
        <v>146</v>
      </c>
      <c r="B80" s="104">
        <f t="shared" ref="B80:F80" si="13">SUM(B$81:B$92)</f>
        <v>21.135767983260003</v>
      </c>
      <c r="C80" s="104">
        <f t="shared" si="13"/>
        <v>21.567011600000001</v>
      </c>
      <c r="D80" s="104">
        <f t="shared" si="13"/>
        <v>16.400011599999999</v>
      </c>
      <c r="E80" s="104">
        <f t="shared" si="13"/>
        <v>15.9500116</v>
      </c>
      <c r="F80" s="104">
        <f t="shared" si="13"/>
        <v>8.9500115999999998</v>
      </c>
      <c r="G80" s="104">
        <v>8.9500115999999998</v>
      </c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1:17" outlineLevel="3" x14ac:dyDescent="0.2">
      <c r="A81" s="124" t="s">
        <v>68</v>
      </c>
      <c r="B81" s="248">
        <v>0.99985038325999998</v>
      </c>
      <c r="C81" s="248">
        <v>0</v>
      </c>
      <c r="D81" s="248">
        <v>0</v>
      </c>
      <c r="E81" s="248">
        <v>0</v>
      </c>
      <c r="F81" s="248">
        <v>0</v>
      </c>
      <c r="G81" s="248">
        <v>0</v>
      </c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1:17" outlineLevel="3" x14ac:dyDescent="0.2">
      <c r="A82" s="124" t="s">
        <v>175</v>
      </c>
      <c r="B82" s="248">
        <v>1.1600000000000001E-5</v>
      </c>
      <c r="C82" s="248">
        <v>1.1600000000000001E-5</v>
      </c>
      <c r="D82" s="248">
        <v>1.1600000000000001E-5</v>
      </c>
      <c r="E82" s="248">
        <v>1.1600000000000001E-5</v>
      </c>
      <c r="F82" s="248">
        <v>1.1600000000000001E-5</v>
      </c>
      <c r="G82" s="248">
        <v>1.1600000000000001E-5</v>
      </c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1:17" outlineLevel="3" x14ac:dyDescent="0.2">
      <c r="A83" s="124" t="s">
        <v>56</v>
      </c>
      <c r="B83" s="248">
        <v>0</v>
      </c>
      <c r="C83" s="248">
        <v>1</v>
      </c>
      <c r="D83" s="248">
        <v>1</v>
      </c>
      <c r="E83" s="248">
        <v>1</v>
      </c>
      <c r="F83" s="248">
        <v>1</v>
      </c>
      <c r="G83" s="248">
        <v>1</v>
      </c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1:17" outlineLevel="3" x14ac:dyDescent="0.2">
      <c r="A84" s="124" t="s">
        <v>62</v>
      </c>
      <c r="B84" s="248">
        <v>1.8</v>
      </c>
      <c r="C84" s="248">
        <v>3</v>
      </c>
      <c r="D84" s="248">
        <v>3</v>
      </c>
      <c r="E84" s="248">
        <v>3</v>
      </c>
      <c r="F84" s="248">
        <v>2</v>
      </c>
      <c r="G84" s="248">
        <v>2</v>
      </c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1:17" outlineLevel="3" x14ac:dyDescent="0.2">
      <c r="A85" s="124" t="s">
        <v>210</v>
      </c>
      <c r="B85" s="248">
        <v>1.4</v>
      </c>
      <c r="C85" s="248">
        <v>3.2</v>
      </c>
      <c r="D85" s="248">
        <v>3.2</v>
      </c>
      <c r="E85" s="248">
        <v>3</v>
      </c>
      <c r="F85" s="248">
        <v>3</v>
      </c>
      <c r="G85" s="248">
        <v>3</v>
      </c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1:17" outlineLevel="3" x14ac:dyDescent="0.2">
      <c r="A86" s="124" t="s">
        <v>95</v>
      </c>
      <c r="B86" s="248">
        <v>0.57890600000000003</v>
      </c>
      <c r="C86" s="248">
        <v>0</v>
      </c>
      <c r="D86" s="248">
        <v>0</v>
      </c>
      <c r="E86" s="248">
        <v>0</v>
      </c>
      <c r="F86" s="248">
        <v>0</v>
      </c>
      <c r="G86" s="248">
        <v>0</v>
      </c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1:17" outlineLevel="3" x14ac:dyDescent="0.2">
      <c r="A87" s="124" t="s">
        <v>166</v>
      </c>
      <c r="B87" s="248">
        <v>4.8</v>
      </c>
      <c r="C87" s="248">
        <v>4.8</v>
      </c>
      <c r="D87" s="248">
        <v>4.8</v>
      </c>
      <c r="E87" s="248">
        <v>4.8</v>
      </c>
      <c r="F87" s="248">
        <v>0</v>
      </c>
      <c r="G87" s="248">
        <v>0</v>
      </c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1:17" outlineLevel="3" x14ac:dyDescent="0.2">
      <c r="A88" s="124" t="s">
        <v>158</v>
      </c>
      <c r="B88" s="248">
        <v>1.55</v>
      </c>
      <c r="C88" s="248">
        <v>0</v>
      </c>
      <c r="D88" s="248">
        <v>0</v>
      </c>
      <c r="E88" s="248">
        <v>0</v>
      </c>
      <c r="F88" s="248">
        <v>0</v>
      </c>
      <c r="G88" s="248">
        <v>0</v>
      </c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1:17" outlineLevel="3" x14ac:dyDescent="0.2">
      <c r="A89" s="124" t="s">
        <v>49</v>
      </c>
      <c r="B89" s="248">
        <v>4.25</v>
      </c>
      <c r="C89" s="248">
        <v>4.25</v>
      </c>
      <c r="D89" s="248">
        <v>0.25</v>
      </c>
      <c r="E89" s="248">
        <v>0</v>
      </c>
      <c r="F89" s="248">
        <v>0</v>
      </c>
      <c r="G89" s="248">
        <v>0</v>
      </c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1:17" outlineLevel="3" x14ac:dyDescent="0.2">
      <c r="A90" s="124" t="s">
        <v>206</v>
      </c>
      <c r="B90" s="248">
        <v>4.1500000000000004</v>
      </c>
      <c r="C90" s="248">
        <v>4.1500000000000004</v>
      </c>
      <c r="D90" s="248">
        <v>4.1500000000000004</v>
      </c>
      <c r="E90" s="248">
        <v>4.1500000000000004</v>
      </c>
      <c r="F90" s="248">
        <v>2.95</v>
      </c>
      <c r="G90" s="248">
        <v>2.95</v>
      </c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1:17" outlineLevel="3" x14ac:dyDescent="0.2">
      <c r="A91" s="124" t="s">
        <v>171</v>
      </c>
      <c r="B91" s="248">
        <v>0.88</v>
      </c>
      <c r="C91" s="248">
        <v>0.44</v>
      </c>
      <c r="D91" s="248">
        <v>0</v>
      </c>
      <c r="E91" s="248">
        <v>0</v>
      </c>
      <c r="F91" s="248">
        <v>0</v>
      </c>
      <c r="G91" s="248">
        <v>0</v>
      </c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1:17" outlineLevel="3" x14ac:dyDescent="0.2">
      <c r="A92" s="124" t="s">
        <v>27</v>
      </c>
      <c r="B92" s="248">
        <v>0.72699999999999998</v>
      </c>
      <c r="C92" s="248">
        <v>0.72699999999999998</v>
      </c>
      <c r="D92" s="248">
        <v>0</v>
      </c>
      <c r="E92" s="248">
        <v>0</v>
      </c>
      <c r="F92" s="248">
        <v>0</v>
      </c>
      <c r="G92" s="248">
        <v>0</v>
      </c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1:17" outlineLevel="2" x14ac:dyDescent="0.2">
      <c r="A93" s="17" t="s">
        <v>12</v>
      </c>
      <c r="B93" s="104">
        <f t="shared" ref="B93:F93" si="14">SUM(B$94:B$96)</f>
        <v>5.9924271774300006</v>
      </c>
      <c r="C93" s="104">
        <f t="shared" si="14"/>
        <v>6.2953183125900001</v>
      </c>
      <c r="D93" s="104">
        <f t="shared" si="14"/>
        <v>5.0584886554899997</v>
      </c>
      <c r="E93" s="104">
        <f t="shared" si="14"/>
        <v>3.13350899833</v>
      </c>
      <c r="F93" s="104">
        <f t="shared" si="14"/>
        <v>4.3285882551299997</v>
      </c>
      <c r="G93" s="104">
        <v>4.6076017719499998</v>
      </c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1:17" outlineLevel="3" x14ac:dyDescent="0.2">
      <c r="A94" s="124" t="s">
        <v>14</v>
      </c>
      <c r="B94" s="248">
        <v>2.1</v>
      </c>
      <c r="C94" s="248">
        <v>2.1</v>
      </c>
      <c r="D94" s="248">
        <v>1.05</v>
      </c>
      <c r="E94" s="248">
        <v>0</v>
      </c>
      <c r="F94" s="248">
        <v>0.34146937824000001</v>
      </c>
      <c r="G94" s="248">
        <v>0.81210375334999996</v>
      </c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1:17" outlineLevel="3" x14ac:dyDescent="0.2">
      <c r="A95" s="124" t="s">
        <v>119</v>
      </c>
      <c r="B95" s="248">
        <v>3.8924271774300001</v>
      </c>
      <c r="C95" s="248">
        <v>4.0098623181499997</v>
      </c>
      <c r="D95" s="248">
        <v>3.8598623181499998</v>
      </c>
      <c r="E95" s="248">
        <v>3.0217123181500001</v>
      </c>
      <c r="F95" s="248">
        <v>3.8976764468799998</v>
      </c>
      <c r="G95" s="248">
        <v>3.7137221190299998</v>
      </c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1:17" outlineLevel="3" x14ac:dyDescent="0.2">
      <c r="A96" s="124" t="s">
        <v>37</v>
      </c>
      <c r="B96" s="248">
        <v>0</v>
      </c>
      <c r="C96" s="248">
        <v>0.18545599443999999</v>
      </c>
      <c r="D96" s="248">
        <v>0.14862633734</v>
      </c>
      <c r="E96" s="248">
        <v>0.11179668018</v>
      </c>
      <c r="F96" s="248">
        <v>8.9442430010000004E-2</v>
      </c>
      <c r="G96" s="248">
        <v>8.1775899570000005E-2</v>
      </c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1:17" outlineLevel="2" x14ac:dyDescent="0.2">
      <c r="A97" s="17" t="s">
        <v>149</v>
      </c>
      <c r="B97" s="104">
        <f t="shared" ref="B97:F97" si="15">SUM(B$98:B$98)</f>
        <v>9.5465000000000003E-4</v>
      </c>
      <c r="C97" s="104">
        <f t="shared" si="15"/>
        <v>9.5465000000000003E-4</v>
      </c>
      <c r="D97" s="104">
        <f t="shared" si="15"/>
        <v>9.5465000000000003E-4</v>
      </c>
      <c r="E97" s="104">
        <f t="shared" si="15"/>
        <v>9.5465000000000003E-4</v>
      </c>
      <c r="F97" s="104">
        <f t="shared" si="15"/>
        <v>9.5465000000000003E-4</v>
      </c>
      <c r="G97" s="104">
        <v>9.5465000000000003E-4</v>
      </c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1:17" outlineLevel="3" x14ac:dyDescent="0.2">
      <c r="A98" s="124" t="s">
        <v>204</v>
      </c>
      <c r="B98" s="248">
        <v>9.5465000000000003E-4</v>
      </c>
      <c r="C98" s="248">
        <v>9.5465000000000003E-4</v>
      </c>
      <c r="D98" s="248">
        <v>9.5465000000000003E-4</v>
      </c>
      <c r="E98" s="248">
        <v>9.5465000000000003E-4</v>
      </c>
      <c r="F98" s="248">
        <v>9.5465000000000003E-4</v>
      </c>
      <c r="G98" s="248">
        <v>9.5465000000000003E-4</v>
      </c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1:17" ht="15" outlineLevel="1" x14ac:dyDescent="0.25">
      <c r="A99" s="88" t="s">
        <v>91</v>
      </c>
      <c r="B99" s="134">
        <f t="shared" ref="B99:G99" si="16">B$100+B$106+B$108+B$123+B$127</f>
        <v>77.438791701460005</v>
      </c>
      <c r="C99" s="134">
        <f t="shared" si="16"/>
        <v>125.93946299539999</v>
      </c>
      <c r="D99" s="134">
        <f t="shared" si="16"/>
        <v>216.44910279368</v>
      </c>
      <c r="E99" s="134">
        <f t="shared" si="16"/>
        <v>259.89107261280003</v>
      </c>
      <c r="F99" s="134">
        <f t="shared" si="16"/>
        <v>294.70120257766001</v>
      </c>
      <c r="G99" s="134">
        <f t="shared" si="16"/>
        <v>248.76490078803002</v>
      </c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1:17" outlineLevel="2" x14ac:dyDescent="0.2">
      <c r="A100" s="17" t="s">
        <v>163</v>
      </c>
      <c r="B100" s="104">
        <f t="shared" ref="B100:F100" si="17">SUM(B$101:B$105)</f>
        <v>16.22562155316</v>
      </c>
      <c r="C100" s="104">
        <f t="shared" si="17"/>
        <v>40.11055668046</v>
      </c>
      <c r="D100" s="104">
        <f t="shared" si="17"/>
        <v>140.83380311662</v>
      </c>
      <c r="E100" s="104">
        <f t="shared" si="17"/>
        <v>190.98274768511001</v>
      </c>
      <c r="F100" s="104">
        <f t="shared" si="17"/>
        <v>229.71372478395</v>
      </c>
      <c r="G100" s="104">
        <v>197.99597495078001</v>
      </c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1:17" outlineLevel="3" x14ac:dyDescent="0.2">
      <c r="A101" s="124" t="s">
        <v>15</v>
      </c>
      <c r="B101" s="248">
        <v>0.31837813165000001</v>
      </c>
      <c r="C101" s="248">
        <v>0.45145045025000002</v>
      </c>
      <c r="D101" s="248">
        <v>0.45663837269000002</v>
      </c>
      <c r="E101" s="248">
        <v>0.29585176270000002</v>
      </c>
      <c r="F101" s="248">
        <v>1.7725860336399999</v>
      </c>
      <c r="G101" s="248">
        <v>1.5200591000000001</v>
      </c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1:17" outlineLevel="3" x14ac:dyDescent="0.2">
      <c r="A102" s="124" t="s">
        <v>112</v>
      </c>
      <c r="B102" s="248">
        <v>0.78219066155999994</v>
      </c>
      <c r="C102" s="248">
        <v>1.3925072565700001</v>
      </c>
      <c r="D102" s="248">
        <v>3.0501432933200001</v>
      </c>
      <c r="E102" s="248">
        <v>10.562229221679999</v>
      </c>
      <c r="F102" s="248">
        <v>11.454118493439999</v>
      </c>
      <c r="G102" s="248">
        <v>4.1291475038999996</v>
      </c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1:17" outlineLevel="3" x14ac:dyDescent="0.2">
      <c r="A103" s="124" t="s">
        <v>87</v>
      </c>
      <c r="B103" s="248">
        <v>0</v>
      </c>
      <c r="C103" s="248">
        <v>0</v>
      </c>
      <c r="D103" s="248">
        <v>0</v>
      </c>
      <c r="E103" s="248">
        <v>0.99479114000000002</v>
      </c>
      <c r="F103" s="248">
        <v>1.17233984</v>
      </c>
      <c r="G103" s="248">
        <v>1.489657918</v>
      </c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1:17" outlineLevel="3" x14ac:dyDescent="0.2">
      <c r="A104" s="124" t="s">
        <v>76</v>
      </c>
      <c r="B104" s="248">
        <v>1.94824073307</v>
      </c>
      <c r="C104" s="248">
        <v>5.8077372910499996</v>
      </c>
      <c r="D104" s="248">
        <v>9.4189829975699997</v>
      </c>
      <c r="E104" s="248">
        <v>12.373018988069999</v>
      </c>
      <c r="F104" s="248">
        <v>12.620988166689999</v>
      </c>
      <c r="G104" s="248">
        <v>11.437033519730001</v>
      </c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1:17" outlineLevel="3" x14ac:dyDescent="0.2">
      <c r="A105" s="124" t="s">
        <v>107</v>
      </c>
      <c r="B105" s="248">
        <v>13.17681202688</v>
      </c>
      <c r="C105" s="248">
        <v>32.458861682589998</v>
      </c>
      <c r="D105" s="248">
        <v>127.90803845304001</v>
      </c>
      <c r="E105" s="248">
        <v>166.75685657266001</v>
      </c>
      <c r="F105" s="248">
        <v>202.69369225017999</v>
      </c>
      <c r="G105" s="248">
        <v>179.42007690915</v>
      </c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1:17" outlineLevel="2" x14ac:dyDescent="0.2">
      <c r="A106" s="17" t="s">
        <v>9</v>
      </c>
      <c r="B106" s="104">
        <f t="shared" ref="B106:F106" si="18">SUM(B$107:B$107)</f>
        <v>1.9809336450799999</v>
      </c>
      <c r="C106" s="104">
        <f t="shared" si="18"/>
        <v>3.8427124724100001</v>
      </c>
      <c r="D106" s="104">
        <f t="shared" si="18"/>
        <v>4.6790669948200003</v>
      </c>
      <c r="E106" s="104">
        <f t="shared" si="18"/>
        <v>3.9757597011099999</v>
      </c>
      <c r="F106" s="104">
        <f t="shared" si="18"/>
        <v>2.7359326455700002</v>
      </c>
      <c r="G106" s="104">
        <v>1.9107475006400001</v>
      </c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1:17" outlineLevel="3" x14ac:dyDescent="0.2">
      <c r="A107" s="124" t="s">
        <v>117</v>
      </c>
      <c r="B107" s="248">
        <v>1.9809336450799999</v>
      </c>
      <c r="C107" s="248">
        <v>3.8427124724100001</v>
      </c>
      <c r="D107" s="248">
        <v>4.6790669948200003</v>
      </c>
      <c r="E107" s="248">
        <v>3.9757597011099999</v>
      </c>
      <c r="F107" s="248">
        <v>2.7359326455700002</v>
      </c>
      <c r="G107" s="248">
        <v>1.9107475006400001</v>
      </c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1:17" outlineLevel="2" x14ac:dyDescent="0.2">
      <c r="A108" s="17" t="s">
        <v>28</v>
      </c>
      <c r="B108" s="104">
        <f t="shared" ref="B108:F108" si="19">SUM(B$109:B$122)</f>
        <v>31.026026400319999</v>
      </c>
      <c r="C108" s="104">
        <f t="shared" si="19"/>
        <v>51.616024108979992</v>
      </c>
      <c r="D108" s="104">
        <f t="shared" si="19"/>
        <v>68.227550551150003</v>
      </c>
      <c r="E108" s="104">
        <f t="shared" si="19"/>
        <v>61.955520879730003</v>
      </c>
      <c r="F108" s="104">
        <f t="shared" si="19"/>
        <v>58.996130575340004</v>
      </c>
      <c r="G108" s="104">
        <v>45.842708501680001</v>
      </c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1:17" outlineLevel="3" x14ac:dyDescent="0.2">
      <c r="A109" s="124" t="s">
        <v>44</v>
      </c>
      <c r="B109" s="248">
        <v>0.18402549264000001</v>
      </c>
      <c r="C109" s="248">
        <v>0</v>
      </c>
      <c r="D109" s="248">
        <v>0</v>
      </c>
      <c r="E109" s="248">
        <v>0</v>
      </c>
      <c r="F109" s="248">
        <v>0</v>
      </c>
      <c r="G109" s="248">
        <v>0</v>
      </c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1:17" outlineLevel="3" x14ac:dyDescent="0.2">
      <c r="A110" s="124" t="s">
        <v>69</v>
      </c>
      <c r="B110" s="248">
        <v>0</v>
      </c>
      <c r="C110" s="248">
        <v>0</v>
      </c>
      <c r="D110" s="248">
        <v>0</v>
      </c>
      <c r="E110" s="248">
        <v>0</v>
      </c>
      <c r="F110" s="248">
        <v>0</v>
      </c>
      <c r="G110" s="248">
        <v>1.48165497629</v>
      </c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1:17" outlineLevel="3" x14ac:dyDescent="0.2">
      <c r="A111" s="124" t="s">
        <v>20</v>
      </c>
      <c r="B111" s="248">
        <v>0</v>
      </c>
      <c r="C111" s="248">
        <v>0</v>
      </c>
      <c r="D111" s="248">
        <v>0</v>
      </c>
      <c r="E111" s="248">
        <v>0</v>
      </c>
      <c r="F111" s="248">
        <v>10.58962562764</v>
      </c>
      <c r="G111" s="248">
        <v>2.3666628915799999</v>
      </c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outlineLevel="3" x14ac:dyDescent="0.2">
      <c r="A112" s="124" t="s">
        <v>75</v>
      </c>
      <c r="B112" s="248">
        <v>1.2361506707800001</v>
      </c>
      <c r="C112" s="248">
        <v>1.4354757070399999</v>
      </c>
      <c r="D112" s="248">
        <v>0.97860044465999996</v>
      </c>
      <c r="E112" s="248">
        <v>0</v>
      </c>
      <c r="F112" s="248">
        <v>0</v>
      </c>
      <c r="G112" s="248">
        <v>0</v>
      </c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1:17" outlineLevel="3" x14ac:dyDescent="0.2">
      <c r="A113" s="124" t="s">
        <v>114</v>
      </c>
      <c r="B113" s="248">
        <v>1.19895</v>
      </c>
      <c r="C113" s="248">
        <v>0</v>
      </c>
      <c r="D113" s="248">
        <v>0</v>
      </c>
      <c r="E113" s="248">
        <v>0</v>
      </c>
      <c r="F113" s="248">
        <v>0</v>
      </c>
      <c r="G113" s="248">
        <v>0</v>
      </c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1:17" outlineLevel="3" x14ac:dyDescent="0.2">
      <c r="A114" s="124" t="s">
        <v>153</v>
      </c>
      <c r="B114" s="248">
        <v>1.6113888000000001</v>
      </c>
      <c r="C114" s="248">
        <v>2.3842056671999998</v>
      </c>
      <c r="D114" s="248">
        <v>2.4192672335999998</v>
      </c>
      <c r="E114" s="248">
        <v>0</v>
      </c>
      <c r="F114" s="248">
        <v>0</v>
      </c>
      <c r="G114" s="248">
        <v>0</v>
      </c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1:17" outlineLevel="3" x14ac:dyDescent="0.2">
      <c r="A115" s="124" t="s">
        <v>18</v>
      </c>
      <c r="B115" s="248">
        <v>0.22837143999000001</v>
      </c>
      <c r="C115" s="248">
        <v>0.22526511275</v>
      </c>
      <c r="D115" s="248">
        <v>0</v>
      </c>
      <c r="E115" s="248">
        <v>0.38812792235999999</v>
      </c>
      <c r="F115" s="248">
        <v>1.0414123130299999</v>
      </c>
      <c r="G115" s="248">
        <v>0.93384929369000003</v>
      </c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1:17" outlineLevel="3" x14ac:dyDescent="0.2">
      <c r="A116" s="124" t="s">
        <v>139</v>
      </c>
      <c r="B116" s="248">
        <v>0.65697103136000001</v>
      </c>
      <c r="C116" s="248">
        <v>0.98087830241999996</v>
      </c>
      <c r="D116" s="248">
        <v>1.1144829759399999</v>
      </c>
      <c r="E116" s="248">
        <v>0.96636853003000001</v>
      </c>
      <c r="F116" s="248">
        <v>0.85413330630999995</v>
      </c>
      <c r="G116" s="248">
        <v>0.64602511293999998</v>
      </c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1:17" outlineLevel="3" x14ac:dyDescent="0.2">
      <c r="A117" s="124" t="s">
        <v>199</v>
      </c>
      <c r="B117" s="248">
        <v>2.34887627732</v>
      </c>
      <c r="C117" s="248">
        <v>2.3169265369800001</v>
      </c>
      <c r="D117" s="248">
        <v>0</v>
      </c>
      <c r="E117" s="248">
        <v>0</v>
      </c>
      <c r="F117" s="248">
        <v>0</v>
      </c>
      <c r="G117" s="248">
        <v>0</v>
      </c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1:17" outlineLevel="3" x14ac:dyDescent="0.2">
      <c r="A118" s="124" t="s">
        <v>176</v>
      </c>
      <c r="B118" s="248">
        <v>3.9965000000000002</v>
      </c>
      <c r="C118" s="248">
        <v>7.8842780000000001</v>
      </c>
      <c r="D118" s="248">
        <v>12.0003335</v>
      </c>
      <c r="E118" s="248">
        <v>13.595428999999999</v>
      </c>
      <c r="F118" s="248">
        <v>0</v>
      </c>
      <c r="G118" s="248">
        <v>0</v>
      </c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1:17" outlineLevel="3" x14ac:dyDescent="0.2">
      <c r="A119" s="124" t="s">
        <v>80</v>
      </c>
      <c r="B119" s="248">
        <v>0.67940500000000004</v>
      </c>
      <c r="C119" s="248">
        <v>1.34032726</v>
      </c>
      <c r="D119" s="248">
        <v>1.7299680773599999</v>
      </c>
      <c r="E119" s="248">
        <v>1.6086111592800001</v>
      </c>
      <c r="F119" s="248">
        <v>1.29782839152</v>
      </c>
      <c r="G119" s="248">
        <v>1.03968280026</v>
      </c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1:17" outlineLevel="3" x14ac:dyDescent="0.2">
      <c r="A120" s="124" t="s">
        <v>83</v>
      </c>
      <c r="B120" s="248">
        <v>12.40612629274</v>
      </c>
      <c r="C120" s="248">
        <v>24.47475255725</v>
      </c>
      <c r="D120" s="248">
        <v>37.252008746640001</v>
      </c>
      <c r="E120" s="248">
        <v>41.849257070509999</v>
      </c>
      <c r="F120" s="248">
        <v>42.466577746150001</v>
      </c>
      <c r="G120" s="248">
        <v>37.243539224999999</v>
      </c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1:17" outlineLevel="3" x14ac:dyDescent="0.2">
      <c r="A121" s="124" t="s">
        <v>183</v>
      </c>
      <c r="B121" s="248">
        <v>1.8250516812499999</v>
      </c>
      <c r="C121" s="248">
        <v>3.0861035161500001</v>
      </c>
      <c r="D121" s="248">
        <v>3.91435878353</v>
      </c>
      <c r="E121" s="248">
        <v>3.54772719755</v>
      </c>
      <c r="F121" s="248">
        <v>2.7465531906899998</v>
      </c>
      <c r="G121" s="248">
        <v>2.1312942019199999</v>
      </c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1:17" outlineLevel="3" x14ac:dyDescent="0.2">
      <c r="A122" s="124" t="s">
        <v>39</v>
      </c>
      <c r="B122" s="248">
        <v>4.6542097142400003</v>
      </c>
      <c r="C122" s="248">
        <v>7.4878114491899996</v>
      </c>
      <c r="D122" s="248">
        <v>8.8185307894200005</v>
      </c>
      <c r="E122" s="248">
        <v>0</v>
      </c>
      <c r="F122" s="248">
        <v>0</v>
      </c>
      <c r="G122" s="248">
        <v>0</v>
      </c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1:17" outlineLevel="2" x14ac:dyDescent="0.2">
      <c r="A123" s="17" t="s">
        <v>164</v>
      </c>
      <c r="B123" s="104">
        <f t="shared" ref="B123:F123" si="20">SUM(B$124:B$126)</f>
        <v>27.200314880999997</v>
      </c>
      <c r="C123" s="104">
        <f t="shared" si="20"/>
        <v>28.509549247999999</v>
      </c>
      <c r="D123" s="104">
        <f t="shared" si="20"/>
        <v>0</v>
      </c>
      <c r="E123" s="104">
        <f t="shared" si="20"/>
        <v>0</v>
      </c>
      <c r="F123" s="104">
        <f t="shared" si="20"/>
        <v>0</v>
      </c>
      <c r="G123" s="104">
        <v>0</v>
      </c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1:17" outlineLevel="3" x14ac:dyDescent="0.2">
      <c r="A124" s="124" t="s">
        <v>21</v>
      </c>
      <c r="B124" s="248">
        <v>4.3961499999999996</v>
      </c>
      <c r="C124" s="248">
        <v>8.6727057999999992</v>
      </c>
      <c r="D124" s="248">
        <v>0</v>
      </c>
      <c r="E124" s="248">
        <v>0</v>
      </c>
      <c r="F124" s="248">
        <v>0</v>
      </c>
      <c r="G124" s="248">
        <v>0</v>
      </c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1:17" outlineLevel="3" x14ac:dyDescent="0.2">
      <c r="A125" s="124" t="s">
        <v>179</v>
      </c>
      <c r="B125" s="248">
        <v>10.055194</v>
      </c>
      <c r="C125" s="248">
        <v>19.836843448</v>
      </c>
      <c r="D125" s="248">
        <v>0</v>
      </c>
      <c r="E125" s="248">
        <v>0</v>
      </c>
      <c r="F125" s="248">
        <v>0</v>
      </c>
      <c r="G125" s="248">
        <v>0</v>
      </c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1:17" outlineLevel="3" x14ac:dyDescent="0.2">
      <c r="A126" s="124" t="s">
        <v>140</v>
      </c>
      <c r="B126" s="248">
        <v>12.748970881</v>
      </c>
      <c r="C126" s="248">
        <v>0</v>
      </c>
      <c r="D126" s="248">
        <v>0</v>
      </c>
      <c r="E126" s="248">
        <v>0</v>
      </c>
      <c r="F126" s="248">
        <v>0</v>
      </c>
      <c r="G126" s="248">
        <v>0</v>
      </c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1:17" outlineLevel="2" x14ac:dyDescent="0.2">
      <c r="A127" s="17" t="s">
        <v>10</v>
      </c>
      <c r="B127" s="104">
        <f t="shared" ref="B127:F127" si="21">SUM(B$128:B$128)</f>
        <v>1.0058952218999999</v>
      </c>
      <c r="C127" s="104">
        <f t="shared" si="21"/>
        <v>1.8606204855499999</v>
      </c>
      <c r="D127" s="104">
        <f t="shared" si="21"/>
        <v>2.7086821310899998</v>
      </c>
      <c r="E127" s="104">
        <f t="shared" si="21"/>
        <v>2.9770443468500001</v>
      </c>
      <c r="F127" s="104">
        <f t="shared" si="21"/>
        <v>3.2554145727999999</v>
      </c>
      <c r="G127" s="104">
        <v>3.0154698349300002</v>
      </c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1:17" outlineLevel="3" x14ac:dyDescent="0.2">
      <c r="A128" s="124" t="s">
        <v>107</v>
      </c>
      <c r="B128" s="248">
        <v>1.0058952218999999</v>
      </c>
      <c r="C128" s="248">
        <v>1.8606204855499999</v>
      </c>
      <c r="D128" s="248">
        <v>2.7086821310899998</v>
      </c>
      <c r="E128" s="248">
        <v>2.9770443468500001</v>
      </c>
      <c r="F128" s="248">
        <v>3.2554145727999999</v>
      </c>
      <c r="G128" s="248">
        <v>3.0154698349300002</v>
      </c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76"/>
      <c r="C129" s="176"/>
      <c r="D129" s="176"/>
      <c r="E129" s="176"/>
      <c r="F129" s="176"/>
      <c r="G129" s="176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76"/>
      <c r="C130" s="176"/>
      <c r="D130" s="176"/>
      <c r="E130" s="176"/>
      <c r="F130" s="176"/>
      <c r="G130" s="176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76"/>
      <c r="C131" s="176"/>
      <c r="D131" s="176"/>
      <c r="E131" s="176"/>
      <c r="F131" s="176"/>
      <c r="G131" s="176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76"/>
      <c r="C132" s="176"/>
      <c r="D132" s="176"/>
      <c r="E132" s="176"/>
      <c r="F132" s="176"/>
      <c r="G132" s="176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76"/>
      <c r="C133" s="176"/>
      <c r="D133" s="176"/>
      <c r="E133" s="176"/>
      <c r="F133" s="176"/>
      <c r="G133" s="176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76"/>
      <c r="C134" s="176"/>
      <c r="D134" s="176"/>
      <c r="E134" s="176"/>
      <c r="F134" s="176"/>
      <c r="G134" s="176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76"/>
      <c r="C135" s="176"/>
      <c r="D135" s="176"/>
      <c r="E135" s="176"/>
      <c r="F135" s="176"/>
      <c r="G135" s="176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76"/>
      <c r="C136" s="176"/>
      <c r="D136" s="176"/>
      <c r="E136" s="176"/>
      <c r="F136" s="176"/>
      <c r="G136" s="176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76"/>
      <c r="C137" s="176"/>
      <c r="D137" s="176"/>
      <c r="E137" s="176"/>
      <c r="F137" s="176"/>
      <c r="G137" s="176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76"/>
      <c r="C138" s="176"/>
      <c r="D138" s="176"/>
      <c r="E138" s="176"/>
      <c r="F138" s="176"/>
      <c r="G138" s="176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76"/>
      <c r="C139" s="176"/>
      <c r="D139" s="176"/>
      <c r="E139" s="176"/>
      <c r="F139" s="176"/>
      <c r="G139" s="176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76"/>
      <c r="C140" s="176"/>
      <c r="D140" s="176"/>
      <c r="E140" s="176"/>
      <c r="F140" s="176"/>
      <c r="G140" s="176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76"/>
      <c r="C141" s="176"/>
      <c r="D141" s="176"/>
      <c r="E141" s="176"/>
      <c r="F141" s="176"/>
      <c r="G141" s="176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76"/>
      <c r="C142" s="176"/>
      <c r="D142" s="176"/>
      <c r="E142" s="176"/>
      <c r="F142" s="176"/>
      <c r="G142" s="176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76"/>
      <c r="C143" s="176"/>
      <c r="D143" s="176"/>
      <c r="E143" s="176"/>
      <c r="F143" s="176"/>
      <c r="G143" s="176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76"/>
      <c r="C144" s="176"/>
      <c r="D144" s="176"/>
      <c r="E144" s="176"/>
      <c r="F144" s="176"/>
      <c r="G144" s="176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76"/>
      <c r="C145" s="176"/>
      <c r="D145" s="176"/>
      <c r="E145" s="176"/>
      <c r="F145" s="176"/>
      <c r="G145" s="176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76"/>
      <c r="C146" s="176"/>
      <c r="D146" s="176"/>
      <c r="E146" s="176"/>
      <c r="F146" s="176"/>
      <c r="G146" s="176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76"/>
      <c r="C147" s="176"/>
      <c r="D147" s="176"/>
      <c r="E147" s="176"/>
      <c r="F147" s="176"/>
      <c r="G147" s="176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76"/>
      <c r="C148" s="176"/>
      <c r="D148" s="176"/>
      <c r="E148" s="176"/>
      <c r="F148" s="176"/>
      <c r="G148" s="176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76"/>
      <c r="C149" s="176"/>
      <c r="D149" s="176"/>
      <c r="E149" s="176"/>
      <c r="F149" s="176"/>
      <c r="G149" s="176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76"/>
      <c r="C150" s="176"/>
      <c r="D150" s="176"/>
      <c r="E150" s="176"/>
      <c r="F150" s="176"/>
      <c r="G150" s="176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76"/>
      <c r="C151" s="176"/>
      <c r="D151" s="176"/>
      <c r="E151" s="176"/>
      <c r="F151" s="176"/>
      <c r="G151" s="176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76"/>
      <c r="C152" s="176"/>
      <c r="D152" s="176"/>
      <c r="E152" s="176"/>
      <c r="F152" s="176"/>
      <c r="G152" s="176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76"/>
      <c r="C153" s="176"/>
      <c r="D153" s="176"/>
      <c r="E153" s="176"/>
      <c r="F153" s="176"/>
      <c r="G153" s="176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76"/>
      <c r="C154" s="176"/>
      <c r="D154" s="176"/>
      <c r="E154" s="176"/>
      <c r="F154" s="176"/>
      <c r="G154" s="176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76"/>
      <c r="C155" s="176"/>
      <c r="D155" s="176"/>
      <c r="E155" s="176"/>
      <c r="F155" s="176"/>
      <c r="G155" s="176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76"/>
      <c r="C156" s="176"/>
      <c r="D156" s="176"/>
      <c r="E156" s="176"/>
      <c r="F156" s="176"/>
      <c r="G156" s="176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76"/>
      <c r="C157" s="176"/>
      <c r="D157" s="176"/>
      <c r="E157" s="176"/>
      <c r="F157" s="176"/>
      <c r="G157" s="176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76"/>
      <c r="C158" s="176"/>
      <c r="D158" s="176"/>
      <c r="E158" s="176"/>
      <c r="F158" s="176"/>
      <c r="G158" s="176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76"/>
      <c r="C159" s="176"/>
      <c r="D159" s="176"/>
      <c r="E159" s="176"/>
      <c r="F159" s="176"/>
      <c r="G159" s="176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76"/>
      <c r="C160" s="176"/>
      <c r="D160" s="176"/>
      <c r="E160" s="176"/>
      <c r="F160" s="176"/>
      <c r="G160" s="176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76"/>
      <c r="C161" s="176"/>
      <c r="D161" s="176"/>
      <c r="E161" s="176"/>
      <c r="F161" s="176"/>
      <c r="G161" s="176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76"/>
      <c r="C162" s="176"/>
      <c r="D162" s="176"/>
      <c r="E162" s="176"/>
      <c r="F162" s="176"/>
      <c r="G162" s="176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76"/>
      <c r="C163" s="176"/>
      <c r="D163" s="176"/>
      <c r="E163" s="176"/>
      <c r="F163" s="176"/>
      <c r="G163" s="176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76"/>
      <c r="C164" s="176"/>
      <c r="D164" s="176"/>
      <c r="E164" s="176"/>
      <c r="F164" s="176"/>
      <c r="G164" s="176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76"/>
      <c r="C165" s="176"/>
      <c r="D165" s="176"/>
      <c r="E165" s="176"/>
      <c r="F165" s="176"/>
      <c r="G165" s="176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76"/>
      <c r="C166" s="176"/>
      <c r="D166" s="176"/>
      <c r="E166" s="176"/>
      <c r="F166" s="176"/>
      <c r="G166" s="176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76"/>
      <c r="C167" s="176"/>
      <c r="D167" s="176"/>
      <c r="E167" s="176"/>
      <c r="F167" s="176"/>
      <c r="G167" s="176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76"/>
      <c r="C168" s="176"/>
      <c r="D168" s="176"/>
      <c r="E168" s="176"/>
      <c r="F168" s="176"/>
      <c r="G168" s="176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9">
    <tabColor indexed="50"/>
    <outlinePr applyStyles="1" summaryBelow="0"/>
    <pageSetUpPr fitToPage="1"/>
  </sheetPr>
  <dimension ref="A2:S168"/>
  <sheetViews>
    <sheetView tabSelected="1" workbookViewId="0">
      <selection activeCell="B40" sqref="B40"/>
    </sheetView>
  </sheetViews>
  <sheetFormatPr defaultRowHeight="12.75" outlineLevelRow="3" x14ac:dyDescent="0.2"/>
  <cols>
    <col min="1" max="1" width="52" style="64" customWidth="1"/>
    <col min="2" max="7" width="15.140625" style="153" customWidth="1"/>
    <col min="8" max="16384" width="9.140625" style="64"/>
  </cols>
  <sheetData>
    <row r="2" spans="1:19" ht="18.75" x14ac:dyDescent="0.3">
      <c r="A2" s="5" t="s">
        <v>198</v>
      </c>
      <c r="B2" s="3"/>
      <c r="C2" s="3"/>
      <c r="D2" s="3"/>
      <c r="E2" s="3"/>
      <c r="F2" s="3"/>
      <c r="G2" s="3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x14ac:dyDescent="0.2">
      <c r="A3" s="126"/>
    </row>
    <row r="4" spans="1:19" s="188" customFormat="1" x14ac:dyDescent="0.2">
      <c r="B4" s="54"/>
      <c r="C4" s="54"/>
      <c r="D4" s="54"/>
      <c r="E4" s="54"/>
      <c r="F4" s="54"/>
      <c r="G4" s="188" t="str">
        <f>VALUSD</f>
        <v>млрд. дол. США</v>
      </c>
    </row>
    <row r="5" spans="1:19" s="197" customFormat="1" x14ac:dyDescent="0.2">
      <c r="A5" s="111"/>
      <c r="B5" s="150">
        <v>41639</v>
      </c>
      <c r="C5" s="150">
        <v>42004</v>
      </c>
      <c r="D5" s="150">
        <v>42369</v>
      </c>
      <c r="E5" s="150">
        <v>42735</v>
      </c>
      <c r="F5" s="150">
        <v>43100</v>
      </c>
      <c r="G5" s="150">
        <v>43251</v>
      </c>
    </row>
    <row r="6" spans="1:19" s="87" customFormat="1" ht="31.5" x14ac:dyDescent="0.2">
      <c r="A6" s="55" t="s">
        <v>201</v>
      </c>
      <c r="B6" s="220">
        <f t="shared" ref="B6:F6" si="0">B$7+B$78</f>
        <v>73.16233841495</v>
      </c>
      <c r="C6" s="220">
        <f t="shared" si="0"/>
        <v>69.811921755840004</v>
      </c>
      <c r="D6" s="220">
        <f t="shared" si="0"/>
        <v>65.505684905220008</v>
      </c>
      <c r="E6" s="220">
        <f t="shared" si="0"/>
        <v>70.972707080129993</v>
      </c>
      <c r="F6" s="220">
        <f t="shared" si="0"/>
        <v>76.305753084310012</v>
      </c>
      <c r="G6" s="220">
        <v>76.256134905379994</v>
      </c>
    </row>
    <row r="7" spans="1:19" s="86" customFormat="1" ht="15" x14ac:dyDescent="0.2">
      <c r="A7" s="174" t="s">
        <v>84</v>
      </c>
      <c r="B7" s="183">
        <f t="shared" ref="B7:G7" si="1">B$8+B$48</f>
        <v>60.079898590880006</v>
      </c>
      <c r="C7" s="183">
        <f t="shared" si="1"/>
        <v>60.058159422860001</v>
      </c>
      <c r="D7" s="183">
        <f t="shared" si="1"/>
        <v>55.593103821620005</v>
      </c>
      <c r="E7" s="183">
        <f t="shared" si="1"/>
        <v>60.712804731299997</v>
      </c>
      <c r="F7" s="183">
        <f t="shared" si="1"/>
        <v>65.332784469550006</v>
      </c>
      <c r="G7" s="183">
        <f t="shared" si="1"/>
        <v>66.219200961040002</v>
      </c>
    </row>
    <row r="8" spans="1:19" s="208" customFormat="1" ht="15" outlineLevel="1" x14ac:dyDescent="0.2">
      <c r="A8" s="225" t="s">
        <v>61</v>
      </c>
      <c r="B8" s="223">
        <f t="shared" ref="B8:G8" si="2">B$9+B$46</f>
        <v>32.148076524250001</v>
      </c>
      <c r="C8" s="223">
        <f t="shared" si="2"/>
        <v>29.235627080109996</v>
      </c>
      <c r="D8" s="223">
        <f t="shared" si="2"/>
        <v>21.166125221089995</v>
      </c>
      <c r="E8" s="223">
        <f t="shared" si="2"/>
        <v>24.664375450929999</v>
      </c>
      <c r="F8" s="223">
        <f t="shared" si="2"/>
        <v>26.842676472450012</v>
      </c>
      <c r="G8" s="223">
        <f t="shared" si="2"/>
        <v>28.592804085050002</v>
      </c>
    </row>
    <row r="9" spans="1:19" s="226" customFormat="1" outlineLevel="2" x14ac:dyDescent="0.2">
      <c r="A9" s="62" t="s">
        <v>146</v>
      </c>
      <c r="B9" s="249">
        <f t="shared" ref="B9:F9" si="3">SUM(B$10:B$45)</f>
        <v>31.784063576040001</v>
      </c>
      <c r="C9" s="249">
        <f t="shared" si="3"/>
        <v>29.059497891579998</v>
      </c>
      <c r="D9" s="249">
        <f t="shared" si="3"/>
        <v>21.055917848519996</v>
      </c>
      <c r="E9" s="249">
        <f t="shared" si="3"/>
        <v>24.57196211378</v>
      </c>
      <c r="F9" s="249">
        <f t="shared" si="3"/>
        <v>26.757860621410014</v>
      </c>
      <c r="G9" s="249">
        <v>28.502985493400001</v>
      </c>
    </row>
    <row r="10" spans="1:19" s="170" customFormat="1" outlineLevel="3" x14ac:dyDescent="0.2">
      <c r="A10" s="73" t="s">
        <v>63</v>
      </c>
      <c r="B10" s="48">
        <v>0.2</v>
      </c>
      <c r="C10" s="48">
        <v>5.6077423999999999E-3</v>
      </c>
      <c r="D10" s="48">
        <v>4.10980245E-3</v>
      </c>
      <c r="E10" s="48">
        <v>0</v>
      </c>
      <c r="F10" s="48">
        <v>0</v>
      </c>
      <c r="G10" s="48">
        <v>0</v>
      </c>
    </row>
    <row r="11" spans="1:19" outlineLevel="3" x14ac:dyDescent="0.2">
      <c r="A11" s="124" t="s">
        <v>212</v>
      </c>
      <c r="B11" s="248">
        <v>0.29538068246999999</v>
      </c>
      <c r="C11" s="248">
        <v>0</v>
      </c>
      <c r="D11" s="248">
        <v>0</v>
      </c>
      <c r="E11" s="248">
        <v>0</v>
      </c>
      <c r="F11" s="248">
        <v>0</v>
      </c>
      <c r="G11" s="248">
        <v>0</v>
      </c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9" outlineLevel="3" x14ac:dyDescent="0.2">
      <c r="A12" s="124" t="s">
        <v>184</v>
      </c>
      <c r="B12" s="248">
        <v>1.96949693484</v>
      </c>
      <c r="C12" s="248">
        <v>3.1870048849599999</v>
      </c>
      <c r="D12" s="248">
        <v>2.5231991677200001</v>
      </c>
      <c r="E12" s="248">
        <v>2.7521376118899998</v>
      </c>
      <c r="F12" s="248">
        <v>2.2321566689900001</v>
      </c>
      <c r="G12" s="248">
        <v>2.3971104098399998</v>
      </c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9" outlineLevel="3" x14ac:dyDescent="0.2">
      <c r="A13" s="124" t="s">
        <v>52</v>
      </c>
      <c r="B13" s="248">
        <v>0.48166908544999998</v>
      </c>
      <c r="C13" s="248">
        <v>0.24415558406999999</v>
      </c>
      <c r="D13" s="248">
        <v>0.72427074632999999</v>
      </c>
      <c r="E13" s="248">
        <v>0.63929505277999998</v>
      </c>
      <c r="F13" s="248">
        <v>0.67812195027</v>
      </c>
      <c r="G13" s="248">
        <v>0.72823436129999997</v>
      </c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9" outlineLevel="3" x14ac:dyDescent="0.2">
      <c r="A14" s="124" t="s">
        <v>81</v>
      </c>
      <c r="B14" s="248">
        <v>0.37016349306000002</v>
      </c>
      <c r="C14" s="248">
        <v>0.46534948921000002</v>
      </c>
      <c r="D14" s="248">
        <v>0.34514499999999998</v>
      </c>
      <c r="E14" s="248">
        <v>0.12789482406</v>
      </c>
      <c r="F14" s="248">
        <v>0.24593776166</v>
      </c>
      <c r="G14" s="248">
        <v>0.30404100000000001</v>
      </c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9" outlineLevel="3" x14ac:dyDescent="0.2">
      <c r="A15" s="124" t="s">
        <v>137</v>
      </c>
      <c r="B15" s="248">
        <v>0.18766420617999999</v>
      </c>
      <c r="C15" s="248">
        <v>9.5126021690000007E-2</v>
      </c>
      <c r="D15" s="248">
        <v>0.52081885891000002</v>
      </c>
      <c r="E15" s="248">
        <v>1.04814640274</v>
      </c>
      <c r="F15" s="248">
        <v>1.30044928209</v>
      </c>
      <c r="G15" s="248">
        <v>1.3965509477</v>
      </c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outlineLevel="3" x14ac:dyDescent="0.2">
      <c r="A16" s="124" t="s">
        <v>207</v>
      </c>
      <c r="B16" s="248">
        <v>0</v>
      </c>
      <c r="C16" s="248">
        <v>0.1660031521</v>
      </c>
      <c r="D16" s="248">
        <v>0.54655272705000002</v>
      </c>
      <c r="E16" s="248">
        <v>1.36507755659</v>
      </c>
      <c r="F16" s="248">
        <v>1.02254508758</v>
      </c>
      <c r="G16" s="248">
        <v>1.0981099615200001</v>
      </c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1:17" outlineLevel="3" x14ac:dyDescent="0.2">
      <c r="A17" s="124" t="s">
        <v>86</v>
      </c>
      <c r="B17" s="248">
        <v>0</v>
      </c>
      <c r="C17" s="248">
        <v>0.20610638032</v>
      </c>
      <c r="D17" s="248">
        <v>0.13541290332</v>
      </c>
      <c r="E17" s="248">
        <v>1.8848246715800001</v>
      </c>
      <c r="F17" s="248">
        <v>1.67098825562</v>
      </c>
      <c r="G17" s="248">
        <v>1.79447231362</v>
      </c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1:17" outlineLevel="3" x14ac:dyDescent="0.2">
      <c r="A18" s="124" t="s">
        <v>161</v>
      </c>
      <c r="B18" s="248">
        <v>0</v>
      </c>
      <c r="C18" s="248">
        <v>1.0050913983500001</v>
      </c>
      <c r="D18" s="248">
        <v>0.66034998110999998</v>
      </c>
      <c r="E18" s="248">
        <v>1.57368472887</v>
      </c>
      <c r="F18" s="248">
        <v>3.3291023126899999</v>
      </c>
      <c r="G18" s="248">
        <v>3.5751190406400002</v>
      </c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7" outlineLevel="3" x14ac:dyDescent="0.2">
      <c r="A19" s="124" t="s">
        <v>19</v>
      </c>
      <c r="B19" s="248">
        <v>0</v>
      </c>
      <c r="C19" s="248">
        <v>0</v>
      </c>
      <c r="D19" s="248">
        <v>0</v>
      </c>
      <c r="E19" s="248">
        <v>0</v>
      </c>
      <c r="F19" s="248">
        <v>0.43102746574</v>
      </c>
      <c r="G19" s="248">
        <v>0.46287988623999998</v>
      </c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7" outlineLevel="3" x14ac:dyDescent="0.2">
      <c r="A20" s="124" t="s">
        <v>108</v>
      </c>
      <c r="B20" s="248">
        <v>0</v>
      </c>
      <c r="C20" s="248">
        <v>0</v>
      </c>
      <c r="D20" s="248">
        <v>0</v>
      </c>
      <c r="E20" s="248">
        <v>0</v>
      </c>
      <c r="F20" s="248">
        <v>0.43102746574</v>
      </c>
      <c r="G20" s="248">
        <v>0.46287988623999998</v>
      </c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1:17" outlineLevel="3" x14ac:dyDescent="0.2">
      <c r="A21" s="124" t="s">
        <v>159</v>
      </c>
      <c r="B21" s="248">
        <v>0.35073500000000002</v>
      </c>
      <c r="C21" s="248">
        <v>4.8788000630000002E-2</v>
      </c>
      <c r="D21" s="248">
        <v>4.3704000389999997E-2</v>
      </c>
      <c r="E21" s="248">
        <v>1.076022</v>
      </c>
      <c r="F21" s="248">
        <v>1.07894224034</v>
      </c>
      <c r="G21" s="248">
        <v>0.9628075183</v>
      </c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7" outlineLevel="3" x14ac:dyDescent="0.2">
      <c r="A22" s="124" t="s">
        <v>178</v>
      </c>
      <c r="B22" s="248">
        <v>0</v>
      </c>
      <c r="C22" s="248">
        <v>0</v>
      </c>
      <c r="D22" s="248">
        <v>0</v>
      </c>
      <c r="E22" s="248">
        <v>0</v>
      </c>
      <c r="F22" s="248">
        <v>0.43102746574</v>
      </c>
      <c r="G22" s="248">
        <v>0.46287988623999998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7" outlineLevel="3" x14ac:dyDescent="0.2">
      <c r="A23" s="124" t="s">
        <v>46</v>
      </c>
      <c r="B23" s="248">
        <v>0</v>
      </c>
      <c r="C23" s="248">
        <v>0</v>
      </c>
      <c r="D23" s="248">
        <v>0</v>
      </c>
      <c r="E23" s="248">
        <v>0</v>
      </c>
      <c r="F23" s="248">
        <v>0.43102746574</v>
      </c>
      <c r="G23" s="248">
        <v>0.46287988623999998</v>
      </c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7" outlineLevel="3" x14ac:dyDescent="0.2">
      <c r="A24" s="124" t="s">
        <v>148</v>
      </c>
      <c r="B24" s="248">
        <v>2.5485807883199998</v>
      </c>
      <c r="C24" s="248">
        <v>2.5942371371499999</v>
      </c>
      <c r="D24" s="248">
        <v>0.91290555954999997</v>
      </c>
      <c r="E24" s="248">
        <v>2.3667307419600001</v>
      </c>
      <c r="F24" s="248">
        <v>2.5512044713000002</v>
      </c>
      <c r="G24" s="248">
        <v>2.0566779375099999</v>
      </c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7" outlineLevel="3" x14ac:dyDescent="0.2">
      <c r="A25" s="124" t="s">
        <v>122</v>
      </c>
      <c r="B25" s="248">
        <v>0</v>
      </c>
      <c r="C25" s="248">
        <v>0</v>
      </c>
      <c r="D25" s="248">
        <v>0</v>
      </c>
      <c r="E25" s="248">
        <v>0</v>
      </c>
      <c r="F25" s="248">
        <v>0.43102746574</v>
      </c>
      <c r="G25" s="248">
        <v>0.46287988623999998</v>
      </c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1:17" outlineLevel="3" x14ac:dyDescent="0.2">
      <c r="A26" s="124" t="s">
        <v>197</v>
      </c>
      <c r="B26" s="248">
        <v>0</v>
      </c>
      <c r="C26" s="248">
        <v>0</v>
      </c>
      <c r="D26" s="248">
        <v>0</v>
      </c>
      <c r="E26" s="248">
        <v>0</v>
      </c>
      <c r="F26" s="248">
        <v>0.43102746574</v>
      </c>
      <c r="G26" s="248">
        <v>0.46287988623999998</v>
      </c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7" outlineLevel="3" x14ac:dyDescent="0.2">
      <c r="A27" s="124" t="s">
        <v>59</v>
      </c>
      <c r="B27" s="248">
        <v>0</v>
      </c>
      <c r="C27" s="248">
        <v>0</v>
      </c>
      <c r="D27" s="248">
        <v>0</v>
      </c>
      <c r="E27" s="248">
        <v>0</v>
      </c>
      <c r="F27" s="248">
        <v>0.43102746574</v>
      </c>
      <c r="G27" s="248">
        <v>0.46287988623999998</v>
      </c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7" outlineLevel="3" x14ac:dyDescent="0.2">
      <c r="A28" s="124" t="s">
        <v>131</v>
      </c>
      <c r="B28" s="248">
        <v>0</v>
      </c>
      <c r="C28" s="248">
        <v>0</v>
      </c>
      <c r="D28" s="248">
        <v>0</v>
      </c>
      <c r="E28" s="248">
        <v>0</v>
      </c>
      <c r="F28" s="248">
        <v>0.43102746574</v>
      </c>
      <c r="G28" s="248">
        <v>0.46287988623999998</v>
      </c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7" outlineLevel="3" x14ac:dyDescent="0.2">
      <c r="A29" s="124" t="s">
        <v>195</v>
      </c>
      <c r="B29" s="248">
        <v>0</v>
      </c>
      <c r="C29" s="248">
        <v>0</v>
      </c>
      <c r="D29" s="248">
        <v>0</v>
      </c>
      <c r="E29" s="248">
        <v>0</v>
      </c>
      <c r="F29" s="248">
        <v>0.43102746574</v>
      </c>
      <c r="G29" s="248">
        <v>0.46287988623999998</v>
      </c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7" outlineLevel="3" x14ac:dyDescent="0.2">
      <c r="A30" s="124" t="s">
        <v>54</v>
      </c>
      <c r="B30" s="248">
        <v>0</v>
      </c>
      <c r="C30" s="248">
        <v>0</v>
      </c>
      <c r="D30" s="248">
        <v>0</v>
      </c>
      <c r="E30" s="248">
        <v>0</v>
      </c>
      <c r="F30" s="248">
        <v>0.43102746574</v>
      </c>
      <c r="G30" s="248">
        <v>0.46287988623999998</v>
      </c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7" outlineLevel="3" x14ac:dyDescent="0.2">
      <c r="A31" s="124" t="s">
        <v>196</v>
      </c>
      <c r="B31" s="248">
        <v>0</v>
      </c>
      <c r="C31" s="248">
        <v>0</v>
      </c>
      <c r="D31" s="248">
        <v>0</v>
      </c>
      <c r="E31" s="248">
        <v>0</v>
      </c>
      <c r="F31" s="248">
        <v>0.43102746574</v>
      </c>
      <c r="G31" s="248">
        <v>0.46287988623999998</v>
      </c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7" outlineLevel="3" x14ac:dyDescent="0.2">
      <c r="A32" s="124" t="s">
        <v>55</v>
      </c>
      <c r="B32" s="248">
        <v>0</v>
      </c>
      <c r="C32" s="248">
        <v>0</v>
      </c>
      <c r="D32" s="248">
        <v>0</v>
      </c>
      <c r="E32" s="248">
        <v>0</v>
      </c>
      <c r="F32" s="248">
        <v>0.43102746574</v>
      </c>
      <c r="G32" s="248">
        <v>0.46287988623999998</v>
      </c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1:17" outlineLevel="3" x14ac:dyDescent="0.2">
      <c r="A33" s="124" t="s">
        <v>130</v>
      </c>
      <c r="B33" s="248">
        <v>0</v>
      </c>
      <c r="C33" s="248">
        <v>0</v>
      </c>
      <c r="D33" s="248">
        <v>0</v>
      </c>
      <c r="E33" s="248">
        <v>0</v>
      </c>
      <c r="F33" s="248">
        <v>0.43102746574</v>
      </c>
      <c r="G33" s="248">
        <v>0.46287988623999998</v>
      </c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1:17" outlineLevel="3" x14ac:dyDescent="0.2">
      <c r="A34" s="124" t="s">
        <v>194</v>
      </c>
      <c r="B34" s="248">
        <v>0</v>
      </c>
      <c r="C34" s="248">
        <v>0</v>
      </c>
      <c r="D34" s="248">
        <v>0</v>
      </c>
      <c r="E34" s="248">
        <v>0</v>
      </c>
      <c r="F34" s="248">
        <v>0.43102746574</v>
      </c>
      <c r="G34" s="248">
        <v>0.46287988623999998</v>
      </c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1:17" outlineLevel="3" x14ac:dyDescent="0.2">
      <c r="A35" s="124" t="s">
        <v>152</v>
      </c>
      <c r="B35" s="248">
        <v>0</v>
      </c>
      <c r="C35" s="248">
        <v>0</v>
      </c>
      <c r="D35" s="248">
        <v>0</v>
      </c>
      <c r="E35" s="248">
        <v>3.6777066999999999E-4</v>
      </c>
      <c r="F35" s="248">
        <v>1.9417667369999999E-2</v>
      </c>
      <c r="G35" s="248">
        <v>0.13100145292000001</v>
      </c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1:17" outlineLevel="3" x14ac:dyDescent="0.2">
      <c r="A36" s="124" t="s">
        <v>4</v>
      </c>
      <c r="B36" s="248">
        <v>4.3358559353399997</v>
      </c>
      <c r="C36" s="248">
        <v>2.9543006224399999</v>
      </c>
      <c r="D36" s="248">
        <v>1.8073346098800001</v>
      </c>
      <c r="E36" s="248">
        <v>0.67899236573999999</v>
      </c>
      <c r="F36" s="248">
        <v>1.6614550175</v>
      </c>
      <c r="G36" s="248">
        <v>2.20138372629</v>
      </c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1:17" outlineLevel="3" x14ac:dyDescent="0.2">
      <c r="A37" s="124" t="s">
        <v>200</v>
      </c>
      <c r="B37" s="248">
        <v>0</v>
      </c>
      <c r="C37" s="248">
        <v>0</v>
      </c>
      <c r="D37" s="248">
        <v>0</v>
      </c>
      <c r="E37" s="248">
        <v>0</v>
      </c>
      <c r="F37" s="248">
        <v>0.43102771513999999</v>
      </c>
      <c r="G37" s="248">
        <v>0.46288015407999999</v>
      </c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1:17" outlineLevel="3" x14ac:dyDescent="0.2">
      <c r="A38" s="124" t="s">
        <v>98</v>
      </c>
      <c r="B38" s="248">
        <v>0.81548413612000004</v>
      </c>
      <c r="C38" s="248">
        <v>0.18531708674</v>
      </c>
      <c r="D38" s="248">
        <v>0.62686202513</v>
      </c>
      <c r="E38" s="248">
        <v>0.57319034508</v>
      </c>
      <c r="F38" s="248">
        <v>1.0688624199999999E-3</v>
      </c>
      <c r="G38" s="248">
        <v>1.14785009E-3</v>
      </c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1:17" outlineLevel="3" x14ac:dyDescent="0.2">
      <c r="A39" s="124" t="s">
        <v>173</v>
      </c>
      <c r="B39" s="248">
        <v>9.4229182135399991</v>
      </c>
      <c r="C39" s="248">
        <v>8.3317567436799997</v>
      </c>
      <c r="D39" s="248">
        <v>6.2095695967499998</v>
      </c>
      <c r="E39" s="248">
        <v>5.5742871886499996</v>
      </c>
      <c r="F39" s="248">
        <v>1.76818466865</v>
      </c>
      <c r="G39" s="248">
        <v>1.7766116245900001</v>
      </c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1:17" outlineLevel="3" x14ac:dyDescent="0.2">
      <c r="A40" s="124" t="s">
        <v>45</v>
      </c>
      <c r="B40" s="248">
        <v>6.9284373829999996E-2</v>
      </c>
      <c r="C40" s="248">
        <v>1.0780949119999999E-2</v>
      </c>
      <c r="D40" s="248">
        <v>0</v>
      </c>
      <c r="E40" s="248">
        <v>7.93652779E-3</v>
      </c>
      <c r="F40" s="248">
        <v>0.38748500000000002</v>
      </c>
      <c r="G40" s="248">
        <v>0.66562403808000004</v>
      </c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1:17" outlineLevel="3" x14ac:dyDescent="0.2">
      <c r="A41" s="124" t="s">
        <v>34</v>
      </c>
      <c r="B41" s="248">
        <v>1.1885399724600001</v>
      </c>
      <c r="C41" s="248">
        <v>1.7186101251499999</v>
      </c>
      <c r="D41" s="248">
        <v>1.1291352861099999</v>
      </c>
      <c r="E41" s="248">
        <v>0.88632730900000001</v>
      </c>
      <c r="F41" s="248">
        <v>0.27790779301000001</v>
      </c>
      <c r="G41" s="248">
        <v>0.22192151100999999</v>
      </c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1:17" outlineLevel="3" x14ac:dyDescent="0.2">
      <c r="A42" s="124" t="s">
        <v>121</v>
      </c>
      <c r="B42" s="248">
        <v>5.8981472538300004</v>
      </c>
      <c r="C42" s="248">
        <v>3.4641593688699999</v>
      </c>
      <c r="D42" s="248">
        <v>2.0259766530699999</v>
      </c>
      <c r="E42" s="248">
        <v>1.64539828055</v>
      </c>
      <c r="F42" s="248">
        <v>0.70290031898000005</v>
      </c>
      <c r="G42" s="248">
        <v>0.68322390688000001</v>
      </c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1:17" outlineLevel="3" x14ac:dyDescent="0.2">
      <c r="A43" s="124" t="s">
        <v>193</v>
      </c>
      <c r="B43" s="248">
        <v>1.78921531342</v>
      </c>
      <c r="C43" s="248">
        <v>1.98503895984</v>
      </c>
      <c r="D43" s="248">
        <v>1.3041803379700001</v>
      </c>
      <c r="E43" s="248">
        <v>1.00828734425</v>
      </c>
      <c r="F43" s="248">
        <v>0.67338332685000002</v>
      </c>
      <c r="G43" s="248">
        <v>0.66957922150000004</v>
      </c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1:17" outlineLevel="3" x14ac:dyDescent="0.2">
      <c r="A44" s="124" t="s">
        <v>6</v>
      </c>
      <c r="B44" s="248">
        <v>0</v>
      </c>
      <c r="C44" s="248">
        <v>5.3587658890000001E-2</v>
      </c>
      <c r="D44" s="248">
        <v>0</v>
      </c>
      <c r="E44" s="248">
        <v>7.2291576899999998E-3</v>
      </c>
      <c r="F44" s="248">
        <v>0</v>
      </c>
      <c r="G44" s="248">
        <v>0.15389371604999999</v>
      </c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1:17" outlineLevel="3" x14ac:dyDescent="0.2">
      <c r="A45" s="124" t="s">
        <v>67</v>
      </c>
      <c r="B45" s="248">
        <v>1.8609281871800001</v>
      </c>
      <c r="C45" s="248">
        <v>2.3384765859700001</v>
      </c>
      <c r="D45" s="248">
        <v>1.5363905927799999</v>
      </c>
      <c r="E45" s="248">
        <v>1.3561322338899999</v>
      </c>
      <c r="F45" s="248">
        <v>0.69119770058999996</v>
      </c>
      <c r="G45" s="248">
        <v>0.74227639412000002</v>
      </c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1:17" outlineLevel="2" x14ac:dyDescent="0.2">
      <c r="A46" s="17" t="s">
        <v>12</v>
      </c>
      <c r="B46" s="104">
        <f t="shared" ref="B46:F46" si="4">SUM(B$47:B$47)</f>
        <v>0.36401294821000002</v>
      </c>
      <c r="C46" s="104">
        <f t="shared" si="4"/>
        <v>0.17612918853000001</v>
      </c>
      <c r="D46" s="104">
        <f t="shared" si="4"/>
        <v>0.11020737257</v>
      </c>
      <c r="E46" s="104">
        <f t="shared" si="4"/>
        <v>9.2413337149999997E-2</v>
      </c>
      <c r="F46" s="104">
        <f t="shared" si="4"/>
        <v>8.4815851040000001E-2</v>
      </c>
      <c r="G46" s="104">
        <v>8.9818591650000001E-2</v>
      </c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1:17" outlineLevel="3" x14ac:dyDescent="0.2">
      <c r="A47" s="124" t="s">
        <v>111</v>
      </c>
      <c r="B47" s="248">
        <v>0.36401294821000002</v>
      </c>
      <c r="C47" s="248">
        <v>0.17612918853000001</v>
      </c>
      <c r="D47" s="248">
        <v>0.11020737257</v>
      </c>
      <c r="E47" s="248">
        <v>9.2413337149999997E-2</v>
      </c>
      <c r="F47" s="248">
        <v>8.4815851040000001E-2</v>
      </c>
      <c r="G47" s="248">
        <v>8.9818591650000001E-2</v>
      </c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1:17" ht="15" outlineLevel="1" x14ac:dyDescent="0.25">
      <c r="A48" s="88" t="s">
        <v>91</v>
      </c>
      <c r="B48" s="134">
        <f t="shared" ref="B48:G48" si="5">B$49+B$56+B$62+B$64+B$76</f>
        <v>27.931822066630001</v>
      </c>
      <c r="C48" s="134">
        <f t="shared" si="5"/>
        <v>30.822532342750002</v>
      </c>
      <c r="D48" s="134">
        <f t="shared" si="5"/>
        <v>34.426978600530006</v>
      </c>
      <c r="E48" s="134">
        <f t="shared" si="5"/>
        <v>36.048429280370001</v>
      </c>
      <c r="F48" s="134">
        <f t="shared" si="5"/>
        <v>38.490107997099997</v>
      </c>
      <c r="G48" s="134">
        <f t="shared" si="5"/>
        <v>37.626396875989997</v>
      </c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1:17" outlineLevel="2" x14ac:dyDescent="0.2">
      <c r="A49" s="17" t="s">
        <v>163</v>
      </c>
      <c r="B49" s="104">
        <f t="shared" ref="B49:F49" si="6">SUM(B$50:B$55)</f>
        <v>7.7447329021800009</v>
      </c>
      <c r="C49" s="104">
        <f t="shared" si="6"/>
        <v>10.72323199869</v>
      </c>
      <c r="D49" s="104">
        <f t="shared" si="6"/>
        <v>14.059995171800001</v>
      </c>
      <c r="E49" s="104">
        <f t="shared" si="6"/>
        <v>13.675425125180002</v>
      </c>
      <c r="F49" s="104">
        <f t="shared" si="6"/>
        <v>14.517573952599999</v>
      </c>
      <c r="G49" s="104">
        <v>13.661052777189999</v>
      </c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1:17" outlineLevel="3" x14ac:dyDescent="0.2">
      <c r="A50" s="124" t="s">
        <v>36</v>
      </c>
      <c r="B50" s="248">
        <v>0</v>
      </c>
      <c r="C50" s="248">
        <v>1.65879202128</v>
      </c>
      <c r="D50" s="248">
        <v>2.4146460216999999</v>
      </c>
      <c r="E50" s="248">
        <v>2.3101130107799999</v>
      </c>
      <c r="F50" s="248">
        <v>3.3534540071799999</v>
      </c>
      <c r="G50" s="248">
        <v>3.2685919640500001</v>
      </c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1:17" outlineLevel="3" x14ac:dyDescent="0.2">
      <c r="A51" s="124" t="s">
        <v>112</v>
      </c>
      <c r="B51" s="248">
        <v>0.59635252767000002</v>
      </c>
      <c r="C51" s="248">
        <v>0.59415593354999996</v>
      </c>
      <c r="D51" s="248">
        <v>0.58292959401</v>
      </c>
      <c r="E51" s="248">
        <v>0.59109236997000003</v>
      </c>
      <c r="F51" s="248">
        <v>0.64138902918999996</v>
      </c>
      <c r="G51" s="248">
        <v>0.59352229654999999</v>
      </c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1:17" outlineLevel="3" x14ac:dyDescent="0.2">
      <c r="A52" s="124" t="s">
        <v>87</v>
      </c>
      <c r="B52" s="248">
        <v>0.53586069740999998</v>
      </c>
      <c r="C52" s="248">
        <v>0.48533245177000001</v>
      </c>
      <c r="D52" s="248">
        <v>0.52207487058000002</v>
      </c>
      <c r="E52" s="248">
        <v>0.53409045630999996</v>
      </c>
      <c r="F52" s="248">
        <v>0.68965948957000001</v>
      </c>
      <c r="G52" s="248">
        <v>0.65839406210999996</v>
      </c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1:17" outlineLevel="3" x14ac:dyDescent="0.2">
      <c r="A53" s="124" t="s">
        <v>76</v>
      </c>
      <c r="B53" s="248">
        <v>3.0701299194999998</v>
      </c>
      <c r="C53" s="248">
        <v>4.3326074530899996</v>
      </c>
      <c r="D53" s="248">
        <v>5.1976512499599998</v>
      </c>
      <c r="E53" s="248">
        <v>5.0553930182900002</v>
      </c>
      <c r="F53" s="248">
        <v>4.9122241122599997</v>
      </c>
      <c r="G53" s="248">
        <v>4.8166716913699998</v>
      </c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1:17" outlineLevel="3" x14ac:dyDescent="0.2">
      <c r="A54" s="124" t="s">
        <v>107</v>
      </c>
      <c r="B54" s="248">
        <v>3.5423897576000001</v>
      </c>
      <c r="C54" s="248">
        <v>3.6518941389999999</v>
      </c>
      <c r="D54" s="248">
        <v>5.3418389230500001</v>
      </c>
      <c r="E54" s="248">
        <v>5.1822510595800004</v>
      </c>
      <c r="F54" s="248">
        <v>4.9148866046400004</v>
      </c>
      <c r="G54" s="248">
        <v>4.3170891066000001</v>
      </c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1:17" outlineLevel="3" x14ac:dyDescent="0.2">
      <c r="A55" s="124" t="s">
        <v>29</v>
      </c>
      <c r="B55" s="248">
        <v>0</v>
      </c>
      <c r="C55" s="248">
        <v>4.4999999999999999E-4</v>
      </c>
      <c r="D55" s="248">
        <v>8.5451250000000004E-4</v>
      </c>
      <c r="E55" s="248">
        <v>2.4852102500000002E-3</v>
      </c>
      <c r="F55" s="248">
        <v>5.9607097600000002E-3</v>
      </c>
      <c r="G55" s="248">
        <v>6.7836565099999996E-3</v>
      </c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1:17" outlineLevel="2" x14ac:dyDescent="0.2">
      <c r="A56" s="17" t="s">
        <v>9</v>
      </c>
      <c r="B56" s="104">
        <f t="shared" ref="B56:F56" si="7">SUM(B$57:B$61)</f>
        <v>0.9106629018900001</v>
      </c>
      <c r="C56" s="104">
        <f t="shared" si="7"/>
        <v>1.0382854149</v>
      </c>
      <c r="D56" s="104">
        <f t="shared" si="7"/>
        <v>1.3628174230800001</v>
      </c>
      <c r="E56" s="104">
        <f t="shared" si="7"/>
        <v>1.67878130816</v>
      </c>
      <c r="F56" s="104">
        <f t="shared" si="7"/>
        <v>1.7563631931399997</v>
      </c>
      <c r="G56" s="104">
        <v>1.75836378802</v>
      </c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1:17" outlineLevel="3" x14ac:dyDescent="0.2">
      <c r="A57" s="124" t="s">
        <v>117</v>
      </c>
      <c r="B57" s="248">
        <v>0</v>
      </c>
      <c r="C57" s="248">
        <v>0.17199464554999999</v>
      </c>
      <c r="D57" s="248">
        <v>0.28807592722000003</v>
      </c>
      <c r="E57" s="248">
        <v>0.29540765501999999</v>
      </c>
      <c r="F57" s="248">
        <v>0.31720380743999999</v>
      </c>
      <c r="G57" s="248">
        <v>0.30827536020000001</v>
      </c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1:17" outlineLevel="3" x14ac:dyDescent="0.2">
      <c r="A58" s="124" t="s">
        <v>43</v>
      </c>
      <c r="B58" s="248">
        <v>1.3322763479999999E-2</v>
      </c>
      <c r="C58" s="248">
        <v>8.5379001099999997E-3</v>
      </c>
      <c r="D58" s="248">
        <v>0.22616820202999999</v>
      </c>
      <c r="E58" s="248">
        <v>0.22004746421999999</v>
      </c>
      <c r="F58" s="248">
        <v>0.26677163799999998</v>
      </c>
      <c r="G58" s="248">
        <v>0.26002075182000001</v>
      </c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1:17" outlineLevel="3" x14ac:dyDescent="0.2">
      <c r="A59" s="124" t="s">
        <v>13</v>
      </c>
      <c r="B59" s="248">
        <v>0.70360586000000003</v>
      </c>
      <c r="C59" s="248">
        <v>0.60585586000000002</v>
      </c>
      <c r="D59" s="248">
        <v>0.60585586000000002</v>
      </c>
      <c r="E59" s="248">
        <v>0.60585586000000002</v>
      </c>
      <c r="F59" s="248">
        <v>0.60585586000000002</v>
      </c>
      <c r="G59" s="248">
        <v>0.60585586000000002</v>
      </c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1:17" outlineLevel="3" x14ac:dyDescent="0.2">
      <c r="A60" s="124" t="s">
        <v>113</v>
      </c>
      <c r="B60" s="248">
        <v>1.1871811750000001E-2</v>
      </c>
      <c r="C60" s="248">
        <v>1.044690459E-2</v>
      </c>
      <c r="D60" s="248">
        <v>9.0219974299999995E-3</v>
      </c>
      <c r="E60" s="248">
        <v>7.5970902699999997E-3</v>
      </c>
      <c r="F60" s="248">
        <v>6.1721831099999999E-3</v>
      </c>
      <c r="G60" s="248">
        <v>6.1721831099999999E-3</v>
      </c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1:17" outlineLevel="3" x14ac:dyDescent="0.2">
      <c r="A61" s="124" t="s">
        <v>118</v>
      </c>
      <c r="B61" s="248">
        <v>0.18186246666</v>
      </c>
      <c r="C61" s="248">
        <v>0.24145010465</v>
      </c>
      <c r="D61" s="248">
        <v>0.23369543640000001</v>
      </c>
      <c r="E61" s="248">
        <v>0.54987323865000004</v>
      </c>
      <c r="F61" s="248">
        <v>0.56035970458999995</v>
      </c>
      <c r="G61" s="248">
        <v>0.57803963289000004</v>
      </c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1:17" outlineLevel="2" x14ac:dyDescent="0.2">
      <c r="A62" s="17" t="s">
        <v>28</v>
      </c>
      <c r="B62" s="104">
        <f t="shared" ref="B62:F62" si="8">SUM(B$63:B$63)</f>
        <v>7.0629879999999998E-5</v>
      </c>
      <c r="C62" s="104">
        <f t="shared" si="8"/>
        <v>6.2362290000000004E-5</v>
      </c>
      <c r="D62" s="104">
        <f t="shared" si="8"/>
        <v>5.5863760000000003E-5</v>
      </c>
      <c r="E62" s="104">
        <f t="shared" si="8"/>
        <v>5.3445349999999998E-5</v>
      </c>
      <c r="F62" s="104">
        <f t="shared" si="8"/>
        <v>6.1017590000000003E-5</v>
      </c>
      <c r="G62" s="104">
        <v>5.9473479999999998E-5</v>
      </c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1:17" outlineLevel="3" x14ac:dyDescent="0.2">
      <c r="A63" s="124" t="s">
        <v>85</v>
      </c>
      <c r="B63" s="248">
        <v>7.0629879999999998E-5</v>
      </c>
      <c r="C63" s="248">
        <v>6.2362290000000004E-5</v>
      </c>
      <c r="D63" s="248">
        <v>5.5863760000000003E-5</v>
      </c>
      <c r="E63" s="248">
        <v>5.3445349999999998E-5</v>
      </c>
      <c r="F63" s="248">
        <v>6.1017590000000003E-5</v>
      </c>
      <c r="G63" s="248">
        <v>5.9473479999999998E-5</v>
      </c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1:17" outlineLevel="2" x14ac:dyDescent="0.2">
      <c r="A64" s="17" t="s">
        <v>164</v>
      </c>
      <c r="B64" s="104">
        <f t="shared" ref="B64:F64" si="9">SUM(B$65:B$75)</f>
        <v>17.378839984990002</v>
      </c>
      <c r="C64" s="104">
        <f t="shared" si="9"/>
        <v>17.28182000939</v>
      </c>
      <c r="D64" s="104">
        <f t="shared" si="9"/>
        <v>17.302433000000001</v>
      </c>
      <c r="E64" s="104">
        <f t="shared" si="9"/>
        <v>19.043329999999997</v>
      </c>
      <c r="F64" s="104">
        <f t="shared" si="9"/>
        <v>20.467272999999999</v>
      </c>
      <c r="G64" s="104">
        <v>20.467272999999999</v>
      </c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1:17" outlineLevel="3" x14ac:dyDescent="0.2">
      <c r="A65" s="124" t="s">
        <v>32</v>
      </c>
      <c r="B65" s="248">
        <v>0.82883998499</v>
      </c>
      <c r="C65" s="248">
        <v>0.73182000939000003</v>
      </c>
      <c r="D65" s="248">
        <v>0</v>
      </c>
      <c r="E65" s="248">
        <v>0</v>
      </c>
      <c r="F65" s="248">
        <v>0</v>
      </c>
      <c r="G65" s="248">
        <v>0</v>
      </c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1:17" outlineLevel="3" x14ac:dyDescent="0.2">
      <c r="A66" s="124" t="s">
        <v>38</v>
      </c>
      <c r="B66" s="248">
        <v>1</v>
      </c>
      <c r="C66" s="248">
        <v>1</v>
      </c>
      <c r="D66" s="248">
        <v>0</v>
      </c>
      <c r="E66" s="248">
        <v>0</v>
      </c>
      <c r="F66" s="248">
        <v>0</v>
      </c>
      <c r="G66" s="248">
        <v>0</v>
      </c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1:17" outlineLevel="3" x14ac:dyDescent="0.2">
      <c r="A67" s="124" t="s">
        <v>41</v>
      </c>
      <c r="B67" s="248">
        <v>0.7</v>
      </c>
      <c r="C67" s="248">
        <v>0.7</v>
      </c>
      <c r="D67" s="248">
        <v>0</v>
      </c>
      <c r="E67" s="248">
        <v>0</v>
      </c>
      <c r="F67" s="248">
        <v>0</v>
      </c>
      <c r="G67" s="248">
        <v>0</v>
      </c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1:17" outlineLevel="3" x14ac:dyDescent="0.2">
      <c r="A68" s="124" t="s">
        <v>126</v>
      </c>
      <c r="B68" s="248">
        <v>2</v>
      </c>
      <c r="C68" s="248">
        <v>2</v>
      </c>
      <c r="D68" s="248">
        <v>0</v>
      </c>
      <c r="E68" s="248">
        <v>0</v>
      </c>
      <c r="F68" s="248">
        <v>0</v>
      </c>
      <c r="G68" s="248">
        <v>0</v>
      </c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1:17" outlineLevel="3" x14ac:dyDescent="0.2">
      <c r="A69" s="124" t="s">
        <v>129</v>
      </c>
      <c r="B69" s="248">
        <v>2.75</v>
      </c>
      <c r="C69" s="248">
        <v>2.75</v>
      </c>
      <c r="D69" s="248">
        <v>0</v>
      </c>
      <c r="E69" s="248">
        <v>0</v>
      </c>
      <c r="F69" s="248">
        <v>0</v>
      </c>
      <c r="G69" s="248">
        <v>0</v>
      </c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1:17" outlineLevel="3" x14ac:dyDescent="0.2">
      <c r="A70" s="124" t="s">
        <v>132</v>
      </c>
      <c r="B70" s="248">
        <v>5.85</v>
      </c>
      <c r="C70" s="248">
        <v>4.8499999999999996</v>
      </c>
      <c r="D70" s="248">
        <v>0</v>
      </c>
      <c r="E70" s="248">
        <v>0</v>
      </c>
      <c r="F70" s="248">
        <v>0</v>
      </c>
      <c r="G70" s="248">
        <v>0</v>
      </c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1:17" outlineLevel="3" x14ac:dyDescent="0.2">
      <c r="A71" s="124" t="s">
        <v>136</v>
      </c>
      <c r="B71" s="248">
        <v>4.25</v>
      </c>
      <c r="C71" s="248">
        <v>4.25</v>
      </c>
      <c r="D71" s="248">
        <v>3</v>
      </c>
      <c r="E71" s="248">
        <v>3</v>
      </c>
      <c r="F71" s="248">
        <v>3</v>
      </c>
      <c r="G71" s="248">
        <v>3</v>
      </c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1:17" outlineLevel="3" x14ac:dyDescent="0.2">
      <c r="A72" s="124" t="s">
        <v>138</v>
      </c>
      <c r="B72" s="248">
        <v>0</v>
      </c>
      <c r="C72" s="248">
        <v>1</v>
      </c>
      <c r="D72" s="248">
        <v>1</v>
      </c>
      <c r="E72" s="248">
        <v>1</v>
      </c>
      <c r="F72" s="248">
        <v>1</v>
      </c>
      <c r="G72" s="248">
        <v>1</v>
      </c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1:17" outlineLevel="3" x14ac:dyDescent="0.2">
      <c r="A73" s="124" t="s">
        <v>142</v>
      </c>
      <c r="B73" s="248">
        <v>0</v>
      </c>
      <c r="C73" s="248">
        <v>0</v>
      </c>
      <c r="D73" s="248">
        <v>13.302433000000001</v>
      </c>
      <c r="E73" s="248">
        <v>14.043329999999999</v>
      </c>
      <c r="F73" s="248">
        <v>12.467273</v>
      </c>
      <c r="G73" s="248">
        <v>12.467273</v>
      </c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1:17" outlineLevel="3" x14ac:dyDescent="0.2">
      <c r="A74" s="124" t="s">
        <v>209</v>
      </c>
      <c r="B74" s="248">
        <v>0</v>
      </c>
      <c r="C74" s="248">
        <v>0</v>
      </c>
      <c r="D74" s="248">
        <v>0</v>
      </c>
      <c r="E74" s="248">
        <v>1</v>
      </c>
      <c r="F74" s="248">
        <v>1</v>
      </c>
      <c r="G74" s="248">
        <v>1</v>
      </c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1:17" outlineLevel="3" x14ac:dyDescent="0.2">
      <c r="A75" s="124" t="s">
        <v>215</v>
      </c>
      <c r="B75" s="248">
        <v>0</v>
      </c>
      <c r="C75" s="248">
        <v>0</v>
      </c>
      <c r="D75" s="248">
        <v>0</v>
      </c>
      <c r="E75" s="248">
        <v>0</v>
      </c>
      <c r="F75" s="248">
        <v>3</v>
      </c>
      <c r="G75" s="248">
        <v>3</v>
      </c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1:17" outlineLevel="2" x14ac:dyDescent="0.2">
      <c r="A76" s="17" t="s">
        <v>10</v>
      </c>
      <c r="B76" s="104">
        <f t="shared" ref="B76:F76" si="10">SUM(B$77:B$77)</f>
        <v>1.8975156476899999</v>
      </c>
      <c r="C76" s="104">
        <f t="shared" si="10"/>
        <v>1.7791325574800001</v>
      </c>
      <c r="D76" s="104">
        <f t="shared" si="10"/>
        <v>1.7016771418900001</v>
      </c>
      <c r="E76" s="104">
        <f t="shared" si="10"/>
        <v>1.6508394016800001</v>
      </c>
      <c r="F76" s="104">
        <f t="shared" si="10"/>
        <v>1.74883683377</v>
      </c>
      <c r="G76" s="104">
        <v>1.7396478372999999</v>
      </c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1:17" outlineLevel="3" x14ac:dyDescent="0.2">
      <c r="A77" s="124" t="s">
        <v>107</v>
      </c>
      <c r="B77" s="248">
        <v>1.8975156476899999</v>
      </c>
      <c r="C77" s="248">
        <v>1.7791325574800001</v>
      </c>
      <c r="D77" s="248">
        <v>1.7016771418900001</v>
      </c>
      <c r="E77" s="248">
        <v>1.6508394016800001</v>
      </c>
      <c r="F77" s="248">
        <v>1.74883683377</v>
      </c>
      <c r="G77" s="248">
        <v>1.7396478372999999</v>
      </c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1:17" ht="15" x14ac:dyDescent="0.25">
      <c r="A78" s="132" t="s">
        <v>128</v>
      </c>
      <c r="B78" s="110">
        <f t="shared" ref="B78:G78" si="11">B$79+B$99</f>
        <v>13.082439824070001</v>
      </c>
      <c r="C78" s="110">
        <f t="shared" si="11"/>
        <v>9.7537623329799992</v>
      </c>
      <c r="D78" s="110">
        <f t="shared" si="11"/>
        <v>9.912581083600001</v>
      </c>
      <c r="E78" s="110">
        <f t="shared" si="11"/>
        <v>10.25990234883</v>
      </c>
      <c r="F78" s="110">
        <f t="shared" si="11"/>
        <v>10.972968614760001</v>
      </c>
      <c r="G78" s="110">
        <f t="shared" si="11"/>
        <v>10.036933944340001</v>
      </c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1:17" ht="15" outlineLevel="1" x14ac:dyDescent="0.25">
      <c r="A79" s="88" t="s">
        <v>61</v>
      </c>
      <c r="B79" s="134">
        <f t="shared" ref="B79:G79" si="12">B$80+B$93+B$97</f>
        <v>3.3941135759200001</v>
      </c>
      <c r="C79" s="134">
        <f t="shared" si="12"/>
        <v>1.7670156076999999</v>
      </c>
      <c r="D79" s="134">
        <f t="shared" si="12"/>
        <v>0.89411910529000005</v>
      </c>
      <c r="E79" s="134">
        <f t="shared" si="12"/>
        <v>0.70187102033000004</v>
      </c>
      <c r="F79" s="134">
        <f t="shared" si="12"/>
        <v>0.47313389375999998</v>
      </c>
      <c r="G79" s="134">
        <f t="shared" si="12"/>
        <v>0.51877345262999996</v>
      </c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1:17" outlineLevel="2" x14ac:dyDescent="0.2">
      <c r="A80" s="17" t="s">
        <v>146</v>
      </c>
      <c r="B80" s="104">
        <f t="shared" ref="B80:F80" si="13">SUM(B$81:B$92)</f>
        <v>2.6442847472600004</v>
      </c>
      <c r="C80" s="104">
        <f t="shared" si="13"/>
        <v>1.36772267545</v>
      </c>
      <c r="D80" s="104">
        <f t="shared" si="13"/>
        <v>0.68331482616000006</v>
      </c>
      <c r="E80" s="104">
        <f t="shared" si="13"/>
        <v>0.58659464145999995</v>
      </c>
      <c r="F80" s="104">
        <f t="shared" si="13"/>
        <v>0.31887770297999996</v>
      </c>
      <c r="G80" s="104">
        <v>0.34244238854999998</v>
      </c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1:17" outlineLevel="3" x14ac:dyDescent="0.2">
      <c r="A81" s="124" t="s">
        <v>68</v>
      </c>
      <c r="B81" s="248">
        <v>0.12509075229</v>
      </c>
      <c r="C81" s="248">
        <v>0</v>
      </c>
      <c r="D81" s="248">
        <v>0</v>
      </c>
      <c r="E81" s="248">
        <v>0</v>
      </c>
      <c r="F81" s="248">
        <v>0</v>
      </c>
      <c r="G81" s="248">
        <v>0</v>
      </c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1:17" outlineLevel="3" x14ac:dyDescent="0.2">
      <c r="A82" s="124" t="s">
        <v>175</v>
      </c>
      <c r="B82" s="248">
        <v>1.45127E-6</v>
      </c>
      <c r="C82" s="248">
        <v>7.3564000000000004E-7</v>
      </c>
      <c r="D82" s="248">
        <v>4.8332000000000002E-7</v>
      </c>
      <c r="E82" s="248">
        <v>4.2660999999999998E-7</v>
      </c>
      <c r="F82" s="248">
        <v>4.1329000000000002E-7</v>
      </c>
      <c r="G82" s="248">
        <v>4.4383999999999998E-7</v>
      </c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1:17" outlineLevel="3" x14ac:dyDescent="0.2">
      <c r="A83" s="124" t="s">
        <v>56</v>
      </c>
      <c r="B83" s="248">
        <v>0</v>
      </c>
      <c r="C83" s="248">
        <v>6.3417347789999995E-2</v>
      </c>
      <c r="D83" s="248">
        <v>4.166550871E-2</v>
      </c>
      <c r="E83" s="248">
        <v>3.6777066759999998E-2</v>
      </c>
      <c r="F83" s="248">
        <v>3.5628747449999998E-2</v>
      </c>
      <c r="G83" s="248">
        <v>3.8261669800000002E-2</v>
      </c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1:17" outlineLevel="3" x14ac:dyDescent="0.2">
      <c r="A84" s="124" t="s">
        <v>62</v>
      </c>
      <c r="B84" s="248">
        <v>0.22519704759</v>
      </c>
      <c r="C84" s="248">
        <v>0.19025204337000001</v>
      </c>
      <c r="D84" s="248">
        <v>0.12499652612999999</v>
      </c>
      <c r="E84" s="248">
        <v>0.11033120028</v>
      </c>
      <c r="F84" s="248">
        <v>7.1257494899999996E-2</v>
      </c>
      <c r="G84" s="248">
        <v>7.6523339600000004E-2</v>
      </c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1:17" outlineLevel="3" x14ac:dyDescent="0.2">
      <c r="A85" s="124" t="s">
        <v>210</v>
      </c>
      <c r="B85" s="248">
        <v>0.17515325914999999</v>
      </c>
      <c r="C85" s="248">
        <v>0.20293551297000001</v>
      </c>
      <c r="D85" s="248">
        <v>0.13332962782999999</v>
      </c>
      <c r="E85" s="248">
        <v>0.11033120028</v>
      </c>
      <c r="F85" s="248">
        <v>0.10688624234999999</v>
      </c>
      <c r="G85" s="248">
        <v>0.1147850094</v>
      </c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1:17" outlineLevel="3" x14ac:dyDescent="0.2">
      <c r="A86" s="124" t="s">
        <v>95</v>
      </c>
      <c r="B86" s="248">
        <v>7.2426623300000006E-2</v>
      </c>
      <c r="C86" s="248">
        <v>0</v>
      </c>
      <c r="D86" s="248">
        <v>0</v>
      </c>
      <c r="E86" s="248">
        <v>0</v>
      </c>
      <c r="F86" s="248">
        <v>0</v>
      </c>
      <c r="G86" s="248">
        <v>0</v>
      </c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1:17" outlineLevel="3" x14ac:dyDescent="0.2">
      <c r="A87" s="124" t="s">
        <v>166</v>
      </c>
      <c r="B87" s="248">
        <v>0.60052545978000005</v>
      </c>
      <c r="C87" s="248">
        <v>0.30440326938000001</v>
      </c>
      <c r="D87" s="248">
        <v>0.19999444182000001</v>
      </c>
      <c r="E87" s="248">
        <v>0.17652992045999999</v>
      </c>
      <c r="F87" s="248">
        <v>0</v>
      </c>
      <c r="G87" s="248">
        <v>0</v>
      </c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1:17" outlineLevel="3" x14ac:dyDescent="0.2">
      <c r="A88" s="124" t="s">
        <v>158</v>
      </c>
      <c r="B88" s="248">
        <v>0.19391967971999999</v>
      </c>
      <c r="C88" s="248">
        <v>0</v>
      </c>
      <c r="D88" s="248">
        <v>0</v>
      </c>
      <c r="E88" s="248">
        <v>0</v>
      </c>
      <c r="F88" s="248">
        <v>0</v>
      </c>
      <c r="G88" s="248">
        <v>0</v>
      </c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1:17" outlineLevel="3" x14ac:dyDescent="0.2">
      <c r="A89" s="124" t="s">
        <v>49</v>
      </c>
      <c r="B89" s="248">
        <v>0.53171525084000004</v>
      </c>
      <c r="C89" s="248">
        <v>0.26952372811000003</v>
      </c>
      <c r="D89" s="248">
        <v>1.041637718E-2</v>
      </c>
      <c r="E89" s="248">
        <v>0</v>
      </c>
      <c r="F89" s="248">
        <v>0</v>
      </c>
      <c r="G89" s="248">
        <v>0</v>
      </c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1:17" outlineLevel="3" x14ac:dyDescent="0.2">
      <c r="A90" s="124" t="s">
        <v>206</v>
      </c>
      <c r="B90" s="248">
        <v>0.51920430376000004</v>
      </c>
      <c r="C90" s="248">
        <v>0.26318199332999997</v>
      </c>
      <c r="D90" s="248">
        <v>0.17291186116999999</v>
      </c>
      <c r="E90" s="248">
        <v>0.15262482707</v>
      </c>
      <c r="F90" s="248">
        <v>0.10510480498999999</v>
      </c>
      <c r="G90" s="248">
        <v>0.11287192591</v>
      </c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1:17" outlineLevel="3" x14ac:dyDescent="0.2">
      <c r="A91" s="124" t="s">
        <v>171</v>
      </c>
      <c r="B91" s="248">
        <v>0.1100963343</v>
      </c>
      <c r="C91" s="248">
        <v>2.7903633019999999E-2</v>
      </c>
      <c r="D91" s="248">
        <v>0</v>
      </c>
      <c r="E91" s="248">
        <v>0</v>
      </c>
      <c r="F91" s="248">
        <v>0</v>
      </c>
      <c r="G91" s="248">
        <v>0</v>
      </c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1:17" outlineLevel="3" x14ac:dyDescent="0.2">
      <c r="A92" s="124" t="s">
        <v>27</v>
      </c>
      <c r="B92" s="248">
        <v>9.0954585259999998E-2</v>
      </c>
      <c r="C92" s="248">
        <v>4.6104411839999998E-2</v>
      </c>
      <c r="D92" s="248">
        <v>0</v>
      </c>
      <c r="E92" s="248">
        <v>0</v>
      </c>
      <c r="F92" s="248">
        <v>0</v>
      </c>
      <c r="G92" s="248">
        <v>0</v>
      </c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1:17" outlineLevel="2" x14ac:dyDescent="0.2">
      <c r="A93" s="17" t="s">
        <v>12</v>
      </c>
      <c r="B93" s="104">
        <f t="shared" ref="B93:F93" si="14">SUM(B$94:B$96)</f>
        <v>0.74970939290000005</v>
      </c>
      <c r="C93" s="104">
        <f t="shared" si="14"/>
        <v>0.39923239088000001</v>
      </c>
      <c r="D93" s="104">
        <f t="shared" si="14"/>
        <v>0.21076450314999998</v>
      </c>
      <c r="E93" s="104">
        <f t="shared" si="14"/>
        <v>0.11524126964</v>
      </c>
      <c r="F93" s="104">
        <f t="shared" si="14"/>
        <v>0.1542221778</v>
      </c>
      <c r="G93" s="104">
        <v>0.17629453757999999</v>
      </c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1:17" outlineLevel="3" x14ac:dyDescent="0.2">
      <c r="A94" s="124" t="s">
        <v>14</v>
      </c>
      <c r="B94" s="248">
        <v>0.26272988865000002</v>
      </c>
      <c r="C94" s="248">
        <v>0.13317643035999999</v>
      </c>
      <c r="D94" s="248">
        <v>4.3748784149999997E-2</v>
      </c>
      <c r="E94" s="248">
        <v>0</v>
      </c>
      <c r="F94" s="248">
        <v>1.2166126249999999E-2</v>
      </c>
      <c r="G94" s="248">
        <v>3.107244566E-2</v>
      </c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1:17" outlineLevel="3" x14ac:dyDescent="0.2">
      <c r="A95" s="124" t="s">
        <v>119</v>
      </c>
      <c r="B95" s="248">
        <v>0.48697950424999997</v>
      </c>
      <c r="C95" s="248">
        <v>0.25429483322000002</v>
      </c>
      <c r="D95" s="248">
        <v>0.16082312704999999</v>
      </c>
      <c r="E95" s="248">
        <v>0.11112971566</v>
      </c>
      <c r="F95" s="248">
        <v>0.1388693298</v>
      </c>
      <c r="G95" s="248">
        <v>0.14209320945000001</v>
      </c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1:17" outlineLevel="3" x14ac:dyDescent="0.2">
      <c r="A96" s="124" t="s">
        <v>37</v>
      </c>
      <c r="B96" s="248">
        <v>0</v>
      </c>
      <c r="C96" s="248">
        <v>1.17611273E-2</v>
      </c>
      <c r="D96" s="248">
        <v>6.1925919499999996E-3</v>
      </c>
      <c r="E96" s="248">
        <v>4.11155398E-3</v>
      </c>
      <c r="F96" s="248">
        <v>3.18672175E-3</v>
      </c>
      <c r="G96" s="248">
        <v>3.1288824699999998E-3</v>
      </c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1:17" outlineLevel="2" x14ac:dyDescent="0.2">
      <c r="A97" s="17" t="s">
        <v>149</v>
      </c>
      <c r="B97" s="104">
        <f t="shared" ref="B97:F97" si="15">SUM(B$98:B$98)</f>
        <v>1.1943576E-4</v>
      </c>
      <c r="C97" s="104">
        <f t="shared" si="15"/>
        <v>6.0541370000000001E-5</v>
      </c>
      <c r="D97" s="104">
        <f t="shared" si="15"/>
        <v>3.9775979999999999E-5</v>
      </c>
      <c r="E97" s="104">
        <f t="shared" si="15"/>
        <v>3.5109230000000001E-5</v>
      </c>
      <c r="F97" s="104">
        <f t="shared" si="15"/>
        <v>3.401298E-5</v>
      </c>
      <c r="G97" s="104">
        <v>3.6526499999999997E-5</v>
      </c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1:17" outlineLevel="3" x14ac:dyDescent="0.2">
      <c r="A98" s="124" t="s">
        <v>204</v>
      </c>
      <c r="B98" s="248">
        <v>1.1943576E-4</v>
      </c>
      <c r="C98" s="248">
        <v>6.0541370000000001E-5</v>
      </c>
      <c r="D98" s="248">
        <v>3.9775979999999999E-5</v>
      </c>
      <c r="E98" s="248">
        <v>3.5109230000000001E-5</v>
      </c>
      <c r="F98" s="248">
        <v>3.401298E-5</v>
      </c>
      <c r="G98" s="248">
        <v>3.6526499999999997E-5</v>
      </c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1:17" ht="15" outlineLevel="1" x14ac:dyDescent="0.25">
      <c r="A99" s="88" t="s">
        <v>91</v>
      </c>
      <c r="B99" s="134">
        <f t="shared" ref="B99:G99" si="16">B$100+B$106+B$108+B$123+B$127</f>
        <v>9.6883262481500001</v>
      </c>
      <c r="C99" s="134">
        <f t="shared" si="16"/>
        <v>7.9867467252799997</v>
      </c>
      <c r="D99" s="134">
        <f t="shared" si="16"/>
        <v>9.0184619783100004</v>
      </c>
      <c r="E99" s="134">
        <f t="shared" si="16"/>
        <v>9.5580313285000003</v>
      </c>
      <c r="F99" s="134">
        <f t="shared" si="16"/>
        <v>10.499834721000001</v>
      </c>
      <c r="G99" s="134">
        <f t="shared" si="16"/>
        <v>9.5181604917100007</v>
      </c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1:17" outlineLevel="2" x14ac:dyDescent="0.2">
      <c r="A100" s="17" t="s">
        <v>163</v>
      </c>
      <c r="B100" s="104">
        <f t="shared" ref="B100:F100" si="17">SUM(B$101:B$105)</f>
        <v>2.0299789257</v>
      </c>
      <c r="C100" s="104">
        <f t="shared" si="17"/>
        <v>2.5437051230600001</v>
      </c>
      <c r="D100" s="104">
        <f t="shared" si="17"/>
        <v>5.8679120508100002</v>
      </c>
      <c r="E100" s="104">
        <f t="shared" si="17"/>
        <v>7.0237852621300005</v>
      </c>
      <c r="F100" s="104">
        <f t="shared" si="17"/>
        <v>8.1844122870200007</v>
      </c>
      <c r="G100" s="104">
        <v>7.5756566152399998</v>
      </c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1:17" outlineLevel="3" x14ac:dyDescent="0.2">
      <c r="A101" s="124" t="s">
        <v>15</v>
      </c>
      <c r="B101" s="248">
        <v>3.9832119559999997E-2</v>
      </c>
      <c r="C101" s="248">
        <v>2.8629790209999999E-2</v>
      </c>
      <c r="D101" s="248">
        <v>1.90260701E-2</v>
      </c>
      <c r="E101" s="248">
        <v>1.088056003E-2</v>
      </c>
      <c r="F101" s="248">
        <v>6.3155020130000003E-2</v>
      </c>
      <c r="G101" s="248">
        <v>5.8159999359999999E-2</v>
      </c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1:17" outlineLevel="3" x14ac:dyDescent="0.2">
      <c r="A102" s="124" t="s">
        <v>112</v>
      </c>
      <c r="B102" s="248">
        <v>9.785945972E-2</v>
      </c>
      <c r="C102" s="248">
        <v>8.8309116990000006E-2</v>
      </c>
      <c r="D102" s="248">
        <v>0.12708577197000001</v>
      </c>
      <c r="E102" s="248">
        <v>0.38844780925</v>
      </c>
      <c r="F102" s="248">
        <v>0.40809589511</v>
      </c>
      <c r="G102" s="248">
        <v>0.15798807835000001</v>
      </c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1:17" outlineLevel="3" x14ac:dyDescent="0.2">
      <c r="A103" s="124" t="s">
        <v>87</v>
      </c>
      <c r="B103" s="248">
        <v>0</v>
      </c>
      <c r="C103" s="248">
        <v>0</v>
      </c>
      <c r="D103" s="248">
        <v>0</v>
      </c>
      <c r="E103" s="248">
        <v>3.658550017E-2</v>
      </c>
      <c r="F103" s="248">
        <v>4.1769000090000001E-2</v>
      </c>
      <c r="G103" s="248">
        <v>5.6996799369999997E-2</v>
      </c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1:17" outlineLevel="3" x14ac:dyDescent="0.2">
      <c r="A104" s="124" t="s">
        <v>76</v>
      </c>
      <c r="B104" s="248">
        <v>0.24374336708</v>
      </c>
      <c r="C104" s="248">
        <v>0.36831129565999998</v>
      </c>
      <c r="D104" s="248">
        <v>0.39244671814999998</v>
      </c>
      <c r="E104" s="248">
        <v>0.45504334538000002</v>
      </c>
      <c r="F104" s="248">
        <v>0.44967000001000001</v>
      </c>
      <c r="G104" s="248">
        <v>0.43760000001999999</v>
      </c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1:17" outlineLevel="3" x14ac:dyDescent="0.2">
      <c r="A105" s="124" t="s">
        <v>107</v>
      </c>
      <c r="B105" s="248">
        <v>1.6485439793400001</v>
      </c>
      <c r="C105" s="248">
        <v>2.0584549202</v>
      </c>
      <c r="D105" s="248">
        <v>5.32935349059</v>
      </c>
      <c r="E105" s="248">
        <v>6.1328280473000003</v>
      </c>
      <c r="F105" s="248">
        <v>7.2217223716800003</v>
      </c>
      <c r="G105" s="248">
        <v>6.86491173814</v>
      </c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1:17" outlineLevel="2" x14ac:dyDescent="0.2">
      <c r="A106" s="17" t="s">
        <v>9</v>
      </c>
      <c r="B106" s="104">
        <f t="shared" ref="B106:F106" si="18">SUM(B$107:B$107)</f>
        <v>0.24783356000000001</v>
      </c>
      <c r="C106" s="104">
        <f t="shared" si="18"/>
        <v>0.24369463331999999</v>
      </c>
      <c r="D106" s="104">
        <f t="shared" si="18"/>
        <v>0.19495570664</v>
      </c>
      <c r="E106" s="104">
        <f t="shared" si="18"/>
        <v>0.14621677995999999</v>
      </c>
      <c r="F106" s="104">
        <f t="shared" si="18"/>
        <v>9.7477853279999999E-2</v>
      </c>
      <c r="G106" s="104">
        <v>7.3108389940000004E-2</v>
      </c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1:17" outlineLevel="3" x14ac:dyDescent="0.2">
      <c r="A107" s="124" t="s">
        <v>117</v>
      </c>
      <c r="B107" s="248">
        <v>0.24783356000000001</v>
      </c>
      <c r="C107" s="248">
        <v>0.24369463331999999</v>
      </c>
      <c r="D107" s="248">
        <v>0.19495570664</v>
      </c>
      <c r="E107" s="248">
        <v>0.14621677995999999</v>
      </c>
      <c r="F107" s="248">
        <v>9.7477853279999999E-2</v>
      </c>
      <c r="G107" s="248">
        <v>7.3108389940000004E-2</v>
      </c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1:17" outlineLevel="2" x14ac:dyDescent="0.2">
      <c r="A108" s="17" t="s">
        <v>28</v>
      </c>
      <c r="B108" s="104">
        <f t="shared" ref="B108:F108" si="19">SUM(B$109:B$122)</f>
        <v>3.8816497435699997</v>
      </c>
      <c r="C108" s="104">
        <f t="shared" si="19"/>
        <v>3.2733513524600002</v>
      </c>
      <c r="D108" s="104">
        <f t="shared" si="19"/>
        <v>2.8427356019299999</v>
      </c>
      <c r="E108" s="104">
        <f t="shared" si="19"/>
        <v>2.2785423277099999</v>
      </c>
      <c r="F108" s="104">
        <f t="shared" si="19"/>
        <v>2.1019582370299998</v>
      </c>
      <c r="G108" s="104">
        <v>1.7540185754099999</v>
      </c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1:17" outlineLevel="3" x14ac:dyDescent="0.2">
      <c r="A109" s="124" t="s">
        <v>44</v>
      </c>
      <c r="B109" s="248">
        <v>2.3023332000000001E-2</v>
      </c>
      <c r="C109" s="248">
        <v>0</v>
      </c>
      <c r="D109" s="248">
        <v>0</v>
      </c>
      <c r="E109" s="248">
        <v>0</v>
      </c>
      <c r="F109" s="248">
        <v>0</v>
      </c>
      <c r="G109" s="248">
        <v>0</v>
      </c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1:17" outlineLevel="3" x14ac:dyDescent="0.2">
      <c r="A110" s="124" t="s">
        <v>69</v>
      </c>
      <c r="B110" s="248">
        <v>0</v>
      </c>
      <c r="C110" s="248">
        <v>0</v>
      </c>
      <c r="D110" s="248">
        <v>0</v>
      </c>
      <c r="E110" s="248">
        <v>0</v>
      </c>
      <c r="F110" s="248">
        <v>0</v>
      </c>
      <c r="G110" s="248">
        <v>5.6690593460000001E-2</v>
      </c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1:17" outlineLevel="3" x14ac:dyDescent="0.2">
      <c r="A111" s="124" t="s">
        <v>20</v>
      </c>
      <c r="B111" s="248">
        <v>0</v>
      </c>
      <c r="C111" s="248">
        <v>0</v>
      </c>
      <c r="D111" s="248">
        <v>0</v>
      </c>
      <c r="E111" s="248">
        <v>0</v>
      </c>
      <c r="F111" s="248">
        <v>0.37729509711999998</v>
      </c>
      <c r="G111" s="248">
        <v>9.0552474080000001E-2</v>
      </c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outlineLevel="3" x14ac:dyDescent="0.2">
      <c r="A112" s="124" t="s">
        <v>75</v>
      </c>
      <c r="B112" s="248">
        <v>0.15465415623000001</v>
      </c>
      <c r="C112" s="248">
        <v>9.1034062159999998E-2</v>
      </c>
      <c r="D112" s="248">
        <v>4.0773885349999997E-2</v>
      </c>
      <c r="E112" s="248">
        <v>0</v>
      </c>
      <c r="F112" s="248">
        <v>0</v>
      </c>
      <c r="G112" s="248">
        <v>0</v>
      </c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1:17" outlineLevel="3" x14ac:dyDescent="0.2">
      <c r="A113" s="124" t="s">
        <v>114</v>
      </c>
      <c r="B113" s="248">
        <v>0.15</v>
      </c>
      <c r="C113" s="248">
        <v>0</v>
      </c>
      <c r="D113" s="248">
        <v>0</v>
      </c>
      <c r="E113" s="248">
        <v>0</v>
      </c>
      <c r="F113" s="248">
        <v>0</v>
      </c>
      <c r="G113" s="248">
        <v>0</v>
      </c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1:17" outlineLevel="3" x14ac:dyDescent="0.2">
      <c r="A114" s="124" t="s">
        <v>153</v>
      </c>
      <c r="B114" s="248">
        <v>0.2016</v>
      </c>
      <c r="C114" s="248">
        <v>0.1512</v>
      </c>
      <c r="D114" s="248">
        <v>0.1008</v>
      </c>
      <c r="E114" s="248">
        <v>0</v>
      </c>
      <c r="F114" s="248">
        <v>0</v>
      </c>
      <c r="G114" s="248">
        <v>0</v>
      </c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1:17" outlineLevel="3" x14ac:dyDescent="0.2">
      <c r="A115" s="124" t="s">
        <v>18</v>
      </c>
      <c r="B115" s="248">
        <v>2.8571429999999998E-2</v>
      </c>
      <c r="C115" s="248">
        <v>1.4285716E-2</v>
      </c>
      <c r="D115" s="248">
        <v>0</v>
      </c>
      <c r="E115" s="248">
        <v>1.427420651E-2</v>
      </c>
      <c r="F115" s="248">
        <v>3.7104216299999999E-2</v>
      </c>
      <c r="G115" s="248">
        <v>3.5730633320000003E-2</v>
      </c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1:17" outlineLevel="3" x14ac:dyDescent="0.2">
      <c r="A116" s="124" t="s">
        <v>139</v>
      </c>
      <c r="B116" s="248">
        <v>8.2193298060000003E-2</v>
      </c>
      <c r="C116" s="248">
        <v>6.2204700440000003E-2</v>
      </c>
      <c r="D116" s="248">
        <v>4.6435500140000002E-2</v>
      </c>
      <c r="E116" s="248">
        <v>3.5540199949999997E-2</v>
      </c>
      <c r="F116" s="248">
        <v>3.0431699860000001E-2</v>
      </c>
      <c r="G116" s="248">
        <v>2.4717999550000001E-2</v>
      </c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1:17" outlineLevel="3" x14ac:dyDescent="0.2">
      <c r="A117" s="124" t="s">
        <v>199</v>
      </c>
      <c r="B117" s="248">
        <v>0.293866668</v>
      </c>
      <c r="C117" s="248">
        <v>0.146933336</v>
      </c>
      <c r="D117" s="248">
        <v>0</v>
      </c>
      <c r="E117" s="248">
        <v>0</v>
      </c>
      <c r="F117" s="248">
        <v>0</v>
      </c>
      <c r="G117" s="248">
        <v>0</v>
      </c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1:17" outlineLevel="3" x14ac:dyDescent="0.2">
      <c r="A118" s="124" t="s">
        <v>176</v>
      </c>
      <c r="B118" s="248">
        <v>0.5</v>
      </c>
      <c r="C118" s="248">
        <v>0.5</v>
      </c>
      <c r="D118" s="248">
        <v>0.5</v>
      </c>
      <c r="E118" s="248">
        <v>0.5</v>
      </c>
      <c r="F118" s="248">
        <v>0</v>
      </c>
      <c r="G118" s="248">
        <v>0</v>
      </c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1:17" outlineLevel="3" x14ac:dyDescent="0.2">
      <c r="A119" s="124" t="s">
        <v>80</v>
      </c>
      <c r="B119" s="248">
        <v>8.5000000000000006E-2</v>
      </c>
      <c r="C119" s="248">
        <v>8.5000000000000006E-2</v>
      </c>
      <c r="D119" s="248">
        <v>7.2080000000000005E-2</v>
      </c>
      <c r="E119" s="248">
        <v>5.9159999999999997E-2</v>
      </c>
      <c r="F119" s="248">
        <v>4.6240000000000003E-2</v>
      </c>
      <c r="G119" s="248">
        <v>3.9780000000000003E-2</v>
      </c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1:17" outlineLevel="3" x14ac:dyDescent="0.2">
      <c r="A120" s="124" t="s">
        <v>83</v>
      </c>
      <c r="B120" s="248">
        <v>1.552123895</v>
      </c>
      <c r="C120" s="248">
        <v>1.552123895</v>
      </c>
      <c r="D120" s="248">
        <v>1.552123895</v>
      </c>
      <c r="E120" s="248">
        <v>1.53909292125</v>
      </c>
      <c r="F120" s="248">
        <v>1.5130309737500001</v>
      </c>
      <c r="G120" s="248">
        <v>1.425</v>
      </c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1:17" outlineLevel="3" x14ac:dyDescent="0.2">
      <c r="A121" s="124" t="s">
        <v>183</v>
      </c>
      <c r="B121" s="248">
        <v>0.22833125000000001</v>
      </c>
      <c r="C121" s="248">
        <v>0.19571250000000001</v>
      </c>
      <c r="D121" s="248">
        <v>0.16309375000000001</v>
      </c>
      <c r="E121" s="248">
        <v>0.13047500000000001</v>
      </c>
      <c r="F121" s="248">
        <v>9.7856250000000006E-2</v>
      </c>
      <c r="G121" s="248">
        <v>8.1546875000000005E-2</v>
      </c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1:17" outlineLevel="3" x14ac:dyDescent="0.2">
      <c r="A122" s="124" t="s">
        <v>39</v>
      </c>
      <c r="B122" s="248">
        <v>0.58228571427999998</v>
      </c>
      <c r="C122" s="248">
        <v>0.47485714286000003</v>
      </c>
      <c r="D122" s="248">
        <v>0.36742857144000002</v>
      </c>
      <c r="E122" s="248">
        <v>0</v>
      </c>
      <c r="F122" s="248">
        <v>0</v>
      </c>
      <c r="G122" s="248">
        <v>0</v>
      </c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1:17" outlineLevel="2" x14ac:dyDescent="0.2">
      <c r="A123" s="17" t="s">
        <v>164</v>
      </c>
      <c r="B123" s="104">
        <f t="shared" ref="B123:F123" si="20">SUM(B$124:B$126)</f>
        <v>3.4030170000000002</v>
      </c>
      <c r="C123" s="104">
        <f t="shared" si="20"/>
        <v>1.8080000000000001</v>
      </c>
      <c r="D123" s="104">
        <f t="shared" si="20"/>
        <v>0</v>
      </c>
      <c r="E123" s="104">
        <f t="shared" si="20"/>
        <v>0</v>
      </c>
      <c r="F123" s="104">
        <f t="shared" si="20"/>
        <v>0</v>
      </c>
      <c r="G123" s="104">
        <v>0</v>
      </c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1:17" outlineLevel="3" x14ac:dyDescent="0.2">
      <c r="A124" s="124" t="s">
        <v>21</v>
      </c>
      <c r="B124" s="248">
        <v>0.55000000000000004</v>
      </c>
      <c r="C124" s="248">
        <v>0.55000000000000004</v>
      </c>
      <c r="D124" s="248">
        <v>0</v>
      </c>
      <c r="E124" s="248">
        <v>0</v>
      </c>
      <c r="F124" s="248">
        <v>0</v>
      </c>
      <c r="G124" s="248">
        <v>0</v>
      </c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1:17" outlineLevel="3" x14ac:dyDescent="0.2">
      <c r="A125" s="124" t="s">
        <v>179</v>
      </c>
      <c r="B125" s="248">
        <v>1.258</v>
      </c>
      <c r="C125" s="248">
        <v>1.258</v>
      </c>
      <c r="D125" s="248">
        <v>0</v>
      </c>
      <c r="E125" s="248">
        <v>0</v>
      </c>
      <c r="F125" s="248">
        <v>0</v>
      </c>
      <c r="G125" s="248">
        <v>0</v>
      </c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1:17" outlineLevel="3" x14ac:dyDescent="0.2">
      <c r="A126" s="124" t="s">
        <v>140</v>
      </c>
      <c r="B126" s="248">
        <v>1.5950169999999999</v>
      </c>
      <c r="C126" s="248">
        <v>0</v>
      </c>
      <c r="D126" s="248">
        <v>0</v>
      </c>
      <c r="E126" s="248">
        <v>0</v>
      </c>
      <c r="F126" s="248">
        <v>0</v>
      </c>
      <c r="G126" s="248">
        <v>0</v>
      </c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1:17" outlineLevel="2" x14ac:dyDescent="0.2">
      <c r="A127" s="17" t="s">
        <v>10</v>
      </c>
      <c r="B127" s="104">
        <f t="shared" ref="B127:F127" si="21">SUM(B$128:B$128)</f>
        <v>0.12584701887999999</v>
      </c>
      <c r="C127" s="104">
        <f t="shared" si="21"/>
        <v>0.11799561644000001</v>
      </c>
      <c r="D127" s="104">
        <f t="shared" si="21"/>
        <v>0.11285861893</v>
      </c>
      <c r="E127" s="104">
        <f t="shared" si="21"/>
        <v>0.1094869587</v>
      </c>
      <c r="F127" s="104">
        <f t="shared" si="21"/>
        <v>0.11598634367000001</v>
      </c>
      <c r="G127" s="104">
        <v>0.11537691111999999</v>
      </c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1:17" outlineLevel="3" x14ac:dyDescent="0.2">
      <c r="A128" s="124" t="s">
        <v>107</v>
      </c>
      <c r="B128" s="248">
        <v>0.12584701887999999</v>
      </c>
      <c r="C128" s="248">
        <v>0.11799561644000001</v>
      </c>
      <c r="D128" s="248">
        <v>0.11285861893</v>
      </c>
      <c r="E128" s="248">
        <v>0.1094869587</v>
      </c>
      <c r="F128" s="248">
        <v>0.11598634367000001</v>
      </c>
      <c r="G128" s="248">
        <v>0.11537691111999999</v>
      </c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76"/>
      <c r="C129" s="176"/>
      <c r="D129" s="176"/>
      <c r="E129" s="176"/>
      <c r="F129" s="176"/>
      <c r="G129" s="176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76"/>
      <c r="C130" s="176"/>
      <c r="D130" s="176"/>
      <c r="E130" s="176"/>
      <c r="F130" s="176"/>
      <c r="G130" s="176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76"/>
      <c r="C131" s="176"/>
      <c r="D131" s="176"/>
      <c r="E131" s="176"/>
      <c r="F131" s="176"/>
      <c r="G131" s="176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76"/>
      <c r="C132" s="176"/>
      <c r="D132" s="176"/>
      <c r="E132" s="176"/>
      <c r="F132" s="176"/>
      <c r="G132" s="176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76"/>
      <c r="C133" s="176"/>
      <c r="D133" s="176"/>
      <c r="E133" s="176"/>
      <c r="F133" s="176"/>
      <c r="G133" s="176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76"/>
      <c r="C134" s="176"/>
      <c r="D134" s="176"/>
      <c r="E134" s="176"/>
      <c r="F134" s="176"/>
      <c r="G134" s="176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76"/>
      <c r="C135" s="176"/>
      <c r="D135" s="176"/>
      <c r="E135" s="176"/>
      <c r="F135" s="176"/>
      <c r="G135" s="176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76"/>
      <c r="C136" s="176"/>
      <c r="D136" s="176"/>
      <c r="E136" s="176"/>
      <c r="F136" s="176"/>
      <c r="G136" s="176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76"/>
      <c r="C137" s="176"/>
      <c r="D137" s="176"/>
      <c r="E137" s="176"/>
      <c r="F137" s="176"/>
      <c r="G137" s="176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76"/>
      <c r="C138" s="176"/>
      <c r="D138" s="176"/>
      <c r="E138" s="176"/>
      <c r="F138" s="176"/>
      <c r="G138" s="176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76"/>
      <c r="C139" s="176"/>
      <c r="D139" s="176"/>
      <c r="E139" s="176"/>
      <c r="F139" s="176"/>
      <c r="G139" s="176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76"/>
      <c r="C140" s="176"/>
      <c r="D140" s="176"/>
      <c r="E140" s="176"/>
      <c r="F140" s="176"/>
      <c r="G140" s="176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76"/>
      <c r="C141" s="176"/>
      <c r="D141" s="176"/>
      <c r="E141" s="176"/>
      <c r="F141" s="176"/>
      <c r="G141" s="176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76"/>
      <c r="C142" s="176"/>
      <c r="D142" s="176"/>
      <c r="E142" s="176"/>
      <c r="F142" s="176"/>
      <c r="G142" s="176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76"/>
      <c r="C143" s="176"/>
      <c r="D143" s="176"/>
      <c r="E143" s="176"/>
      <c r="F143" s="176"/>
      <c r="G143" s="176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76"/>
      <c r="C144" s="176"/>
      <c r="D144" s="176"/>
      <c r="E144" s="176"/>
      <c r="F144" s="176"/>
      <c r="G144" s="176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76"/>
      <c r="C145" s="176"/>
      <c r="D145" s="176"/>
      <c r="E145" s="176"/>
      <c r="F145" s="176"/>
      <c r="G145" s="176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76"/>
      <c r="C146" s="176"/>
      <c r="D146" s="176"/>
      <c r="E146" s="176"/>
      <c r="F146" s="176"/>
      <c r="G146" s="176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76"/>
      <c r="C147" s="176"/>
      <c r="D147" s="176"/>
      <c r="E147" s="176"/>
      <c r="F147" s="176"/>
      <c r="G147" s="176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76"/>
      <c r="C148" s="176"/>
      <c r="D148" s="176"/>
      <c r="E148" s="176"/>
      <c r="F148" s="176"/>
      <c r="G148" s="176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76"/>
      <c r="C149" s="176"/>
      <c r="D149" s="176"/>
      <c r="E149" s="176"/>
      <c r="F149" s="176"/>
      <c r="G149" s="176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76"/>
      <c r="C150" s="176"/>
      <c r="D150" s="176"/>
      <c r="E150" s="176"/>
      <c r="F150" s="176"/>
      <c r="G150" s="176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76"/>
      <c r="C151" s="176"/>
      <c r="D151" s="176"/>
      <c r="E151" s="176"/>
      <c r="F151" s="176"/>
      <c r="G151" s="176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76"/>
      <c r="C152" s="176"/>
      <c r="D152" s="176"/>
      <c r="E152" s="176"/>
      <c r="F152" s="176"/>
      <c r="G152" s="176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76"/>
      <c r="C153" s="176"/>
      <c r="D153" s="176"/>
      <c r="E153" s="176"/>
      <c r="F153" s="176"/>
      <c r="G153" s="176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76"/>
      <c r="C154" s="176"/>
      <c r="D154" s="176"/>
      <c r="E154" s="176"/>
      <c r="F154" s="176"/>
      <c r="G154" s="176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76"/>
      <c r="C155" s="176"/>
      <c r="D155" s="176"/>
      <c r="E155" s="176"/>
      <c r="F155" s="176"/>
      <c r="G155" s="176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76"/>
      <c r="C156" s="176"/>
      <c r="D156" s="176"/>
      <c r="E156" s="176"/>
      <c r="F156" s="176"/>
      <c r="G156" s="176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76"/>
      <c r="C157" s="176"/>
      <c r="D157" s="176"/>
      <c r="E157" s="176"/>
      <c r="F157" s="176"/>
      <c r="G157" s="176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76"/>
      <c r="C158" s="176"/>
      <c r="D158" s="176"/>
      <c r="E158" s="176"/>
      <c r="F158" s="176"/>
      <c r="G158" s="176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76"/>
      <c r="C159" s="176"/>
      <c r="D159" s="176"/>
      <c r="E159" s="176"/>
      <c r="F159" s="176"/>
      <c r="G159" s="176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76"/>
      <c r="C160" s="176"/>
      <c r="D160" s="176"/>
      <c r="E160" s="176"/>
      <c r="F160" s="176"/>
      <c r="G160" s="176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76"/>
      <c r="C161" s="176"/>
      <c r="D161" s="176"/>
      <c r="E161" s="176"/>
      <c r="F161" s="176"/>
      <c r="G161" s="176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76"/>
      <c r="C162" s="176"/>
      <c r="D162" s="176"/>
      <c r="E162" s="176"/>
      <c r="F162" s="176"/>
      <c r="G162" s="176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76"/>
      <c r="C163" s="176"/>
      <c r="D163" s="176"/>
      <c r="E163" s="176"/>
      <c r="F163" s="176"/>
      <c r="G163" s="176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76"/>
      <c r="C164" s="176"/>
      <c r="D164" s="176"/>
      <c r="E164" s="176"/>
      <c r="F164" s="176"/>
      <c r="G164" s="176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76"/>
      <c r="C165" s="176"/>
      <c r="D165" s="176"/>
      <c r="E165" s="176"/>
      <c r="F165" s="176"/>
      <c r="G165" s="176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76"/>
      <c r="C166" s="176"/>
      <c r="D166" s="176"/>
      <c r="E166" s="176"/>
      <c r="F166" s="176"/>
      <c r="G166" s="176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76"/>
      <c r="C167" s="176"/>
      <c r="D167" s="176"/>
      <c r="E167" s="176"/>
      <c r="F167" s="176"/>
      <c r="G167" s="176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76"/>
      <c r="C168" s="176"/>
      <c r="D168" s="176"/>
      <c r="E168" s="176"/>
      <c r="F168" s="176"/>
      <c r="G168" s="176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3">
    <tabColor indexed="60"/>
    <outlinePr applyStyles="1" summaryBelow="0"/>
    <pageSetUpPr fitToPage="1"/>
  </sheetPr>
  <dimension ref="A1:S247"/>
  <sheetViews>
    <sheetView workbookViewId="0">
      <selection activeCell="P40" sqref="P40"/>
    </sheetView>
  </sheetViews>
  <sheetFormatPr defaultRowHeight="12.75" x14ac:dyDescent="0.2"/>
  <cols>
    <col min="1" max="1" width="58.140625" style="64" bestFit="1" customWidth="1"/>
    <col min="2" max="2" width="12.42578125" style="153" bestFit="1" customWidth="1"/>
    <col min="3" max="3" width="13.5703125" style="153" bestFit="1" customWidth="1"/>
    <col min="4" max="4" width="10.28515625" style="160" customWidth="1"/>
    <col min="5" max="6" width="13.5703125" style="153" bestFit="1" customWidth="1"/>
    <col min="7" max="7" width="10.28515625" style="160" customWidth="1"/>
    <col min="8" max="8" width="12.7109375" style="153" hidden="1" customWidth="1"/>
    <col min="9" max="9" width="13.7109375" style="153" bestFit="1" customWidth="1"/>
    <col min="10" max="16384" width="9.140625" style="64"/>
  </cols>
  <sheetData>
    <row r="1" spans="1:19" x14ac:dyDescent="0.2">
      <c r="A1" s="126"/>
      <c r="B1" s="265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31.05.2018</v>
      </c>
      <c r="C1" s="266"/>
      <c r="D1" s="266"/>
      <c r="E1" s="266"/>
    </row>
    <row r="2" spans="1:19" ht="38.25" customHeight="1" x14ac:dyDescent="0.3">
      <c r="A2" s="267" t="s">
        <v>160</v>
      </c>
      <c r="B2" s="3"/>
      <c r="C2" s="3"/>
      <c r="D2" s="3"/>
      <c r="E2" s="3"/>
      <c r="F2" s="3"/>
      <c r="G2" s="3"/>
      <c r="H2" s="3"/>
      <c r="I2" s="3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x14ac:dyDescent="0.2">
      <c r="A3" s="126"/>
    </row>
    <row r="4" spans="1:19" s="188" customFormat="1" x14ac:dyDescent="0.2">
      <c r="B4" s="54"/>
      <c r="C4" s="54"/>
      <c r="D4" s="61"/>
      <c r="E4" s="54"/>
      <c r="F4" s="54"/>
      <c r="G4" s="61"/>
      <c r="H4" s="54" t="s">
        <v>208</v>
      </c>
      <c r="I4" s="188" t="str">
        <f>VALVAL</f>
        <v>млрд. одиниць</v>
      </c>
    </row>
    <row r="5" spans="1:19" s="192" customFormat="1" x14ac:dyDescent="0.2">
      <c r="A5" s="217"/>
      <c r="B5" s="259">
        <v>43100</v>
      </c>
      <c r="C5" s="260"/>
      <c r="D5" s="261"/>
      <c r="E5" s="259">
        <v>43251</v>
      </c>
      <c r="F5" s="260"/>
      <c r="G5" s="261"/>
      <c r="H5" s="210"/>
      <c r="I5" s="210"/>
    </row>
    <row r="6" spans="1:19" s="130" customFormat="1" x14ac:dyDescent="0.2">
      <c r="A6" s="111"/>
      <c r="B6" s="233" t="s">
        <v>202</v>
      </c>
      <c r="C6" s="233" t="s">
        <v>8</v>
      </c>
      <c r="D6" s="238" t="s">
        <v>77</v>
      </c>
      <c r="E6" s="233" t="s">
        <v>202</v>
      </c>
      <c r="F6" s="233" t="s">
        <v>8</v>
      </c>
      <c r="G6" s="238" t="s">
        <v>77</v>
      </c>
      <c r="H6" s="233" t="s">
        <v>77</v>
      </c>
      <c r="I6" s="233" t="s">
        <v>170</v>
      </c>
    </row>
    <row r="7" spans="1:19" s="87" customFormat="1" ht="15" x14ac:dyDescent="0.2">
      <c r="A7" s="138" t="s">
        <v>201</v>
      </c>
      <c r="B7" s="182">
        <f t="shared" ref="B7:G7" si="0">SUM(B$8+ B$9)</f>
        <v>76.305753084309998</v>
      </c>
      <c r="C7" s="182">
        <f t="shared" si="0"/>
        <v>2141.6905879996102</v>
      </c>
      <c r="D7" s="184">
        <f t="shared" si="0"/>
        <v>1</v>
      </c>
      <c r="E7" s="182">
        <f t="shared" si="0"/>
        <v>76.256134905380009</v>
      </c>
      <c r="F7" s="182">
        <f t="shared" si="0"/>
        <v>1993.01638701706</v>
      </c>
      <c r="G7" s="184">
        <f t="shared" si="0"/>
        <v>1</v>
      </c>
      <c r="H7" s="182"/>
      <c r="I7" s="182">
        <f>SUM(I$8+ I$9)</f>
        <v>0</v>
      </c>
    </row>
    <row r="8" spans="1:19" s="170" customFormat="1" x14ac:dyDescent="0.2">
      <c r="A8" s="213" t="s">
        <v>84</v>
      </c>
      <c r="B8" s="48">
        <v>65.332784469550006</v>
      </c>
      <c r="C8" s="48">
        <v>1833.70983091682</v>
      </c>
      <c r="D8" s="53">
        <v>0.85619699999999999</v>
      </c>
      <c r="E8" s="48">
        <v>66.219200961040002</v>
      </c>
      <c r="F8" s="48">
        <v>1730.6929182070801</v>
      </c>
      <c r="G8" s="53">
        <v>0.86837900000000001</v>
      </c>
      <c r="H8" s="48">
        <v>1.2181000000000001E-2</v>
      </c>
      <c r="I8" s="48">
        <v>-21.4</v>
      </c>
    </row>
    <row r="9" spans="1:19" s="170" customFormat="1" x14ac:dyDescent="0.2">
      <c r="A9" s="213" t="s">
        <v>128</v>
      </c>
      <c r="B9" s="48">
        <v>10.972968614759999</v>
      </c>
      <c r="C9" s="48">
        <v>307.98075708278998</v>
      </c>
      <c r="D9" s="53">
        <v>0.14380299999999999</v>
      </c>
      <c r="E9" s="48">
        <v>10.036933944339999</v>
      </c>
      <c r="F9" s="48">
        <v>262.32346880998</v>
      </c>
      <c r="G9" s="53">
        <v>0.13162099999999999</v>
      </c>
      <c r="H9" s="48">
        <v>-1.2181000000000001E-2</v>
      </c>
      <c r="I9" s="48">
        <v>21.4</v>
      </c>
    </row>
    <row r="10" spans="1:19" x14ac:dyDescent="0.2">
      <c r="B10" s="176"/>
      <c r="C10" s="176"/>
      <c r="D10" s="180"/>
      <c r="E10" s="176"/>
      <c r="F10" s="176"/>
      <c r="G10" s="180"/>
      <c r="H10" s="176"/>
      <c r="I10" s="176"/>
      <c r="J10" s="78"/>
      <c r="K10" s="78"/>
      <c r="L10" s="78"/>
      <c r="M10" s="78"/>
      <c r="N10" s="78"/>
      <c r="O10" s="78"/>
      <c r="P10" s="78"/>
      <c r="Q10" s="78"/>
    </row>
    <row r="11" spans="1:19" x14ac:dyDescent="0.2">
      <c r="B11" s="176"/>
      <c r="C11" s="176"/>
      <c r="D11" s="180"/>
      <c r="E11" s="176"/>
      <c r="F11" s="176"/>
      <c r="G11" s="180"/>
      <c r="H11" s="176"/>
      <c r="I11" s="176"/>
      <c r="J11" s="78"/>
      <c r="K11" s="78"/>
      <c r="L11" s="78"/>
      <c r="M11" s="78"/>
      <c r="N11" s="78"/>
      <c r="O11" s="78"/>
      <c r="P11" s="78"/>
      <c r="Q11" s="78"/>
    </row>
    <row r="12" spans="1:19" x14ac:dyDescent="0.2">
      <c r="B12" s="176"/>
      <c r="C12" s="176"/>
      <c r="D12" s="180"/>
      <c r="E12" s="176"/>
      <c r="F12" s="176"/>
      <c r="G12" s="180"/>
      <c r="H12" s="176"/>
      <c r="I12" s="176"/>
      <c r="J12" s="78"/>
      <c r="K12" s="78"/>
      <c r="L12" s="78"/>
      <c r="M12" s="78"/>
      <c r="N12" s="78"/>
      <c r="O12" s="78"/>
      <c r="P12" s="78"/>
      <c r="Q12" s="78"/>
    </row>
    <row r="13" spans="1:19" x14ac:dyDescent="0.2">
      <c r="B13" s="176"/>
      <c r="C13" s="176"/>
      <c r="D13" s="180"/>
      <c r="E13" s="176"/>
      <c r="F13" s="176"/>
      <c r="G13" s="180"/>
      <c r="H13" s="176"/>
      <c r="I13" s="176"/>
      <c r="J13" s="78"/>
      <c r="K13" s="78"/>
      <c r="L13" s="78"/>
      <c r="M13" s="78"/>
      <c r="N13" s="78"/>
      <c r="O13" s="78"/>
      <c r="P13" s="78"/>
      <c r="Q13" s="78"/>
    </row>
    <row r="14" spans="1:19" x14ac:dyDescent="0.2">
      <c r="B14" s="176"/>
      <c r="C14" s="176"/>
      <c r="D14" s="180"/>
      <c r="E14" s="176"/>
      <c r="F14" s="176"/>
      <c r="G14" s="180"/>
      <c r="H14" s="176"/>
      <c r="I14" s="176"/>
      <c r="J14" s="78"/>
      <c r="K14" s="78"/>
      <c r="L14" s="78"/>
      <c r="M14" s="78"/>
      <c r="N14" s="78"/>
      <c r="O14" s="78"/>
      <c r="P14" s="78"/>
      <c r="Q14" s="78"/>
    </row>
    <row r="15" spans="1:19" x14ac:dyDescent="0.2">
      <c r="B15" s="176"/>
      <c r="C15" s="176"/>
      <c r="D15" s="180"/>
      <c r="E15" s="176"/>
      <c r="F15" s="176"/>
      <c r="G15" s="180"/>
      <c r="H15" s="176"/>
      <c r="I15" s="176"/>
      <c r="J15" s="78"/>
      <c r="K15" s="78"/>
      <c r="L15" s="78"/>
      <c r="M15" s="78"/>
      <c r="N15" s="78"/>
      <c r="O15" s="78"/>
      <c r="P15" s="78"/>
      <c r="Q15" s="78"/>
    </row>
    <row r="16" spans="1:19" x14ac:dyDescent="0.2">
      <c r="B16" s="176"/>
      <c r="C16" s="176"/>
      <c r="D16" s="180"/>
      <c r="E16" s="176"/>
      <c r="F16" s="176"/>
      <c r="G16" s="180"/>
      <c r="H16" s="176"/>
      <c r="I16" s="176"/>
      <c r="J16" s="78"/>
      <c r="K16" s="78"/>
      <c r="L16" s="78"/>
      <c r="M16" s="78"/>
      <c r="N16" s="78"/>
      <c r="O16" s="78"/>
      <c r="P16" s="78"/>
      <c r="Q16" s="78"/>
    </row>
    <row r="17" spans="2:17" x14ac:dyDescent="0.2">
      <c r="B17" s="176"/>
      <c r="C17" s="176"/>
      <c r="D17" s="180"/>
      <c r="E17" s="176"/>
      <c r="F17" s="176"/>
      <c r="G17" s="180"/>
      <c r="H17" s="176"/>
      <c r="I17" s="176"/>
      <c r="J17" s="78"/>
      <c r="K17" s="78"/>
      <c r="L17" s="78"/>
      <c r="M17" s="78"/>
      <c r="N17" s="78"/>
      <c r="O17" s="78"/>
      <c r="P17" s="78"/>
      <c r="Q17" s="78"/>
    </row>
    <row r="18" spans="2:17" x14ac:dyDescent="0.2">
      <c r="B18" s="176"/>
      <c r="C18" s="176"/>
      <c r="D18" s="180"/>
      <c r="E18" s="176"/>
      <c r="F18" s="176"/>
      <c r="G18" s="180"/>
      <c r="H18" s="176"/>
      <c r="I18" s="176"/>
      <c r="J18" s="78"/>
      <c r="K18" s="78"/>
      <c r="L18" s="78"/>
      <c r="M18" s="78"/>
      <c r="N18" s="78"/>
      <c r="O18" s="78"/>
      <c r="P18" s="78"/>
      <c r="Q18" s="78"/>
    </row>
    <row r="19" spans="2:17" x14ac:dyDescent="0.2">
      <c r="B19" s="176"/>
      <c r="C19" s="176"/>
      <c r="D19" s="180"/>
      <c r="E19" s="176"/>
      <c r="F19" s="176"/>
      <c r="G19" s="180"/>
      <c r="H19" s="176"/>
      <c r="I19" s="176"/>
      <c r="J19" s="78"/>
      <c r="K19" s="78"/>
      <c r="L19" s="78"/>
      <c r="M19" s="78"/>
      <c r="N19" s="78"/>
      <c r="O19" s="78"/>
      <c r="P19" s="78"/>
      <c r="Q19" s="78"/>
    </row>
    <row r="20" spans="2:17" x14ac:dyDescent="0.2">
      <c r="B20" s="176"/>
      <c r="C20" s="176"/>
      <c r="D20" s="180"/>
      <c r="E20" s="176"/>
      <c r="F20" s="176"/>
      <c r="G20" s="180"/>
      <c r="H20" s="176"/>
      <c r="I20" s="176"/>
      <c r="J20" s="78"/>
      <c r="K20" s="78"/>
      <c r="L20" s="78"/>
      <c r="M20" s="78"/>
      <c r="N20" s="78"/>
      <c r="O20" s="78"/>
      <c r="P20" s="78"/>
      <c r="Q20" s="78"/>
    </row>
    <row r="21" spans="2:17" x14ac:dyDescent="0.2">
      <c r="B21" s="176"/>
      <c r="C21" s="176"/>
      <c r="D21" s="180"/>
      <c r="E21" s="176"/>
      <c r="F21" s="176"/>
      <c r="G21" s="180"/>
      <c r="H21" s="176"/>
      <c r="I21" s="176"/>
      <c r="J21" s="78"/>
      <c r="K21" s="78"/>
      <c r="L21" s="78"/>
      <c r="M21" s="78"/>
      <c r="N21" s="78"/>
      <c r="O21" s="78"/>
      <c r="P21" s="78"/>
      <c r="Q21" s="78"/>
    </row>
    <row r="22" spans="2:17" x14ac:dyDescent="0.2">
      <c r="B22" s="176"/>
      <c r="C22" s="176"/>
      <c r="D22" s="180"/>
      <c r="E22" s="176"/>
      <c r="F22" s="176"/>
      <c r="G22" s="180"/>
      <c r="H22" s="176"/>
      <c r="I22" s="176"/>
      <c r="J22" s="78"/>
      <c r="K22" s="78"/>
      <c r="L22" s="78"/>
      <c r="M22" s="78"/>
      <c r="N22" s="78"/>
      <c r="O22" s="78"/>
      <c r="P22" s="78"/>
      <c r="Q22" s="78"/>
    </row>
    <row r="23" spans="2:17" x14ac:dyDescent="0.2">
      <c r="B23" s="176"/>
      <c r="C23" s="176"/>
      <c r="D23" s="180"/>
      <c r="E23" s="176"/>
      <c r="F23" s="176"/>
      <c r="G23" s="180"/>
      <c r="H23" s="176"/>
      <c r="I23" s="176"/>
      <c r="J23" s="78"/>
      <c r="K23" s="78"/>
      <c r="L23" s="78"/>
      <c r="M23" s="78"/>
      <c r="N23" s="78"/>
      <c r="O23" s="78"/>
      <c r="P23" s="78"/>
      <c r="Q23" s="78"/>
    </row>
    <row r="24" spans="2:17" x14ac:dyDescent="0.2">
      <c r="B24" s="176"/>
      <c r="C24" s="176"/>
      <c r="D24" s="180"/>
      <c r="E24" s="176"/>
      <c r="F24" s="176"/>
      <c r="G24" s="180"/>
      <c r="H24" s="176"/>
      <c r="I24" s="176"/>
      <c r="J24" s="78"/>
      <c r="K24" s="78"/>
      <c r="L24" s="78"/>
      <c r="M24" s="78"/>
      <c r="N24" s="78"/>
      <c r="O24" s="78"/>
      <c r="P24" s="78"/>
      <c r="Q24" s="78"/>
    </row>
    <row r="25" spans="2:17" x14ac:dyDescent="0.2">
      <c r="B25" s="176"/>
      <c r="C25" s="176"/>
      <c r="D25" s="180"/>
      <c r="E25" s="176"/>
      <c r="F25" s="176"/>
      <c r="G25" s="180"/>
      <c r="H25" s="176"/>
      <c r="I25" s="176"/>
      <c r="J25" s="78"/>
      <c r="K25" s="78"/>
      <c r="L25" s="78"/>
      <c r="M25" s="78"/>
      <c r="N25" s="78"/>
      <c r="O25" s="78"/>
      <c r="P25" s="78"/>
      <c r="Q25" s="78"/>
    </row>
    <row r="26" spans="2:17" x14ac:dyDescent="0.2">
      <c r="B26" s="176"/>
      <c r="C26" s="176"/>
      <c r="D26" s="180"/>
      <c r="E26" s="176"/>
      <c r="F26" s="176"/>
      <c r="G26" s="180"/>
      <c r="H26" s="176"/>
      <c r="I26" s="176"/>
      <c r="J26" s="78"/>
      <c r="K26" s="78"/>
      <c r="L26" s="78"/>
      <c r="M26" s="78"/>
      <c r="N26" s="78"/>
      <c r="O26" s="78"/>
      <c r="P26" s="78"/>
      <c r="Q26" s="78"/>
    </row>
    <row r="27" spans="2:17" x14ac:dyDescent="0.2">
      <c r="B27" s="176"/>
      <c r="C27" s="176"/>
      <c r="D27" s="180"/>
      <c r="E27" s="176"/>
      <c r="F27" s="176"/>
      <c r="G27" s="180"/>
      <c r="H27" s="176"/>
      <c r="I27" s="176"/>
      <c r="J27" s="78"/>
      <c r="K27" s="78"/>
      <c r="L27" s="78"/>
      <c r="M27" s="78"/>
      <c r="N27" s="78"/>
      <c r="O27" s="78"/>
      <c r="P27" s="78"/>
      <c r="Q27" s="78"/>
    </row>
    <row r="28" spans="2:17" x14ac:dyDescent="0.2">
      <c r="B28" s="176"/>
      <c r="C28" s="176"/>
      <c r="D28" s="180"/>
      <c r="E28" s="176"/>
      <c r="F28" s="176"/>
      <c r="G28" s="180"/>
      <c r="H28" s="176"/>
      <c r="I28" s="176"/>
      <c r="J28" s="78"/>
      <c r="K28" s="78"/>
      <c r="L28" s="78"/>
      <c r="M28" s="78"/>
      <c r="N28" s="78"/>
      <c r="O28" s="78"/>
      <c r="P28" s="78"/>
      <c r="Q28" s="78"/>
    </row>
    <row r="29" spans="2:17" x14ac:dyDescent="0.2">
      <c r="B29" s="176"/>
      <c r="C29" s="176"/>
      <c r="D29" s="180"/>
      <c r="E29" s="176"/>
      <c r="F29" s="176"/>
      <c r="G29" s="180"/>
      <c r="H29" s="176"/>
      <c r="I29" s="176"/>
      <c r="J29" s="78"/>
      <c r="K29" s="78"/>
      <c r="L29" s="78"/>
      <c r="M29" s="78"/>
      <c r="N29" s="78"/>
      <c r="O29" s="78"/>
      <c r="P29" s="78"/>
      <c r="Q29" s="78"/>
    </row>
    <row r="30" spans="2:17" x14ac:dyDescent="0.2">
      <c r="B30" s="176"/>
      <c r="C30" s="176"/>
      <c r="D30" s="180"/>
      <c r="E30" s="176"/>
      <c r="F30" s="176"/>
      <c r="G30" s="180"/>
      <c r="H30" s="176"/>
      <c r="I30" s="176"/>
      <c r="J30" s="78"/>
      <c r="K30" s="78"/>
      <c r="L30" s="78"/>
      <c r="M30" s="78"/>
      <c r="N30" s="78"/>
      <c r="O30" s="78"/>
      <c r="P30" s="78"/>
      <c r="Q30" s="78"/>
    </row>
    <row r="31" spans="2:17" x14ac:dyDescent="0.2">
      <c r="B31" s="176"/>
      <c r="C31" s="176"/>
      <c r="D31" s="180"/>
      <c r="E31" s="176"/>
      <c r="F31" s="176"/>
      <c r="G31" s="180"/>
      <c r="H31" s="176"/>
      <c r="I31" s="176"/>
      <c r="J31" s="78"/>
      <c r="K31" s="78"/>
      <c r="L31" s="78"/>
      <c r="M31" s="78"/>
      <c r="N31" s="78"/>
      <c r="O31" s="78"/>
      <c r="P31" s="78"/>
      <c r="Q31" s="78"/>
    </row>
    <row r="32" spans="2:17" x14ac:dyDescent="0.2">
      <c r="B32" s="176"/>
      <c r="C32" s="176"/>
      <c r="D32" s="180"/>
      <c r="E32" s="176"/>
      <c r="F32" s="176"/>
      <c r="G32" s="180"/>
      <c r="H32" s="176"/>
      <c r="I32" s="176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176"/>
      <c r="C33" s="176"/>
      <c r="D33" s="180"/>
      <c r="E33" s="176"/>
      <c r="F33" s="176"/>
      <c r="G33" s="180"/>
      <c r="H33" s="176"/>
      <c r="I33" s="176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176"/>
      <c r="C34" s="176"/>
      <c r="D34" s="180"/>
      <c r="E34" s="176"/>
      <c r="F34" s="176"/>
      <c r="G34" s="180"/>
      <c r="H34" s="176"/>
      <c r="I34" s="176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176"/>
      <c r="C35" s="176"/>
      <c r="D35" s="180"/>
      <c r="E35" s="176"/>
      <c r="F35" s="176"/>
      <c r="G35" s="180"/>
      <c r="H35" s="176"/>
      <c r="I35" s="176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176"/>
      <c r="C36" s="176"/>
      <c r="D36" s="180"/>
      <c r="E36" s="176"/>
      <c r="F36" s="176"/>
      <c r="G36" s="180"/>
      <c r="H36" s="176"/>
      <c r="I36" s="176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176"/>
      <c r="C37" s="176"/>
      <c r="D37" s="180"/>
      <c r="E37" s="176"/>
      <c r="F37" s="176"/>
      <c r="G37" s="180"/>
      <c r="H37" s="176"/>
      <c r="I37" s="176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176"/>
      <c r="C38" s="176"/>
      <c r="D38" s="180"/>
      <c r="E38" s="176"/>
      <c r="F38" s="176"/>
      <c r="G38" s="180"/>
      <c r="H38" s="176"/>
      <c r="I38" s="176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176"/>
      <c r="C39" s="176"/>
      <c r="D39" s="180"/>
      <c r="E39" s="176"/>
      <c r="F39" s="176"/>
      <c r="G39" s="180"/>
      <c r="H39" s="176"/>
      <c r="I39" s="176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176"/>
      <c r="C40" s="176"/>
      <c r="D40" s="180"/>
      <c r="E40" s="176"/>
      <c r="F40" s="176"/>
      <c r="G40" s="180"/>
      <c r="H40" s="176"/>
      <c r="I40" s="176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176"/>
      <c r="C41" s="176"/>
      <c r="D41" s="180"/>
      <c r="E41" s="176"/>
      <c r="F41" s="176"/>
      <c r="G41" s="180"/>
      <c r="H41" s="176"/>
      <c r="I41" s="176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176"/>
      <c r="C42" s="176"/>
      <c r="D42" s="180"/>
      <c r="E42" s="176"/>
      <c r="F42" s="176"/>
      <c r="G42" s="180"/>
      <c r="H42" s="176"/>
      <c r="I42" s="176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176"/>
      <c r="C43" s="176"/>
      <c r="D43" s="180"/>
      <c r="E43" s="176"/>
      <c r="F43" s="176"/>
      <c r="G43" s="180"/>
      <c r="H43" s="176"/>
      <c r="I43" s="176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176"/>
      <c r="C44" s="176"/>
      <c r="D44" s="180"/>
      <c r="E44" s="176"/>
      <c r="F44" s="176"/>
      <c r="G44" s="180"/>
      <c r="H44" s="176"/>
      <c r="I44" s="176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176"/>
      <c r="C45" s="176"/>
      <c r="D45" s="180"/>
      <c r="E45" s="176"/>
      <c r="F45" s="176"/>
      <c r="G45" s="180"/>
      <c r="H45" s="176"/>
      <c r="I45" s="176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176"/>
      <c r="C46" s="176"/>
      <c r="D46" s="180"/>
      <c r="E46" s="176"/>
      <c r="F46" s="176"/>
      <c r="G46" s="180"/>
      <c r="H46" s="176"/>
      <c r="I46" s="176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176"/>
      <c r="C47" s="176"/>
      <c r="D47" s="180"/>
      <c r="E47" s="176"/>
      <c r="F47" s="176"/>
      <c r="G47" s="180"/>
      <c r="H47" s="176"/>
      <c r="I47" s="176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176"/>
      <c r="C48" s="176"/>
      <c r="D48" s="180"/>
      <c r="E48" s="176"/>
      <c r="F48" s="176"/>
      <c r="G48" s="180"/>
      <c r="H48" s="176"/>
      <c r="I48" s="176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176"/>
      <c r="C49" s="176"/>
      <c r="D49" s="180"/>
      <c r="E49" s="176"/>
      <c r="F49" s="176"/>
      <c r="G49" s="180"/>
      <c r="H49" s="176"/>
      <c r="I49" s="176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176"/>
      <c r="C50" s="176"/>
      <c r="D50" s="180"/>
      <c r="E50" s="176"/>
      <c r="F50" s="176"/>
      <c r="G50" s="180"/>
      <c r="H50" s="176"/>
      <c r="I50" s="176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176"/>
      <c r="C51" s="176"/>
      <c r="D51" s="180"/>
      <c r="E51" s="176"/>
      <c r="F51" s="176"/>
      <c r="G51" s="180"/>
      <c r="H51" s="176"/>
      <c r="I51" s="176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176"/>
      <c r="C52" s="176"/>
      <c r="D52" s="180"/>
      <c r="E52" s="176"/>
      <c r="F52" s="176"/>
      <c r="G52" s="180"/>
      <c r="H52" s="176"/>
      <c r="I52" s="176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176"/>
      <c r="C53" s="176"/>
      <c r="D53" s="180"/>
      <c r="E53" s="176"/>
      <c r="F53" s="176"/>
      <c r="G53" s="180"/>
      <c r="H53" s="176"/>
      <c r="I53" s="176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176"/>
      <c r="C54" s="176"/>
      <c r="D54" s="180"/>
      <c r="E54" s="176"/>
      <c r="F54" s="176"/>
      <c r="G54" s="180"/>
      <c r="H54" s="176"/>
      <c r="I54" s="176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176"/>
      <c r="C55" s="176"/>
      <c r="D55" s="180"/>
      <c r="E55" s="176"/>
      <c r="F55" s="176"/>
      <c r="G55" s="180"/>
      <c r="H55" s="176"/>
      <c r="I55" s="176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176"/>
      <c r="C56" s="176"/>
      <c r="D56" s="180"/>
      <c r="E56" s="176"/>
      <c r="F56" s="176"/>
      <c r="G56" s="180"/>
      <c r="H56" s="176"/>
      <c r="I56" s="176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176"/>
      <c r="C57" s="176"/>
      <c r="D57" s="180"/>
      <c r="E57" s="176"/>
      <c r="F57" s="176"/>
      <c r="G57" s="180"/>
      <c r="H57" s="176"/>
      <c r="I57" s="176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176"/>
      <c r="C58" s="176"/>
      <c r="D58" s="180"/>
      <c r="E58" s="176"/>
      <c r="F58" s="176"/>
      <c r="G58" s="180"/>
      <c r="H58" s="176"/>
      <c r="I58" s="176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176"/>
      <c r="C59" s="176"/>
      <c r="D59" s="180"/>
      <c r="E59" s="176"/>
      <c r="F59" s="176"/>
      <c r="G59" s="180"/>
      <c r="H59" s="176"/>
      <c r="I59" s="176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176"/>
      <c r="C60" s="176"/>
      <c r="D60" s="180"/>
      <c r="E60" s="176"/>
      <c r="F60" s="176"/>
      <c r="G60" s="180"/>
      <c r="H60" s="176"/>
      <c r="I60" s="176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176"/>
      <c r="C61" s="176"/>
      <c r="D61" s="180"/>
      <c r="E61" s="176"/>
      <c r="F61" s="176"/>
      <c r="G61" s="180"/>
      <c r="H61" s="176"/>
      <c r="I61" s="176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176"/>
      <c r="C62" s="176"/>
      <c r="D62" s="180"/>
      <c r="E62" s="176"/>
      <c r="F62" s="176"/>
      <c r="G62" s="180"/>
      <c r="H62" s="176"/>
      <c r="I62" s="176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176"/>
      <c r="C63" s="176"/>
      <c r="D63" s="180"/>
      <c r="E63" s="176"/>
      <c r="F63" s="176"/>
      <c r="G63" s="180"/>
      <c r="H63" s="176"/>
      <c r="I63" s="176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176"/>
      <c r="C64" s="176"/>
      <c r="D64" s="180"/>
      <c r="E64" s="176"/>
      <c r="F64" s="176"/>
      <c r="G64" s="180"/>
      <c r="H64" s="176"/>
      <c r="I64" s="176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176"/>
      <c r="C65" s="176"/>
      <c r="D65" s="180"/>
      <c r="E65" s="176"/>
      <c r="F65" s="176"/>
      <c r="G65" s="180"/>
      <c r="H65" s="176"/>
      <c r="I65" s="176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176"/>
      <c r="C66" s="176"/>
      <c r="D66" s="180"/>
      <c r="E66" s="176"/>
      <c r="F66" s="176"/>
      <c r="G66" s="180"/>
      <c r="H66" s="176"/>
      <c r="I66" s="176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176"/>
      <c r="C67" s="176"/>
      <c r="D67" s="180"/>
      <c r="E67" s="176"/>
      <c r="F67" s="176"/>
      <c r="G67" s="180"/>
      <c r="H67" s="176"/>
      <c r="I67" s="176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176"/>
      <c r="C68" s="176"/>
      <c r="D68" s="180"/>
      <c r="E68" s="176"/>
      <c r="F68" s="176"/>
      <c r="G68" s="180"/>
      <c r="H68" s="176"/>
      <c r="I68" s="176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176"/>
      <c r="C69" s="176"/>
      <c r="D69" s="180"/>
      <c r="E69" s="176"/>
      <c r="F69" s="176"/>
      <c r="G69" s="180"/>
      <c r="H69" s="176"/>
      <c r="I69" s="176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176"/>
      <c r="C70" s="176"/>
      <c r="D70" s="180"/>
      <c r="E70" s="176"/>
      <c r="F70" s="176"/>
      <c r="G70" s="180"/>
      <c r="H70" s="176"/>
      <c r="I70" s="176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176"/>
      <c r="C71" s="176"/>
      <c r="D71" s="180"/>
      <c r="E71" s="176"/>
      <c r="F71" s="176"/>
      <c r="G71" s="180"/>
      <c r="H71" s="176"/>
      <c r="I71" s="176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176"/>
      <c r="C72" s="176"/>
      <c r="D72" s="180"/>
      <c r="E72" s="176"/>
      <c r="F72" s="176"/>
      <c r="G72" s="180"/>
      <c r="H72" s="176"/>
      <c r="I72" s="176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176"/>
      <c r="C73" s="176"/>
      <c r="D73" s="180"/>
      <c r="E73" s="176"/>
      <c r="F73" s="176"/>
      <c r="G73" s="180"/>
      <c r="H73" s="176"/>
      <c r="I73" s="176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176"/>
      <c r="C74" s="176"/>
      <c r="D74" s="180"/>
      <c r="E74" s="176"/>
      <c r="F74" s="176"/>
      <c r="G74" s="180"/>
      <c r="H74" s="176"/>
      <c r="I74" s="176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176"/>
      <c r="C75" s="176"/>
      <c r="D75" s="180"/>
      <c r="E75" s="176"/>
      <c r="F75" s="176"/>
      <c r="G75" s="180"/>
      <c r="H75" s="176"/>
      <c r="I75" s="176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176"/>
      <c r="C76" s="176"/>
      <c r="D76" s="180"/>
      <c r="E76" s="176"/>
      <c r="F76" s="176"/>
      <c r="G76" s="180"/>
      <c r="H76" s="176"/>
      <c r="I76" s="176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176"/>
      <c r="C77" s="176"/>
      <c r="D77" s="180"/>
      <c r="E77" s="176"/>
      <c r="F77" s="176"/>
      <c r="G77" s="180"/>
      <c r="H77" s="176"/>
      <c r="I77" s="176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176"/>
      <c r="C78" s="176"/>
      <c r="D78" s="180"/>
      <c r="E78" s="176"/>
      <c r="F78" s="176"/>
      <c r="G78" s="180"/>
      <c r="H78" s="176"/>
      <c r="I78" s="176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176"/>
      <c r="C79" s="176"/>
      <c r="D79" s="180"/>
      <c r="E79" s="176"/>
      <c r="F79" s="176"/>
      <c r="G79" s="180"/>
      <c r="H79" s="176"/>
      <c r="I79" s="176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176"/>
      <c r="C80" s="176"/>
      <c r="D80" s="180"/>
      <c r="E80" s="176"/>
      <c r="F80" s="176"/>
      <c r="G80" s="180"/>
      <c r="H80" s="176"/>
      <c r="I80" s="176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176"/>
      <c r="C81" s="176"/>
      <c r="D81" s="180"/>
      <c r="E81" s="176"/>
      <c r="F81" s="176"/>
      <c r="G81" s="180"/>
      <c r="H81" s="176"/>
      <c r="I81" s="176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176"/>
      <c r="C82" s="176"/>
      <c r="D82" s="180"/>
      <c r="E82" s="176"/>
      <c r="F82" s="176"/>
      <c r="G82" s="180"/>
      <c r="H82" s="176"/>
      <c r="I82" s="176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176"/>
      <c r="C83" s="176"/>
      <c r="D83" s="180"/>
      <c r="E83" s="176"/>
      <c r="F83" s="176"/>
      <c r="G83" s="180"/>
      <c r="H83" s="176"/>
      <c r="I83" s="176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176"/>
      <c r="C84" s="176"/>
      <c r="D84" s="180"/>
      <c r="E84" s="176"/>
      <c r="F84" s="176"/>
      <c r="G84" s="180"/>
      <c r="H84" s="176"/>
      <c r="I84" s="176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176"/>
      <c r="C85" s="176"/>
      <c r="D85" s="180"/>
      <c r="E85" s="176"/>
      <c r="F85" s="176"/>
      <c r="G85" s="180"/>
      <c r="H85" s="176"/>
      <c r="I85" s="176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176"/>
      <c r="C86" s="176"/>
      <c r="D86" s="180"/>
      <c r="E86" s="176"/>
      <c r="F86" s="176"/>
      <c r="G86" s="180"/>
      <c r="H86" s="176"/>
      <c r="I86" s="176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176"/>
      <c r="C87" s="176"/>
      <c r="D87" s="180"/>
      <c r="E87" s="176"/>
      <c r="F87" s="176"/>
      <c r="G87" s="180"/>
      <c r="H87" s="176"/>
      <c r="I87" s="176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176"/>
      <c r="C88" s="176"/>
      <c r="D88" s="180"/>
      <c r="E88" s="176"/>
      <c r="F88" s="176"/>
      <c r="G88" s="180"/>
      <c r="H88" s="176"/>
      <c r="I88" s="176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176"/>
      <c r="C89" s="176"/>
      <c r="D89" s="180"/>
      <c r="E89" s="176"/>
      <c r="F89" s="176"/>
      <c r="G89" s="180"/>
      <c r="H89" s="176"/>
      <c r="I89" s="176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176"/>
      <c r="C90" s="176"/>
      <c r="D90" s="180"/>
      <c r="E90" s="176"/>
      <c r="F90" s="176"/>
      <c r="G90" s="180"/>
      <c r="H90" s="176"/>
      <c r="I90" s="176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176"/>
      <c r="C91" s="176"/>
      <c r="D91" s="180"/>
      <c r="E91" s="176"/>
      <c r="F91" s="176"/>
      <c r="G91" s="180"/>
      <c r="H91" s="176"/>
      <c r="I91" s="176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176"/>
      <c r="C92" s="176"/>
      <c r="D92" s="180"/>
      <c r="E92" s="176"/>
      <c r="F92" s="176"/>
      <c r="G92" s="180"/>
      <c r="H92" s="176"/>
      <c r="I92" s="176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176"/>
      <c r="C93" s="176"/>
      <c r="D93" s="180"/>
      <c r="E93" s="176"/>
      <c r="F93" s="176"/>
      <c r="G93" s="180"/>
      <c r="H93" s="176"/>
      <c r="I93" s="176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176"/>
      <c r="C94" s="176"/>
      <c r="D94" s="180"/>
      <c r="E94" s="176"/>
      <c r="F94" s="176"/>
      <c r="G94" s="180"/>
      <c r="H94" s="176"/>
      <c r="I94" s="176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176"/>
      <c r="C95" s="176"/>
      <c r="D95" s="180"/>
      <c r="E95" s="176"/>
      <c r="F95" s="176"/>
      <c r="G95" s="180"/>
      <c r="H95" s="176"/>
      <c r="I95" s="176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176"/>
      <c r="C96" s="176"/>
      <c r="D96" s="180"/>
      <c r="E96" s="176"/>
      <c r="F96" s="176"/>
      <c r="G96" s="180"/>
      <c r="H96" s="176"/>
      <c r="I96" s="176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176"/>
      <c r="C97" s="176"/>
      <c r="D97" s="180"/>
      <c r="E97" s="176"/>
      <c r="F97" s="176"/>
      <c r="G97" s="180"/>
      <c r="H97" s="176"/>
      <c r="I97" s="176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176"/>
      <c r="C98" s="176"/>
      <c r="D98" s="180"/>
      <c r="E98" s="176"/>
      <c r="F98" s="176"/>
      <c r="G98" s="180"/>
      <c r="H98" s="176"/>
      <c r="I98" s="176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176"/>
      <c r="C99" s="176"/>
      <c r="D99" s="180"/>
      <c r="E99" s="176"/>
      <c r="F99" s="176"/>
      <c r="G99" s="180"/>
      <c r="H99" s="176"/>
      <c r="I99" s="176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176"/>
      <c r="C100" s="176"/>
      <c r="D100" s="180"/>
      <c r="E100" s="176"/>
      <c r="F100" s="176"/>
      <c r="G100" s="180"/>
      <c r="H100" s="176"/>
      <c r="I100" s="176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176"/>
      <c r="C101" s="176"/>
      <c r="D101" s="180"/>
      <c r="E101" s="176"/>
      <c r="F101" s="176"/>
      <c r="G101" s="180"/>
      <c r="H101" s="176"/>
      <c r="I101" s="176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176"/>
      <c r="C102" s="176"/>
      <c r="D102" s="180"/>
      <c r="E102" s="176"/>
      <c r="F102" s="176"/>
      <c r="G102" s="180"/>
      <c r="H102" s="176"/>
      <c r="I102" s="176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176"/>
      <c r="C103" s="176"/>
      <c r="D103" s="180"/>
      <c r="E103" s="176"/>
      <c r="F103" s="176"/>
      <c r="G103" s="180"/>
      <c r="H103" s="176"/>
      <c r="I103" s="176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176"/>
      <c r="C104" s="176"/>
      <c r="D104" s="180"/>
      <c r="E104" s="176"/>
      <c r="F104" s="176"/>
      <c r="G104" s="180"/>
      <c r="H104" s="176"/>
      <c r="I104" s="176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176"/>
      <c r="C105" s="176"/>
      <c r="D105" s="180"/>
      <c r="E105" s="176"/>
      <c r="F105" s="176"/>
      <c r="G105" s="180"/>
      <c r="H105" s="176"/>
      <c r="I105" s="176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176"/>
      <c r="C106" s="176"/>
      <c r="D106" s="180"/>
      <c r="E106" s="176"/>
      <c r="F106" s="176"/>
      <c r="G106" s="180"/>
      <c r="H106" s="176"/>
      <c r="I106" s="176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176"/>
      <c r="C107" s="176"/>
      <c r="D107" s="180"/>
      <c r="E107" s="176"/>
      <c r="F107" s="176"/>
      <c r="G107" s="180"/>
      <c r="H107" s="176"/>
      <c r="I107" s="176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176"/>
      <c r="C108" s="176"/>
      <c r="D108" s="180"/>
      <c r="E108" s="176"/>
      <c r="F108" s="176"/>
      <c r="G108" s="180"/>
      <c r="H108" s="176"/>
      <c r="I108" s="176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176"/>
      <c r="C109" s="176"/>
      <c r="D109" s="180"/>
      <c r="E109" s="176"/>
      <c r="F109" s="176"/>
      <c r="G109" s="180"/>
      <c r="H109" s="176"/>
      <c r="I109" s="176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176"/>
      <c r="C110" s="176"/>
      <c r="D110" s="180"/>
      <c r="E110" s="176"/>
      <c r="F110" s="176"/>
      <c r="G110" s="180"/>
      <c r="H110" s="176"/>
      <c r="I110" s="176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176"/>
      <c r="C111" s="176"/>
      <c r="D111" s="180"/>
      <c r="E111" s="176"/>
      <c r="F111" s="176"/>
      <c r="G111" s="180"/>
      <c r="H111" s="176"/>
      <c r="I111" s="176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176"/>
      <c r="C112" s="176"/>
      <c r="D112" s="180"/>
      <c r="E112" s="176"/>
      <c r="F112" s="176"/>
      <c r="G112" s="180"/>
      <c r="H112" s="176"/>
      <c r="I112" s="176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176"/>
      <c r="C113" s="176"/>
      <c r="D113" s="180"/>
      <c r="E113" s="176"/>
      <c r="F113" s="176"/>
      <c r="G113" s="180"/>
      <c r="H113" s="176"/>
      <c r="I113" s="176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176"/>
      <c r="C114" s="176"/>
      <c r="D114" s="180"/>
      <c r="E114" s="176"/>
      <c r="F114" s="176"/>
      <c r="G114" s="180"/>
      <c r="H114" s="176"/>
      <c r="I114" s="176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176"/>
      <c r="C115" s="176"/>
      <c r="D115" s="180"/>
      <c r="E115" s="176"/>
      <c r="F115" s="176"/>
      <c r="G115" s="180"/>
      <c r="H115" s="176"/>
      <c r="I115" s="176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176"/>
      <c r="C116" s="176"/>
      <c r="D116" s="180"/>
      <c r="E116" s="176"/>
      <c r="F116" s="176"/>
      <c r="G116" s="180"/>
      <c r="H116" s="176"/>
      <c r="I116" s="176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176"/>
      <c r="C117" s="176"/>
      <c r="D117" s="180"/>
      <c r="E117" s="176"/>
      <c r="F117" s="176"/>
      <c r="G117" s="180"/>
      <c r="H117" s="176"/>
      <c r="I117" s="176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176"/>
      <c r="C118" s="176"/>
      <c r="D118" s="180"/>
      <c r="E118" s="176"/>
      <c r="F118" s="176"/>
      <c r="G118" s="180"/>
      <c r="H118" s="176"/>
      <c r="I118" s="176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176"/>
      <c r="C119" s="176"/>
      <c r="D119" s="180"/>
      <c r="E119" s="176"/>
      <c r="F119" s="176"/>
      <c r="G119" s="180"/>
      <c r="H119" s="176"/>
      <c r="I119" s="176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176"/>
      <c r="C120" s="176"/>
      <c r="D120" s="180"/>
      <c r="E120" s="176"/>
      <c r="F120" s="176"/>
      <c r="G120" s="180"/>
      <c r="H120" s="176"/>
      <c r="I120" s="176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176"/>
      <c r="C121" s="176"/>
      <c r="D121" s="180"/>
      <c r="E121" s="176"/>
      <c r="F121" s="176"/>
      <c r="G121" s="180"/>
      <c r="H121" s="176"/>
      <c r="I121" s="176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176"/>
      <c r="C122" s="176"/>
      <c r="D122" s="180"/>
      <c r="E122" s="176"/>
      <c r="F122" s="176"/>
      <c r="G122" s="180"/>
      <c r="H122" s="176"/>
      <c r="I122" s="176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176"/>
      <c r="C123" s="176"/>
      <c r="D123" s="180"/>
      <c r="E123" s="176"/>
      <c r="F123" s="176"/>
      <c r="G123" s="180"/>
      <c r="H123" s="176"/>
      <c r="I123" s="176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176"/>
      <c r="C124" s="176"/>
      <c r="D124" s="180"/>
      <c r="E124" s="176"/>
      <c r="F124" s="176"/>
      <c r="G124" s="180"/>
      <c r="H124" s="176"/>
      <c r="I124" s="176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176"/>
      <c r="C125" s="176"/>
      <c r="D125" s="180"/>
      <c r="E125" s="176"/>
      <c r="F125" s="176"/>
      <c r="G125" s="180"/>
      <c r="H125" s="176"/>
      <c r="I125" s="176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176"/>
      <c r="C126" s="176"/>
      <c r="D126" s="180"/>
      <c r="E126" s="176"/>
      <c r="F126" s="176"/>
      <c r="G126" s="180"/>
      <c r="H126" s="176"/>
      <c r="I126" s="176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176"/>
      <c r="C127" s="176"/>
      <c r="D127" s="180"/>
      <c r="E127" s="176"/>
      <c r="F127" s="176"/>
      <c r="G127" s="180"/>
      <c r="H127" s="176"/>
      <c r="I127" s="176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176"/>
      <c r="C128" s="176"/>
      <c r="D128" s="180"/>
      <c r="E128" s="176"/>
      <c r="F128" s="176"/>
      <c r="G128" s="180"/>
      <c r="H128" s="176"/>
      <c r="I128" s="176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176"/>
      <c r="C129" s="176"/>
      <c r="D129" s="180"/>
      <c r="E129" s="176"/>
      <c r="F129" s="176"/>
      <c r="G129" s="180"/>
      <c r="H129" s="176"/>
      <c r="I129" s="176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176"/>
      <c r="C130" s="176"/>
      <c r="D130" s="180"/>
      <c r="E130" s="176"/>
      <c r="F130" s="176"/>
      <c r="G130" s="180"/>
      <c r="H130" s="176"/>
      <c r="I130" s="176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176"/>
      <c r="C131" s="176"/>
      <c r="D131" s="180"/>
      <c r="E131" s="176"/>
      <c r="F131" s="176"/>
      <c r="G131" s="180"/>
      <c r="H131" s="176"/>
      <c r="I131" s="176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176"/>
      <c r="C132" s="176"/>
      <c r="D132" s="180"/>
      <c r="E132" s="176"/>
      <c r="F132" s="176"/>
      <c r="G132" s="180"/>
      <c r="H132" s="176"/>
      <c r="I132" s="176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176"/>
      <c r="C133" s="176"/>
      <c r="D133" s="180"/>
      <c r="E133" s="176"/>
      <c r="F133" s="176"/>
      <c r="G133" s="180"/>
      <c r="H133" s="176"/>
      <c r="I133" s="176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176"/>
      <c r="C134" s="176"/>
      <c r="D134" s="180"/>
      <c r="E134" s="176"/>
      <c r="F134" s="176"/>
      <c r="G134" s="180"/>
      <c r="H134" s="176"/>
      <c r="I134" s="176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176"/>
      <c r="C135" s="176"/>
      <c r="D135" s="180"/>
      <c r="E135" s="176"/>
      <c r="F135" s="176"/>
      <c r="G135" s="180"/>
      <c r="H135" s="176"/>
      <c r="I135" s="176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176"/>
      <c r="C136" s="176"/>
      <c r="D136" s="180"/>
      <c r="E136" s="176"/>
      <c r="F136" s="176"/>
      <c r="G136" s="180"/>
      <c r="H136" s="176"/>
      <c r="I136" s="176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176"/>
      <c r="C137" s="176"/>
      <c r="D137" s="180"/>
      <c r="E137" s="176"/>
      <c r="F137" s="176"/>
      <c r="G137" s="180"/>
      <c r="H137" s="176"/>
      <c r="I137" s="176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176"/>
      <c r="C138" s="176"/>
      <c r="D138" s="180"/>
      <c r="E138" s="176"/>
      <c r="F138" s="176"/>
      <c r="G138" s="180"/>
      <c r="H138" s="176"/>
      <c r="I138" s="176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176"/>
      <c r="C139" s="176"/>
      <c r="D139" s="180"/>
      <c r="E139" s="176"/>
      <c r="F139" s="176"/>
      <c r="G139" s="180"/>
      <c r="H139" s="176"/>
      <c r="I139" s="176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176"/>
      <c r="C140" s="176"/>
      <c r="D140" s="180"/>
      <c r="E140" s="176"/>
      <c r="F140" s="176"/>
      <c r="G140" s="180"/>
      <c r="H140" s="176"/>
      <c r="I140" s="176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176"/>
      <c r="C141" s="176"/>
      <c r="D141" s="180"/>
      <c r="E141" s="176"/>
      <c r="F141" s="176"/>
      <c r="G141" s="180"/>
      <c r="H141" s="176"/>
      <c r="I141" s="176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176"/>
      <c r="C142" s="176"/>
      <c r="D142" s="180"/>
      <c r="E142" s="176"/>
      <c r="F142" s="176"/>
      <c r="G142" s="180"/>
      <c r="H142" s="176"/>
      <c r="I142" s="176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176"/>
      <c r="C143" s="176"/>
      <c r="D143" s="180"/>
      <c r="E143" s="176"/>
      <c r="F143" s="176"/>
      <c r="G143" s="180"/>
      <c r="H143" s="176"/>
      <c r="I143" s="176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176"/>
      <c r="C144" s="176"/>
      <c r="D144" s="180"/>
      <c r="E144" s="176"/>
      <c r="F144" s="176"/>
      <c r="G144" s="180"/>
      <c r="H144" s="176"/>
      <c r="I144" s="176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176"/>
      <c r="C145" s="176"/>
      <c r="D145" s="180"/>
      <c r="E145" s="176"/>
      <c r="F145" s="176"/>
      <c r="G145" s="180"/>
      <c r="H145" s="176"/>
      <c r="I145" s="176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176"/>
      <c r="C146" s="176"/>
      <c r="D146" s="180"/>
      <c r="E146" s="176"/>
      <c r="F146" s="176"/>
      <c r="G146" s="180"/>
      <c r="H146" s="176"/>
      <c r="I146" s="176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176"/>
      <c r="C147" s="176"/>
      <c r="D147" s="180"/>
      <c r="E147" s="176"/>
      <c r="F147" s="176"/>
      <c r="G147" s="180"/>
      <c r="H147" s="176"/>
      <c r="I147" s="176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176"/>
      <c r="C148" s="176"/>
      <c r="D148" s="180"/>
      <c r="E148" s="176"/>
      <c r="F148" s="176"/>
      <c r="G148" s="180"/>
      <c r="H148" s="176"/>
      <c r="I148" s="176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176"/>
      <c r="C149" s="176"/>
      <c r="D149" s="180"/>
      <c r="E149" s="176"/>
      <c r="F149" s="176"/>
      <c r="G149" s="180"/>
      <c r="H149" s="176"/>
      <c r="I149" s="176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176"/>
      <c r="C150" s="176"/>
      <c r="D150" s="180"/>
      <c r="E150" s="176"/>
      <c r="F150" s="176"/>
      <c r="G150" s="180"/>
      <c r="H150" s="176"/>
      <c r="I150" s="176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176"/>
      <c r="C151" s="176"/>
      <c r="D151" s="180"/>
      <c r="E151" s="176"/>
      <c r="F151" s="176"/>
      <c r="G151" s="180"/>
      <c r="H151" s="176"/>
      <c r="I151" s="176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176"/>
      <c r="C152" s="176"/>
      <c r="D152" s="180"/>
      <c r="E152" s="176"/>
      <c r="F152" s="176"/>
      <c r="G152" s="180"/>
      <c r="H152" s="176"/>
      <c r="I152" s="176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176"/>
      <c r="C153" s="176"/>
      <c r="D153" s="180"/>
      <c r="E153" s="176"/>
      <c r="F153" s="176"/>
      <c r="G153" s="180"/>
      <c r="H153" s="176"/>
      <c r="I153" s="176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176"/>
      <c r="C154" s="176"/>
      <c r="D154" s="180"/>
      <c r="E154" s="176"/>
      <c r="F154" s="176"/>
      <c r="G154" s="180"/>
      <c r="H154" s="176"/>
      <c r="I154" s="176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176"/>
      <c r="C155" s="176"/>
      <c r="D155" s="180"/>
      <c r="E155" s="176"/>
      <c r="F155" s="176"/>
      <c r="G155" s="180"/>
      <c r="H155" s="176"/>
      <c r="I155" s="176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176"/>
      <c r="C156" s="176"/>
      <c r="D156" s="180"/>
      <c r="E156" s="176"/>
      <c r="F156" s="176"/>
      <c r="G156" s="180"/>
      <c r="H156" s="176"/>
      <c r="I156" s="176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176"/>
      <c r="C157" s="176"/>
      <c r="D157" s="180"/>
      <c r="E157" s="176"/>
      <c r="F157" s="176"/>
      <c r="G157" s="180"/>
      <c r="H157" s="176"/>
      <c r="I157" s="176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176"/>
      <c r="C158" s="176"/>
      <c r="D158" s="180"/>
      <c r="E158" s="176"/>
      <c r="F158" s="176"/>
      <c r="G158" s="180"/>
      <c r="H158" s="176"/>
      <c r="I158" s="176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176"/>
      <c r="C159" s="176"/>
      <c r="D159" s="180"/>
      <c r="E159" s="176"/>
      <c r="F159" s="176"/>
      <c r="G159" s="180"/>
      <c r="H159" s="176"/>
      <c r="I159" s="176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176"/>
      <c r="C160" s="176"/>
      <c r="D160" s="180"/>
      <c r="E160" s="176"/>
      <c r="F160" s="176"/>
      <c r="G160" s="180"/>
      <c r="H160" s="176"/>
      <c r="I160" s="176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176"/>
      <c r="C161" s="176"/>
      <c r="D161" s="180"/>
      <c r="E161" s="176"/>
      <c r="F161" s="176"/>
      <c r="G161" s="180"/>
      <c r="H161" s="176"/>
      <c r="I161" s="176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176"/>
      <c r="C162" s="176"/>
      <c r="D162" s="180"/>
      <c r="E162" s="176"/>
      <c r="F162" s="176"/>
      <c r="G162" s="180"/>
      <c r="H162" s="176"/>
      <c r="I162" s="176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176"/>
      <c r="C163" s="176"/>
      <c r="D163" s="180"/>
      <c r="E163" s="176"/>
      <c r="F163" s="176"/>
      <c r="G163" s="180"/>
      <c r="H163" s="176"/>
      <c r="I163" s="176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176"/>
      <c r="C164" s="176"/>
      <c r="D164" s="180"/>
      <c r="E164" s="176"/>
      <c r="F164" s="176"/>
      <c r="G164" s="180"/>
      <c r="H164" s="176"/>
      <c r="I164" s="176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176"/>
      <c r="C165" s="176"/>
      <c r="D165" s="180"/>
      <c r="E165" s="176"/>
      <c r="F165" s="176"/>
      <c r="G165" s="180"/>
      <c r="H165" s="176"/>
      <c r="I165" s="176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176"/>
      <c r="C166" s="176"/>
      <c r="D166" s="180"/>
      <c r="E166" s="176"/>
      <c r="F166" s="176"/>
      <c r="G166" s="180"/>
      <c r="H166" s="176"/>
      <c r="I166" s="176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176"/>
      <c r="C167" s="176"/>
      <c r="D167" s="180"/>
      <c r="E167" s="176"/>
      <c r="F167" s="176"/>
      <c r="G167" s="180"/>
      <c r="H167" s="176"/>
      <c r="I167" s="176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176"/>
      <c r="C168" s="176"/>
      <c r="D168" s="180"/>
      <c r="E168" s="176"/>
      <c r="F168" s="176"/>
      <c r="G168" s="180"/>
      <c r="H168" s="176"/>
      <c r="I168" s="176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176"/>
      <c r="C169" s="176"/>
      <c r="D169" s="180"/>
      <c r="E169" s="176"/>
      <c r="F169" s="176"/>
      <c r="G169" s="180"/>
      <c r="H169" s="176"/>
      <c r="I169" s="176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176"/>
      <c r="C170" s="176"/>
      <c r="D170" s="180"/>
      <c r="E170" s="176"/>
      <c r="F170" s="176"/>
      <c r="G170" s="180"/>
      <c r="H170" s="176"/>
      <c r="I170" s="176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176"/>
      <c r="C171" s="176"/>
      <c r="D171" s="180"/>
      <c r="E171" s="176"/>
      <c r="F171" s="176"/>
      <c r="G171" s="180"/>
      <c r="H171" s="176"/>
      <c r="I171" s="176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176"/>
      <c r="C172" s="176"/>
      <c r="D172" s="180"/>
      <c r="E172" s="176"/>
      <c r="F172" s="176"/>
      <c r="G172" s="180"/>
      <c r="H172" s="176"/>
      <c r="I172" s="176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176"/>
      <c r="C173" s="176"/>
      <c r="D173" s="180"/>
      <c r="E173" s="176"/>
      <c r="F173" s="176"/>
      <c r="G173" s="180"/>
      <c r="H173" s="176"/>
      <c r="I173" s="176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176"/>
      <c r="C174" s="176"/>
      <c r="D174" s="180"/>
      <c r="E174" s="176"/>
      <c r="F174" s="176"/>
      <c r="G174" s="180"/>
      <c r="H174" s="176"/>
      <c r="I174" s="176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176"/>
      <c r="C175" s="176"/>
      <c r="D175" s="180"/>
      <c r="E175" s="176"/>
      <c r="F175" s="176"/>
      <c r="G175" s="180"/>
      <c r="H175" s="176"/>
      <c r="I175" s="176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176"/>
      <c r="C176" s="176"/>
      <c r="D176" s="180"/>
      <c r="E176" s="176"/>
      <c r="F176" s="176"/>
      <c r="G176" s="180"/>
      <c r="H176" s="176"/>
      <c r="I176" s="176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176"/>
      <c r="C177" s="176"/>
      <c r="D177" s="180"/>
      <c r="E177" s="176"/>
      <c r="F177" s="176"/>
      <c r="G177" s="180"/>
      <c r="H177" s="176"/>
      <c r="I177" s="176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176"/>
      <c r="C178" s="176"/>
      <c r="D178" s="180"/>
      <c r="E178" s="176"/>
      <c r="F178" s="176"/>
      <c r="G178" s="180"/>
      <c r="H178" s="176"/>
      <c r="I178" s="176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176"/>
      <c r="C179" s="176"/>
      <c r="D179" s="180"/>
      <c r="E179" s="176"/>
      <c r="F179" s="176"/>
      <c r="G179" s="180"/>
      <c r="H179" s="176"/>
      <c r="I179" s="176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176"/>
      <c r="C180" s="176"/>
      <c r="D180" s="180"/>
      <c r="E180" s="176"/>
      <c r="F180" s="176"/>
      <c r="G180" s="180"/>
      <c r="H180" s="176"/>
      <c r="I180" s="176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176"/>
      <c r="C181" s="176"/>
      <c r="D181" s="180"/>
      <c r="E181" s="176"/>
      <c r="F181" s="176"/>
      <c r="G181" s="180"/>
      <c r="H181" s="176"/>
      <c r="I181" s="176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176"/>
      <c r="C182" s="176"/>
      <c r="D182" s="180"/>
      <c r="E182" s="176"/>
      <c r="F182" s="176"/>
      <c r="G182" s="180"/>
      <c r="H182" s="176"/>
      <c r="I182" s="176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176"/>
      <c r="C183" s="176"/>
      <c r="D183" s="180"/>
      <c r="E183" s="176"/>
      <c r="F183" s="176"/>
      <c r="G183" s="180"/>
      <c r="H183" s="176"/>
      <c r="I183" s="176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176"/>
      <c r="C184" s="176"/>
      <c r="D184" s="180"/>
      <c r="E184" s="176"/>
      <c r="F184" s="176"/>
      <c r="G184" s="180"/>
      <c r="H184" s="176"/>
      <c r="I184" s="176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176"/>
      <c r="C185" s="176"/>
      <c r="D185" s="180"/>
      <c r="E185" s="176"/>
      <c r="F185" s="176"/>
      <c r="G185" s="180"/>
      <c r="H185" s="176"/>
      <c r="I185" s="176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176"/>
      <c r="C186" s="176"/>
      <c r="D186" s="180"/>
      <c r="E186" s="176"/>
      <c r="F186" s="176"/>
      <c r="G186" s="180"/>
      <c r="H186" s="176"/>
      <c r="I186" s="176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176"/>
      <c r="C187" s="176"/>
      <c r="D187" s="180"/>
      <c r="E187" s="176"/>
      <c r="F187" s="176"/>
      <c r="G187" s="180"/>
      <c r="H187" s="176"/>
      <c r="I187" s="176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176"/>
      <c r="C188" s="176"/>
      <c r="D188" s="180"/>
      <c r="E188" s="176"/>
      <c r="F188" s="176"/>
      <c r="G188" s="180"/>
      <c r="H188" s="176"/>
      <c r="I188" s="176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176"/>
      <c r="C189" s="176"/>
      <c r="D189" s="180"/>
      <c r="E189" s="176"/>
      <c r="F189" s="176"/>
      <c r="G189" s="180"/>
      <c r="H189" s="176"/>
      <c r="I189" s="176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176"/>
      <c r="C190" s="176"/>
      <c r="D190" s="180"/>
      <c r="E190" s="176"/>
      <c r="F190" s="176"/>
      <c r="G190" s="180"/>
      <c r="H190" s="176"/>
      <c r="I190" s="176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176"/>
      <c r="C191" s="176"/>
      <c r="D191" s="180"/>
      <c r="E191" s="176"/>
      <c r="F191" s="176"/>
      <c r="G191" s="180"/>
      <c r="H191" s="176"/>
      <c r="I191" s="176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176"/>
      <c r="C192" s="176"/>
      <c r="D192" s="180"/>
      <c r="E192" s="176"/>
      <c r="F192" s="176"/>
      <c r="G192" s="180"/>
      <c r="H192" s="176"/>
      <c r="I192" s="176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176"/>
      <c r="C193" s="176"/>
      <c r="D193" s="180"/>
      <c r="E193" s="176"/>
      <c r="F193" s="176"/>
      <c r="G193" s="180"/>
      <c r="H193" s="176"/>
      <c r="I193" s="176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176"/>
      <c r="C194" s="176"/>
      <c r="D194" s="180"/>
      <c r="E194" s="176"/>
      <c r="F194" s="176"/>
      <c r="G194" s="180"/>
      <c r="H194" s="176"/>
      <c r="I194" s="176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176"/>
      <c r="C195" s="176"/>
      <c r="D195" s="180"/>
      <c r="E195" s="176"/>
      <c r="F195" s="176"/>
      <c r="G195" s="180"/>
      <c r="H195" s="176"/>
      <c r="I195" s="176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176"/>
      <c r="C196" s="176"/>
      <c r="D196" s="180"/>
      <c r="E196" s="176"/>
      <c r="F196" s="176"/>
      <c r="G196" s="180"/>
      <c r="H196" s="176"/>
      <c r="I196" s="176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176"/>
      <c r="C197" s="176"/>
      <c r="D197" s="180"/>
      <c r="E197" s="176"/>
      <c r="F197" s="176"/>
      <c r="G197" s="180"/>
      <c r="H197" s="176"/>
      <c r="I197" s="176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176"/>
      <c r="C198" s="176"/>
      <c r="D198" s="180"/>
      <c r="E198" s="176"/>
      <c r="F198" s="176"/>
      <c r="G198" s="180"/>
      <c r="H198" s="176"/>
      <c r="I198" s="176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176"/>
      <c r="C199" s="176"/>
      <c r="D199" s="180"/>
      <c r="E199" s="176"/>
      <c r="F199" s="176"/>
      <c r="G199" s="180"/>
      <c r="H199" s="176"/>
      <c r="I199" s="176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176"/>
      <c r="C200" s="176"/>
      <c r="D200" s="180"/>
      <c r="E200" s="176"/>
      <c r="F200" s="176"/>
      <c r="G200" s="180"/>
      <c r="H200" s="176"/>
      <c r="I200" s="176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176"/>
      <c r="C201" s="176"/>
      <c r="D201" s="180"/>
      <c r="E201" s="176"/>
      <c r="F201" s="176"/>
      <c r="G201" s="180"/>
      <c r="H201" s="176"/>
      <c r="I201" s="176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176"/>
      <c r="C202" s="176"/>
      <c r="D202" s="180"/>
      <c r="E202" s="176"/>
      <c r="F202" s="176"/>
      <c r="G202" s="180"/>
      <c r="H202" s="176"/>
      <c r="I202" s="176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176"/>
      <c r="C203" s="176"/>
      <c r="D203" s="180"/>
      <c r="E203" s="176"/>
      <c r="F203" s="176"/>
      <c r="G203" s="180"/>
      <c r="H203" s="176"/>
      <c r="I203" s="176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176"/>
      <c r="C204" s="176"/>
      <c r="D204" s="180"/>
      <c r="E204" s="176"/>
      <c r="F204" s="176"/>
      <c r="G204" s="180"/>
      <c r="H204" s="176"/>
      <c r="I204" s="176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176"/>
      <c r="C205" s="176"/>
      <c r="D205" s="180"/>
      <c r="E205" s="176"/>
      <c r="F205" s="176"/>
      <c r="G205" s="180"/>
      <c r="H205" s="176"/>
      <c r="I205" s="176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176"/>
      <c r="C206" s="176"/>
      <c r="D206" s="180"/>
      <c r="E206" s="176"/>
      <c r="F206" s="176"/>
      <c r="G206" s="180"/>
      <c r="H206" s="176"/>
      <c r="I206" s="176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176"/>
      <c r="C207" s="176"/>
      <c r="D207" s="180"/>
      <c r="E207" s="176"/>
      <c r="F207" s="176"/>
      <c r="G207" s="180"/>
      <c r="H207" s="176"/>
      <c r="I207" s="176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176"/>
      <c r="C208" s="176"/>
      <c r="D208" s="180"/>
      <c r="E208" s="176"/>
      <c r="F208" s="176"/>
      <c r="G208" s="180"/>
      <c r="H208" s="176"/>
      <c r="I208" s="176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176"/>
      <c r="C209" s="176"/>
      <c r="D209" s="180"/>
      <c r="E209" s="176"/>
      <c r="F209" s="176"/>
      <c r="G209" s="180"/>
      <c r="H209" s="176"/>
      <c r="I209" s="176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176"/>
      <c r="C210" s="176"/>
      <c r="D210" s="180"/>
      <c r="E210" s="176"/>
      <c r="F210" s="176"/>
      <c r="G210" s="180"/>
      <c r="H210" s="176"/>
      <c r="I210" s="176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176"/>
      <c r="C211" s="176"/>
      <c r="D211" s="180"/>
      <c r="E211" s="176"/>
      <c r="F211" s="176"/>
      <c r="G211" s="180"/>
      <c r="H211" s="176"/>
      <c r="I211" s="176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176"/>
      <c r="C212" s="176"/>
      <c r="D212" s="180"/>
      <c r="E212" s="176"/>
      <c r="F212" s="176"/>
      <c r="G212" s="180"/>
      <c r="H212" s="176"/>
      <c r="I212" s="176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176"/>
      <c r="C213" s="176"/>
      <c r="D213" s="180"/>
      <c r="E213" s="176"/>
      <c r="F213" s="176"/>
      <c r="G213" s="180"/>
      <c r="H213" s="176"/>
      <c r="I213" s="176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176"/>
      <c r="C214" s="176"/>
      <c r="D214" s="180"/>
      <c r="E214" s="176"/>
      <c r="F214" s="176"/>
      <c r="G214" s="180"/>
      <c r="H214" s="176"/>
      <c r="I214" s="176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176"/>
      <c r="C215" s="176"/>
      <c r="D215" s="180"/>
      <c r="E215" s="176"/>
      <c r="F215" s="176"/>
      <c r="G215" s="180"/>
      <c r="H215" s="176"/>
      <c r="I215" s="176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176"/>
      <c r="C216" s="176"/>
      <c r="D216" s="180"/>
      <c r="E216" s="176"/>
      <c r="F216" s="176"/>
      <c r="G216" s="180"/>
      <c r="H216" s="176"/>
      <c r="I216" s="176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176"/>
      <c r="C217" s="176"/>
      <c r="D217" s="180"/>
      <c r="E217" s="176"/>
      <c r="F217" s="176"/>
      <c r="G217" s="180"/>
      <c r="H217" s="176"/>
      <c r="I217" s="176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176"/>
      <c r="C218" s="176"/>
      <c r="D218" s="180"/>
      <c r="E218" s="176"/>
      <c r="F218" s="176"/>
      <c r="G218" s="180"/>
      <c r="H218" s="176"/>
      <c r="I218" s="176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176"/>
      <c r="C219" s="176"/>
      <c r="D219" s="180"/>
      <c r="E219" s="176"/>
      <c r="F219" s="176"/>
      <c r="G219" s="180"/>
      <c r="H219" s="176"/>
      <c r="I219" s="176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176"/>
      <c r="C220" s="176"/>
      <c r="D220" s="180"/>
      <c r="E220" s="176"/>
      <c r="F220" s="176"/>
      <c r="G220" s="180"/>
      <c r="H220" s="176"/>
      <c r="I220" s="176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176"/>
      <c r="C221" s="176"/>
      <c r="D221" s="180"/>
      <c r="E221" s="176"/>
      <c r="F221" s="176"/>
      <c r="G221" s="180"/>
      <c r="H221" s="176"/>
      <c r="I221" s="176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176"/>
      <c r="C222" s="176"/>
      <c r="D222" s="180"/>
      <c r="E222" s="176"/>
      <c r="F222" s="176"/>
      <c r="G222" s="180"/>
      <c r="H222" s="176"/>
      <c r="I222" s="176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176"/>
      <c r="C223" s="176"/>
      <c r="D223" s="180"/>
      <c r="E223" s="176"/>
      <c r="F223" s="176"/>
      <c r="G223" s="180"/>
      <c r="H223" s="176"/>
      <c r="I223" s="176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176"/>
      <c r="C224" s="176"/>
      <c r="D224" s="180"/>
      <c r="E224" s="176"/>
      <c r="F224" s="176"/>
      <c r="G224" s="180"/>
      <c r="H224" s="176"/>
      <c r="I224" s="176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176"/>
      <c r="C225" s="176"/>
      <c r="D225" s="180"/>
      <c r="E225" s="176"/>
      <c r="F225" s="176"/>
      <c r="G225" s="180"/>
      <c r="H225" s="176"/>
      <c r="I225" s="176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176"/>
      <c r="C226" s="176"/>
      <c r="D226" s="180"/>
      <c r="E226" s="176"/>
      <c r="F226" s="176"/>
      <c r="G226" s="180"/>
      <c r="H226" s="176"/>
      <c r="I226" s="176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176"/>
      <c r="C227" s="176"/>
      <c r="D227" s="180"/>
      <c r="E227" s="176"/>
      <c r="F227" s="176"/>
      <c r="G227" s="180"/>
      <c r="H227" s="176"/>
      <c r="I227" s="176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176"/>
      <c r="C228" s="176"/>
      <c r="D228" s="180"/>
      <c r="E228" s="176"/>
      <c r="F228" s="176"/>
      <c r="G228" s="180"/>
      <c r="H228" s="176"/>
      <c r="I228" s="176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176"/>
      <c r="C229" s="176"/>
      <c r="D229" s="180"/>
      <c r="E229" s="176"/>
      <c r="F229" s="176"/>
      <c r="G229" s="180"/>
      <c r="H229" s="176"/>
      <c r="I229" s="176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176"/>
      <c r="C230" s="176"/>
      <c r="D230" s="180"/>
      <c r="E230" s="176"/>
      <c r="F230" s="176"/>
      <c r="G230" s="180"/>
      <c r="H230" s="176"/>
      <c r="I230" s="176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176"/>
      <c r="C231" s="176"/>
      <c r="D231" s="180"/>
      <c r="E231" s="176"/>
      <c r="F231" s="176"/>
      <c r="G231" s="180"/>
      <c r="H231" s="176"/>
      <c r="I231" s="176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176"/>
      <c r="C232" s="176"/>
      <c r="D232" s="180"/>
      <c r="E232" s="176"/>
      <c r="F232" s="176"/>
      <c r="G232" s="180"/>
      <c r="H232" s="176"/>
      <c r="I232" s="176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176"/>
      <c r="C233" s="176"/>
      <c r="D233" s="180"/>
      <c r="E233" s="176"/>
      <c r="F233" s="176"/>
      <c r="G233" s="180"/>
      <c r="H233" s="176"/>
      <c r="I233" s="176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176"/>
      <c r="C234" s="176"/>
      <c r="D234" s="180"/>
      <c r="E234" s="176"/>
      <c r="F234" s="176"/>
      <c r="G234" s="180"/>
      <c r="H234" s="176"/>
      <c r="I234" s="176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176"/>
      <c r="C235" s="176"/>
      <c r="D235" s="180"/>
      <c r="E235" s="176"/>
      <c r="F235" s="176"/>
      <c r="G235" s="180"/>
      <c r="H235" s="176"/>
      <c r="I235" s="176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176"/>
      <c r="C236" s="176"/>
      <c r="D236" s="180"/>
      <c r="E236" s="176"/>
      <c r="F236" s="176"/>
      <c r="G236" s="180"/>
      <c r="H236" s="176"/>
      <c r="I236" s="176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176"/>
      <c r="C237" s="176"/>
      <c r="D237" s="180"/>
      <c r="E237" s="176"/>
      <c r="F237" s="176"/>
      <c r="G237" s="180"/>
      <c r="H237" s="176"/>
      <c r="I237" s="176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176"/>
      <c r="C238" s="176"/>
      <c r="D238" s="180"/>
      <c r="E238" s="176"/>
      <c r="F238" s="176"/>
      <c r="G238" s="180"/>
      <c r="H238" s="176"/>
      <c r="I238" s="176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176"/>
      <c r="C239" s="176"/>
      <c r="D239" s="180"/>
      <c r="E239" s="176"/>
      <c r="F239" s="176"/>
      <c r="G239" s="180"/>
      <c r="H239" s="176"/>
      <c r="I239" s="176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176"/>
      <c r="C240" s="176"/>
      <c r="D240" s="180"/>
      <c r="E240" s="176"/>
      <c r="F240" s="176"/>
      <c r="G240" s="180"/>
      <c r="H240" s="176"/>
      <c r="I240" s="176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176"/>
      <c r="C241" s="176"/>
      <c r="D241" s="180"/>
      <c r="E241" s="176"/>
      <c r="F241" s="176"/>
      <c r="G241" s="180"/>
      <c r="H241" s="176"/>
      <c r="I241" s="176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176"/>
      <c r="C242" s="176"/>
      <c r="D242" s="180"/>
      <c r="E242" s="176"/>
      <c r="F242" s="176"/>
      <c r="G242" s="180"/>
      <c r="H242" s="176"/>
      <c r="I242" s="176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176"/>
      <c r="C243" s="176"/>
      <c r="D243" s="180"/>
      <c r="E243" s="176"/>
      <c r="F243" s="176"/>
      <c r="G243" s="180"/>
      <c r="H243" s="176"/>
      <c r="I243" s="176"/>
      <c r="J243" s="78"/>
      <c r="K243" s="78"/>
      <c r="L243" s="78"/>
      <c r="M243" s="78"/>
      <c r="N243" s="78"/>
      <c r="O243" s="78"/>
      <c r="P243" s="78"/>
      <c r="Q243" s="78"/>
    </row>
    <row r="244" spans="2:17" x14ac:dyDescent="0.2">
      <c r="B244" s="176"/>
      <c r="C244" s="176"/>
      <c r="D244" s="180"/>
      <c r="E244" s="176"/>
      <c r="F244" s="176"/>
      <c r="G244" s="180"/>
      <c r="H244" s="176"/>
      <c r="I244" s="176"/>
      <c r="J244" s="78"/>
      <c r="K244" s="78"/>
      <c r="L244" s="78"/>
      <c r="M244" s="78"/>
      <c r="N244" s="78"/>
      <c r="O244" s="78"/>
      <c r="P244" s="78"/>
      <c r="Q244" s="78"/>
    </row>
    <row r="245" spans="2:17" x14ac:dyDescent="0.2">
      <c r="B245" s="176"/>
      <c r="C245" s="176"/>
      <c r="D245" s="180"/>
      <c r="E245" s="176"/>
      <c r="F245" s="176"/>
      <c r="G245" s="180"/>
      <c r="H245" s="176"/>
      <c r="I245" s="176"/>
      <c r="J245" s="78"/>
      <c r="K245" s="78"/>
      <c r="L245" s="78"/>
      <c r="M245" s="78"/>
      <c r="N245" s="78"/>
      <c r="O245" s="78"/>
      <c r="P245" s="78"/>
      <c r="Q245" s="78"/>
    </row>
    <row r="246" spans="2:17" x14ac:dyDescent="0.2">
      <c r="B246" s="176"/>
      <c r="C246" s="176"/>
      <c r="D246" s="180"/>
      <c r="E246" s="176"/>
      <c r="F246" s="176"/>
      <c r="G246" s="180"/>
      <c r="H246" s="176"/>
      <c r="I246" s="176"/>
      <c r="J246" s="78"/>
      <c r="K246" s="78"/>
      <c r="L246" s="78"/>
      <c r="M246" s="78"/>
      <c r="N246" s="78"/>
      <c r="O246" s="78"/>
      <c r="P246" s="78"/>
      <c r="Q246" s="78"/>
    </row>
    <row r="247" spans="2:17" x14ac:dyDescent="0.2">
      <c r="B247" s="176"/>
      <c r="C247" s="176"/>
      <c r="D247" s="180"/>
      <c r="E247" s="176"/>
      <c r="F247" s="176"/>
      <c r="G247" s="180"/>
      <c r="H247" s="176"/>
      <c r="I247" s="176"/>
      <c r="J247" s="78"/>
      <c r="K247" s="78"/>
      <c r="L247" s="78"/>
      <c r="M247" s="78"/>
      <c r="N247" s="78"/>
      <c r="O247" s="78"/>
      <c r="P247" s="78"/>
      <c r="Q247" s="78"/>
    </row>
  </sheetData>
  <mergeCells count="4">
    <mergeCell ref="B5:D5"/>
    <mergeCell ref="E5:G5"/>
    <mergeCell ref="A2:I2"/>
    <mergeCell ref="B1:E1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scale="91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57"/>
    <outlinePr applyStyles="1" summaryBelow="0"/>
    <pageSetUpPr fitToPage="1"/>
  </sheetPr>
  <dimension ref="A1:L180"/>
  <sheetViews>
    <sheetView topLeftCell="A19" workbookViewId="0"/>
  </sheetViews>
  <sheetFormatPr defaultRowHeight="11.25" outlineLevelRow="3" x14ac:dyDescent="0.2"/>
  <cols>
    <col min="1" max="1" width="52" style="66" customWidth="1"/>
    <col min="2" max="7" width="16.28515625" style="156" customWidth="1"/>
    <col min="8" max="16384" width="9.140625" style="66"/>
  </cols>
  <sheetData>
    <row r="1" spans="1:12" s="64" customFormat="1" ht="12.75" x14ac:dyDescent="0.2">
      <c r="B1" s="153"/>
      <c r="C1" s="153"/>
      <c r="D1" s="153"/>
      <c r="E1" s="153"/>
      <c r="F1" s="153"/>
      <c r="G1" s="153"/>
    </row>
    <row r="2" spans="1:12" s="64" customFormat="1" ht="18.75" x14ac:dyDescent="0.2">
      <c r="A2" s="5" t="s">
        <v>216</v>
      </c>
      <c r="B2" s="5"/>
      <c r="C2" s="5"/>
      <c r="D2" s="5"/>
      <c r="E2" s="5"/>
      <c r="F2" s="5"/>
      <c r="G2" s="5"/>
      <c r="H2" s="118"/>
      <c r="I2" s="118"/>
      <c r="J2" s="118"/>
      <c r="K2" s="118"/>
      <c r="L2" s="118"/>
    </row>
    <row r="3" spans="1:12" s="64" customFormat="1" ht="12.75" x14ac:dyDescent="0.2">
      <c r="A3" s="126"/>
      <c r="B3" s="153"/>
      <c r="C3" s="153"/>
      <c r="D3" s="153"/>
      <c r="E3" s="153"/>
      <c r="F3" s="153"/>
      <c r="G3" s="153"/>
    </row>
    <row r="4" spans="1:12" s="188" customFormat="1" ht="12.75" x14ac:dyDescent="0.2">
      <c r="B4" s="54"/>
      <c r="C4" s="54"/>
      <c r="D4" s="54"/>
      <c r="E4" s="54"/>
      <c r="F4" s="54"/>
      <c r="G4" s="54" t="str">
        <f>VALUAH</f>
        <v>млрд. грн</v>
      </c>
    </row>
    <row r="5" spans="1:12" s="197" customFormat="1" ht="12.75" x14ac:dyDescent="0.2">
      <c r="A5" s="111"/>
      <c r="B5" s="150">
        <v>43100</v>
      </c>
      <c r="C5" s="150">
        <v>43131</v>
      </c>
      <c r="D5" s="150">
        <v>43159</v>
      </c>
      <c r="E5" s="150">
        <v>43190</v>
      </c>
      <c r="F5" s="150">
        <v>43220</v>
      </c>
      <c r="G5" s="150">
        <v>43251</v>
      </c>
    </row>
    <row r="6" spans="1:12" s="87" customFormat="1" ht="31.5" x14ac:dyDescent="0.2">
      <c r="A6" s="55" t="s">
        <v>201</v>
      </c>
      <c r="B6" s="220">
        <f t="shared" ref="B6:F6" si="0">B$7+B$70</f>
        <v>2141.6905879996102</v>
      </c>
      <c r="C6" s="220">
        <f t="shared" si="0"/>
        <v>2134.93428886929</v>
      </c>
      <c r="D6" s="220">
        <f t="shared" si="0"/>
        <v>2068.8397230079399</v>
      </c>
      <c r="E6" s="220">
        <f t="shared" si="0"/>
        <v>2053.6088142244998</v>
      </c>
      <c r="F6" s="220">
        <f t="shared" si="0"/>
        <v>2020.9856724302999</v>
      </c>
      <c r="G6" s="220">
        <v>1993.01638701706</v>
      </c>
    </row>
    <row r="7" spans="1:12" s="227" customFormat="1" ht="15" x14ac:dyDescent="0.2">
      <c r="A7" s="72" t="s">
        <v>84</v>
      </c>
      <c r="B7" s="81">
        <f t="shared" ref="B7:G7" si="1">B$8+B$46</f>
        <v>1833.70983091682</v>
      </c>
      <c r="C7" s="81">
        <f t="shared" si="1"/>
        <v>1832.9308065506098</v>
      </c>
      <c r="D7" s="81">
        <f t="shared" si="1"/>
        <v>1781.31301253167</v>
      </c>
      <c r="E7" s="81">
        <f t="shared" si="1"/>
        <v>1772.8473536595998</v>
      </c>
      <c r="F7" s="81">
        <f t="shared" si="1"/>
        <v>1748.7385089136098</v>
      </c>
      <c r="G7" s="81">
        <f t="shared" si="1"/>
        <v>1730.6929182070799</v>
      </c>
    </row>
    <row r="8" spans="1:12" s="208" customFormat="1" ht="15" outlineLevel="1" x14ac:dyDescent="0.2">
      <c r="A8" s="243" t="s">
        <v>61</v>
      </c>
      <c r="B8" s="43">
        <f t="shared" ref="B8:G8" si="2">B$9+B$44</f>
        <v>753.39938646832002</v>
      </c>
      <c r="C8" s="43">
        <f t="shared" si="2"/>
        <v>745.37498614739991</v>
      </c>
      <c r="D8" s="43">
        <f t="shared" si="2"/>
        <v>744.95842491715985</v>
      </c>
      <c r="E8" s="43">
        <f t="shared" si="2"/>
        <v>750.77983102579969</v>
      </c>
      <c r="F8" s="43">
        <f t="shared" si="2"/>
        <v>746.13854761615994</v>
      </c>
      <c r="G8" s="43">
        <f t="shared" si="2"/>
        <v>747.29629508630001</v>
      </c>
    </row>
    <row r="9" spans="1:12" s="226" customFormat="1" ht="12.75" outlineLevel="2" x14ac:dyDescent="0.2">
      <c r="A9" s="62" t="s">
        <v>146</v>
      </c>
      <c r="B9" s="249">
        <f t="shared" ref="B9:F9" si="3">SUM(B$10:B$43)</f>
        <v>751.01884106318005</v>
      </c>
      <c r="C9" s="249">
        <f t="shared" si="3"/>
        <v>742.99444074225994</v>
      </c>
      <c r="D9" s="249">
        <f t="shared" si="3"/>
        <v>742.57787951201988</v>
      </c>
      <c r="E9" s="249">
        <f t="shared" si="3"/>
        <v>748.39928562065973</v>
      </c>
      <c r="F9" s="249">
        <f t="shared" si="3"/>
        <v>743.79106534163998</v>
      </c>
      <c r="G9" s="249">
        <v>744.94881281178004</v>
      </c>
    </row>
    <row r="10" spans="1:12" s="173" customFormat="1" ht="12.75" outlineLevel="3" x14ac:dyDescent="0.2">
      <c r="A10" s="73" t="s">
        <v>184</v>
      </c>
      <c r="B10" s="48">
        <v>62.650438999999999</v>
      </c>
      <c r="C10" s="48">
        <v>62.650438999999999</v>
      </c>
      <c r="D10" s="48">
        <v>62.650438999999999</v>
      </c>
      <c r="E10" s="48">
        <v>62.650438999999999</v>
      </c>
      <c r="F10" s="48">
        <v>62.650438999999999</v>
      </c>
      <c r="G10" s="48">
        <v>62.650438999999999</v>
      </c>
    </row>
    <row r="11" spans="1:12" ht="12.75" outlineLevel="3" x14ac:dyDescent="0.2">
      <c r="A11" s="124" t="s">
        <v>52</v>
      </c>
      <c r="B11" s="248">
        <v>19.033000000000001</v>
      </c>
      <c r="C11" s="248">
        <v>19.033000000000001</v>
      </c>
      <c r="D11" s="248">
        <v>19.033000000000001</v>
      </c>
      <c r="E11" s="248">
        <v>19.033000000000001</v>
      </c>
      <c r="F11" s="248">
        <v>19.033000000000001</v>
      </c>
      <c r="G11" s="248">
        <v>19.033000000000001</v>
      </c>
      <c r="H11" s="80"/>
      <c r="I11" s="80"/>
      <c r="J11" s="80"/>
    </row>
    <row r="12" spans="1:12" ht="12.75" outlineLevel="3" x14ac:dyDescent="0.2">
      <c r="A12" s="124" t="s">
        <v>81</v>
      </c>
      <c r="B12" s="248">
        <v>6.9027900000000004</v>
      </c>
      <c r="C12" s="248">
        <v>5.7134400000000003</v>
      </c>
      <c r="D12" s="248">
        <v>4.2545766086999999</v>
      </c>
      <c r="E12" s="248">
        <v>9.1714101552099994</v>
      </c>
      <c r="F12" s="248">
        <v>9.0761097199300007</v>
      </c>
      <c r="G12" s="248">
        <v>7.9463599365000004</v>
      </c>
      <c r="H12" s="80"/>
      <c r="I12" s="80"/>
      <c r="J12" s="80"/>
    </row>
    <row r="13" spans="1:12" ht="12.75" outlineLevel="3" x14ac:dyDescent="0.2">
      <c r="A13" s="124" t="s">
        <v>137</v>
      </c>
      <c r="B13" s="248">
        <v>36.5</v>
      </c>
      <c r="C13" s="248">
        <v>36.5</v>
      </c>
      <c r="D13" s="248">
        <v>36.5</v>
      </c>
      <c r="E13" s="248">
        <v>36.5</v>
      </c>
      <c r="F13" s="248">
        <v>36.5</v>
      </c>
      <c r="G13" s="248">
        <v>36.5</v>
      </c>
      <c r="H13" s="80"/>
      <c r="I13" s="80"/>
      <c r="J13" s="80"/>
    </row>
    <row r="14" spans="1:12" ht="12.75" outlineLevel="3" x14ac:dyDescent="0.2">
      <c r="A14" s="124" t="s">
        <v>207</v>
      </c>
      <c r="B14" s="248">
        <v>28.700001</v>
      </c>
      <c r="C14" s="248">
        <v>28.700001</v>
      </c>
      <c r="D14" s="248">
        <v>28.700001</v>
      </c>
      <c r="E14" s="248">
        <v>28.700001</v>
      </c>
      <c r="F14" s="248">
        <v>28.700001</v>
      </c>
      <c r="G14" s="248">
        <v>28.700001</v>
      </c>
      <c r="H14" s="80"/>
      <c r="I14" s="80"/>
      <c r="J14" s="80"/>
    </row>
    <row r="15" spans="1:12" ht="12.75" outlineLevel="3" x14ac:dyDescent="0.2">
      <c r="A15" s="124" t="s">
        <v>86</v>
      </c>
      <c r="B15" s="248">
        <v>46.9</v>
      </c>
      <c r="C15" s="248">
        <v>46.9</v>
      </c>
      <c r="D15" s="248">
        <v>46.9</v>
      </c>
      <c r="E15" s="248">
        <v>46.9</v>
      </c>
      <c r="F15" s="248">
        <v>46.9</v>
      </c>
      <c r="G15" s="248">
        <v>46.9</v>
      </c>
      <c r="H15" s="80"/>
      <c r="I15" s="80"/>
      <c r="J15" s="80"/>
    </row>
    <row r="16" spans="1:12" ht="12.75" outlineLevel="3" x14ac:dyDescent="0.2">
      <c r="A16" s="124" t="s">
        <v>161</v>
      </c>
      <c r="B16" s="248">
        <v>93.438657000000006</v>
      </c>
      <c r="C16" s="248">
        <v>93.438657000000006</v>
      </c>
      <c r="D16" s="248">
        <v>93.438657000000006</v>
      </c>
      <c r="E16" s="248">
        <v>93.438657000000006</v>
      </c>
      <c r="F16" s="248">
        <v>93.438657000000006</v>
      </c>
      <c r="G16" s="248">
        <v>93.438657000000006</v>
      </c>
      <c r="H16" s="80"/>
      <c r="I16" s="80"/>
      <c r="J16" s="80"/>
    </row>
    <row r="17" spans="1:10" ht="12.75" outlineLevel="3" x14ac:dyDescent="0.2">
      <c r="A17" s="124" t="s">
        <v>19</v>
      </c>
      <c r="B17" s="248">
        <v>12.097744</v>
      </c>
      <c r="C17" s="248">
        <v>12.097744</v>
      </c>
      <c r="D17" s="248">
        <v>12.097744</v>
      </c>
      <c r="E17" s="248">
        <v>12.097744</v>
      </c>
      <c r="F17" s="248">
        <v>12.097744</v>
      </c>
      <c r="G17" s="248">
        <v>12.097744</v>
      </c>
      <c r="H17" s="80"/>
      <c r="I17" s="80"/>
      <c r="J17" s="80"/>
    </row>
    <row r="18" spans="1:10" ht="12.75" outlineLevel="3" x14ac:dyDescent="0.2">
      <c r="A18" s="124" t="s">
        <v>108</v>
      </c>
      <c r="B18" s="248">
        <v>12.097744</v>
      </c>
      <c r="C18" s="248">
        <v>12.097744</v>
      </c>
      <c r="D18" s="248">
        <v>12.097744</v>
      </c>
      <c r="E18" s="248">
        <v>12.097744</v>
      </c>
      <c r="F18" s="248">
        <v>12.097744</v>
      </c>
      <c r="G18" s="248">
        <v>12.097744</v>
      </c>
      <c r="H18" s="80"/>
      <c r="I18" s="80"/>
      <c r="J18" s="80"/>
    </row>
    <row r="19" spans="1:10" ht="12.75" outlineLevel="3" x14ac:dyDescent="0.2">
      <c r="A19" s="124" t="s">
        <v>159</v>
      </c>
      <c r="B19" s="248">
        <v>30.282912463799999</v>
      </c>
      <c r="C19" s="248">
        <v>30.402101818070001</v>
      </c>
      <c r="D19" s="248">
        <v>29.20766522345</v>
      </c>
      <c r="E19" s="248">
        <v>28.77613418428</v>
      </c>
      <c r="F19" s="248">
        <v>28.382707062289999</v>
      </c>
      <c r="G19" s="248">
        <v>25.163761104270002</v>
      </c>
      <c r="H19" s="80"/>
      <c r="I19" s="80"/>
      <c r="J19" s="80"/>
    </row>
    <row r="20" spans="1:10" ht="12.75" outlineLevel="3" x14ac:dyDescent="0.2">
      <c r="A20" s="124" t="s">
        <v>178</v>
      </c>
      <c r="B20" s="248">
        <v>12.097744</v>
      </c>
      <c r="C20" s="248">
        <v>12.097744</v>
      </c>
      <c r="D20" s="248">
        <v>12.097744</v>
      </c>
      <c r="E20" s="248">
        <v>12.097744</v>
      </c>
      <c r="F20" s="248">
        <v>12.097744</v>
      </c>
      <c r="G20" s="248">
        <v>12.097744</v>
      </c>
      <c r="H20" s="80"/>
      <c r="I20" s="80"/>
      <c r="J20" s="80"/>
    </row>
    <row r="21" spans="1:10" ht="12.75" outlineLevel="3" x14ac:dyDescent="0.2">
      <c r="A21" s="124" t="s">
        <v>46</v>
      </c>
      <c r="B21" s="248">
        <v>12.097744</v>
      </c>
      <c r="C21" s="248">
        <v>12.097744</v>
      </c>
      <c r="D21" s="248">
        <v>12.097744</v>
      </c>
      <c r="E21" s="248">
        <v>12.097744</v>
      </c>
      <c r="F21" s="248">
        <v>12.097744</v>
      </c>
      <c r="G21" s="248">
        <v>12.097744</v>
      </c>
      <c r="H21" s="80"/>
      <c r="I21" s="80"/>
      <c r="J21" s="80"/>
    </row>
    <row r="22" spans="1:10" ht="12.75" outlineLevel="3" x14ac:dyDescent="0.2">
      <c r="A22" s="124" t="s">
        <v>148</v>
      </c>
      <c r="B22" s="248">
        <v>71.605224814419998</v>
      </c>
      <c r="C22" s="248">
        <v>58.639344001890002</v>
      </c>
      <c r="D22" s="248">
        <v>56.825803222129998</v>
      </c>
      <c r="E22" s="248">
        <v>53.887836183669997</v>
      </c>
      <c r="F22" s="248">
        <v>54.823793388239999</v>
      </c>
      <c r="G22" s="248">
        <v>53.75295820318</v>
      </c>
      <c r="H22" s="80"/>
      <c r="I22" s="80"/>
      <c r="J22" s="80"/>
    </row>
    <row r="23" spans="1:10" ht="12.75" outlineLevel="3" x14ac:dyDescent="0.2">
      <c r="A23" s="124" t="s">
        <v>122</v>
      </c>
      <c r="B23" s="248">
        <v>12.097744</v>
      </c>
      <c r="C23" s="248">
        <v>12.097744</v>
      </c>
      <c r="D23" s="248">
        <v>12.097744</v>
      </c>
      <c r="E23" s="248">
        <v>12.097744</v>
      </c>
      <c r="F23" s="248">
        <v>12.097744</v>
      </c>
      <c r="G23" s="248">
        <v>12.097744</v>
      </c>
      <c r="H23" s="80"/>
      <c r="I23" s="80"/>
      <c r="J23" s="80"/>
    </row>
    <row r="24" spans="1:10" ht="12.75" outlineLevel="3" x14ac:dyDescent="0.2">
      <c r="A24" s="124" t="s">
        <v>197</v>
      </c>
      <c r="B24" s="248">
        <v>12.097744</v>
      </c>
      <c r="C24" s="248">
        <v>12.097744</v>
      </c>
      <c r="D24" s="248">
        <v>12.097744</v>
      </c>
      <c r="E24" s="248">
        <v>12.097744</v>
      </c>
      <c r="F24" s="248">
        <v>12.097744</v>
      </c>
      <c r="G24" s="248">
        <v>12.097744</v>
      </c>
      <c r="H24" s="80"/>
      <c r="I24" s="80"/>
      <c r="J24" s="80"/>
    </row>
    <row r="25" spans="1:10" ht="12.75" outlineLevel="3" x14ac:dyDescent="0.2">
      <c r="A25" s="124" t="s">
        <v>59</v>
      </c>
      <c r="B25" s="248">
        <v>12.097744</v>
      </c>
      <c r="C25" s="248">
        <v>12.097744</v>
      </c>
      <c r="D25" s="248">
        <v>12.097744</v>
      </c>
      <c r="E25" s="248">
        <v>12.097744</v>
      </c>
      <c r="F25" s="248">
        <v>12.097744</v>
      </c>
      <c r="G25" s="248">
        <v>12.097744</v>
      </c>
      <c r="H25" s="80"/>
      <c r="I25" s="80"/>
      <c r="J25" s="80"/>
    </row>
    <row r="26" spans="1:10" ht="12.75" outlineLevel="3" x14ac:dyDescent="0.2">
      <c r="A26" s="124" t="s">
        <v>131</v>
      </c>
      <c r="B26" s="248">
        <v>12.097744</v>
      </c>
      <c r="C26" s="248">
        <v>12.097744</v>
      </c>
      <c r="D26" s="248">
        <v>12.097744</v>
      </c>
      <c r="E26" s="248">
        <v>12.097744</v>
      </c>
      <c r="F26" s="248">
        <v>12.097744</v>
      </c>
      <c r="G26" s="248">
        <v>12.097744</v>
      </c>
      <c r="H26" s="80"/>
      <c r="I26" s="80"/>
      <c r="J26" s="80"/>
    </row>
    <row r="27" spans="1:10" ht="12.75" outlineLevel="3" x14ac:dyDescent="0.2">
      <c r="A27" s="124" t="s">
        <v>195</v>
      </c>
      <c r="B27" s="248">
        <v>12.097744</v>
      </c>
      <c r="C27" s="248">
        <v>12.097744</v>
      </c>
      <c r="D27" s="248">
        <v>12.097744</v>
      </c>
      <c r="E27" s="248">
        <v>12.097744</v>
      </c>
      <c r="F27" s="248">
        <v>12.097744</v>
      </c>
      <c r="G27" s="248">
        <v>12.097744</v>
      </c>
      <c r="H27" s="80"/>
      <c r="I27" s="80"/>
      <c r="J27" s="80"/>
    </row>
    <row r="28" spans="1:10" ht="12.75" outlineLevel="3" x14ac:dyDescent="0.2">
      <c r="A28" s="124" t="s">
        <v>54</v>
      </c>
      <c r="B28" s="248">
        <v>12.097744</v>
      </c>
      <c r="C28" s="248">
        <v>12.097744</v>
      </c>
      <c r="D28" s="248">
        <v>12.097744</v>
      </c>
      <c r="E28" s="248">
        <v>12.097744</v>
      </c>
      <c r="F28" s="248">
        <v>12.097744</v>
      </c>
      <c r="G28" s="248">
        <v>12.097744</v>
      </c>
      <c r="H28" s="80"/>
      <c r="I28" s="80"/>
      <c r="J28" s="80"/>
    </row>
    <row r="29" spans="1:10" ht="12.75" outlineLevel="3" x14ac:dyDescent="0.2">
      <c r="A29" s="124" t="s">
        <v>196</v>
      </c>
      <c r="B29" s="248">
        <v>12.097744</v>
      </c>
      <c r="C29" s="248">
        <v>12.097744</v>
      </c>
      <c r="D29" s="248">
        <v>12.097744</v>
      </c>
      <c r="E29" s="248">
        <v>12.097744</v>
      </c>
      <c r="F29" s="248">
        <v>12.097744</v>
      </c>
      <c r="G29" s="248">
        <v>12.097744</v>
      </c>
      <c r="H29" s="80"/>
      <c r="I29" s="80"/>
      <c r="J29" s="80"/>
    </row>
    <row r="30" spans="1:10" ht="12.75" outlineLevel="3" x14ac:dyDescent="0.2">
      <c r="A30" s="124" t="s">
        <v>55</v>
      </c>
      <c r="B30" s="248">
        <v>12.097744</v>
      </c>
      <c r="C30" s="248">
        <v>12.097744</v>
      </c>
      <c r="D30" s="248">
        <v>12.097744</v>
      </c>
      <c r="E30" s="248">
        <v>12.097744</v>
      </c>
      <c r="F30" s="248">
        <v>12.097744</v>
      </c>
      <c r="G30" s="248">
        <v>12.097744</v>
      </c>
      <c r="H30" s="80"/>
      <c r="I30" s="80"/>
      <c r="J30" s="80"/>
    </row>
    <row r="31" spans="1:10" ht="12.75" outlineLevel="3" x14ac:dyDescent="0.2">
      <c r="A31" s="124" t="s">
        <v>130</v>
      </c>
      <c r="B31" s="248">
        <v>12.097744</v>
      </c>
      <c r="C31" s="248">
        <v>12.097744</v>
      </c>
      <c r="D31" s="248">
        <v>12.097744</v>
      </c>
      <c r="E31" s="248">
        <v>12.097744</v>
      </c>
      <c r="F31" s="248">
        <v>12.097744</v>
      </c>
      <c r="G31" s="248">
        <v>12.097744</v>
      </c>
      <c r="H31" s="80"/>
      <c r="I31" s="80"/>
      <c r="J31" s="80"/>
    </row>
    <row r="32" spans="1:10" ht="12.75" outlineLevel="3" x14ac:dyDescent="0.2">
      <c r="A32" s="124" t="s">
        <v>194</v>
      </c>
      <c r="B32" s="248">
        <v>12.097744</v>
      </c>
      <c r="C32" s="248">
        <v>12.097744</v>
      </c>
      <c r="D32" s="248">
        <v>12.097744</v>
      </c>
      <c r="E32" s="248">
        <v>12.097744</v>
      </c>
      <c r="F32" s="248">
        <v>12.097744</v>
      </c>
      <c r="G32" s="248">
        <v>12.097744</v>
      </c>
      <c r="H32" s="80"/>
      <c r="I32" s="80"/>
      <c r="J32" s="80"/>
    </row>
    <row r="33" spans="1:10" ht="12.75" outlineLevel="3" x14ac:dyDescent="0.2">
      <c r="A33" s="124" t="s">
        <v>152</v>
      </c>
      <c r="B33" s="248">
        <v>0.54500000000000004</v>
      </c>
      <c r="C33" s="248">
        <v>2.7472159999999999</v>
      </c>
      <c r="D33" s="248">
        <v>6.3465959999999999</v>
      </c>
      <c r="E33" s="248">
        <v>7.9860490000000004</v>
      </c>
      <c r="F33" s="248">
        <v>4.3766720000000001</v>
      </c>
      <c r="G33" s="248">
        <v>3.4238300000000002</v>
      </c>
      <c r="H33" s="80"/>
      <c r="I33" s="80"/>
      <c r="J33" s="80"/>
    </row>
    <row r="34" spans="1:10" ht="12.75" outlineLevel="3" x14ac:dyDescent="0.2">
      <c r="A34" s="124" t="s">
        <v>4</v>
      </c>
      <c r="B34" s="248">
        <v>46.632428480800002</v>
      </c>
      <c r="C34" s="248">
        <v>47.511787941660003</v>
      </c>
      <c r="D34" s="248">
        <v>47.948081293009999</v>
      </c>
      <c r="E34" s="248">
        <v>50.493094012390003</v>
      </c>
      <c r="F34" s="248">
        <v>50.226293109380002</v>
      </c>
      <c r="G34" s="248">
        <v>57.534962217580002</v>
      </c>
      <c r="H34" s="80"/>
      <c r="I34" s="80"/>
      <c r="J34" s="80"/>
    </row>
    <row r="35" spans="1:10" ht="12.75" outlineLevel="3" x14ac:dyDescent="0.2">
      <c r="A35" s="124" t="s">
        <v>200</v>
      </c>
      <c r="B35" s="248">
        <v>12.097751000000001</v>
      </c>
      <c r="C35" s="248">
        <v>12.097751000000001</v>
      </c>
      <c r="D35" s="248">
        <v>12.097751000000001</v>
      </c>
      <c r="E35" s="248">
        <v>12.097751000000001</v>
      </c>
      <c r="F35" s="248">
        <v>12.097751000000001</v>
      </c>
      <c r="G35" s="248">
        <v>12.097751000000001</v>
      </c>
      <c r="H35" s="80"/>
      <c r="I35" s="80"/>
      <c r="J35" s="80"/>
    </row>
    <row r="36" spans="1:10" ht="12.75" outlineLevel="3" x14ac:dyDescent="0.2">
      <c r="A36" s="124" t="s">
        <v>98</v>
      </c>
      <c r="B36" s="248">
        <v>0.03</v>
      </c>
      <c r="C36" s="248">
        <v>0.03</v>
      </c>
      <c r="D36" s="248">
        <v>0.03</v>
      </c>
      <c r="E36" s="248">
        <v>0.03</v>
      </c>
      <c r="F36" s="248">
        <v>0.03</v>
      </c>
      <c r="G36" s="248">
        <v>0.03</v>
      </c>
      <c r="H36" s="80"/>
      <c r="I36" s="80"/>
      <c r="J36" s="80"/>
    </row>
    <row r="37" spans="1:10" ht="12.75" outlineLevel="3" x14ac:dyDescent="0.2">
      <c r="A37" s="124" t="s">
        <v>173</v>
      </c>
      <c r="B37" s="248">
        <v>49.6280334</v>
      </c>
      <c r="C37" s="248">
        <v>52.597440599999999</v>
      </c>
      <c r="D37" s="248">
        <v>51.468730700000002</v>
      </c>
      <c r="E37" s="248">
        <v>48.650137700000002</v>
      </c>
      <c r="F37" s="248">
        <v>46.7292463</v>
      </c>
      <c r="G37" s="248">
        <v>46.433196299999999</v>
      </c>
      <c r="H37" s="80"/>
      <c r="I37" s="80"/>
      <c r="J37" s="80"/>
    </row>
    <row r="38" spans="1:10" ht="12.75" outlineLevel="3" x14ac:dyDescent="0.2">
      <c r="A38" s="124" t="s">
        <v>45</v>
      </c>
      <c r="B38" s="248">
        <v>10.87562790416</v>
      </c>
      <c r="C38" s="248">
        <v>12.836286380640001</v>
      </c>
      <c r="D38" s="248">
        <v>15.92700246473</v>
      </c>
      <c r="E38" s="248">
        <v>16.507026385109999</v>
      </c>
      <c r="F38" s="248">
        <v>17.248645761799999</v>
      </c>
      <c r="G38" s="248">
        <v>17.396628050250001</v>
      </c>
      <c r="H38" s="80"/>
      <c r="I38" s="80"/>
      <c r="J38" s="80"/>
    </row>
    <row r="39" spans="1:10" ht="12.75" outlineLevel="3" x14ac:dyDescent="0.2">
      <c r="A39" s="124" t="s">
        <v>34</v>
      </c>
      <c r="B39" s="248">
        <v>7.8000999999999996</v>
      </c>
      <c r="C39" s="248">
        <v>5.8000999999999996</v>
      </c>
      <c r="D39" s="248">
        <v>5.8000999999999996</v>
      </c>
      <c r="E39" s="248">
        <v>5.8000999999999996</v>
      </c>
      <c r="F39" s="248">
        <v>5.8000999999999996</v>
      </c>
      <c r="G39" s="248">
        <v>5.8000999999999996</v>
      </c>
      <c r="H39" s="80"/>
      <c r="I39" s="80"/>
      <c r="J39" s="80"/>
    </row>
    <row r="40" spans="1:10" ht="12.75" outlineLevel="3" x14ac:dyDescent="0.2">
      <c r="A40" s="124" t="s">
        <v>121</v>
      </c>
      <c r="B40" s="248">
        <v>19.728459999999998</v>
      </c>
      <c r="C40" s="248">
        <v>19.728459999999998</v>
      </c>
      <c r="D40" s="248">
        <v>17.75346</v>
      </c>
      <c r="E40" s="248">
        <v>17.755965</v>
      </c>
      <c r="F40" s="248">
        <v>17.755965</v>
      </c>
      <c r="G40" s="248">
        <v>17.856615000000001</v>
      </c>
      <c r="H40" s="80"/>
      <c r="I40" s="80"/>
      <c r="J40" s="80"/>
    </row>
    <row r="41" spans="1:10" ht="12.75" outlineLevel="3" x14ac:dyDescent="0.2">
      <c r="A41" s="124" t="s">
        <v>193</v>
      </c>
      <c r="B41" s="248">
        <v>18.899999999999999</v>
      </c>
      <c r="C41" s="248">
        <v>18.899999999999999</v>
      </c>
      <c r="D41" s="248">
        <v>18.899999999999999</v>
      </c>
      <c r="E41" s="248">
        <v>17.5</v>
      </c>
      <c r="F41" s="248">
        <v>17.5</v>
      </c>
      <c r="G41" s="248">
        <v>17.5</v>
      </c>
      <c r="H41" s="80"/>
      <c r="I41" s="80"/>
      <c r="J41" s="80"/>
    </row>
    <row r="42" spans="1:10" ht="12.75" outlineLevel="3" x14ac:dyDescent="0.2">
      <c r="A42" s="124" t="s">
        <v>6</v>
      </c>
      <c r="B42" s="248">
        <v>0</v>
      </c>
      <c r="C42" s="248">
        <v>0</v>
      </c>
      <c r="D42" s="248">
        <v>2.76E-2</v>
      </c>
      <c r="E42" s="248">
        <v>3.753269</v>
      </c>
      <c r="F42" s="248">
        <v>3.753269</v>
      </c>
      <c r="G42" s="248">
        <v>4.022138</v>
      </c>
      <c r="H42" s="80"/>
      <c r="I42" s="80"/>
      <c r="J42" s="80"/>
    </row>
    <row r="43" spans="1:10" ht="12.75" outlineLevel="3" x14ac:dyDescent="0.2">
      <c r="A43" s="124" t="s">
        <v>67</v>
      </c>
      <c r="B43" s="248">
        <v>19.399999999999999</v>
      </c>
      <c r="C43" s="248">
        <v>19.399999999999999</v>
      </c>
      <c r="D43" s="248">
        <v>19.399999999999999</v>
      </c>
      <c r="E43" s="248">
        <v>19.399999999999999</v>
      </c>
      <c r="F43" s="248">
        <v>19.399999999999999</v>
      </c>
      <c r="G43" s="248">
        <v>19.399999999999999</v>
      </c>
      <c r="H43" s="80"/>
      <c r="I43" s="80"/>
      <c r="J43" s="80"/>
    </row>
    <row r="44" spans="1:10" ht="12.75" outlineLevel="2" x14ac:dyDescent="0.2">
      <c r="A44" s="17" t="s">
        <v>12</v>
      </c>
      <c r="B44" s="104">
        <f t="shared" ref="B44:F44" si="4">SUM(B$45:B$45)</f>
        <v>2.3805454051399999</v>
      </c>
      <c r="C44" s="104">
        <f t="shared" si="4"/>
        <v>2.3805454051399999</v>
      </c>
      <c r="D44" s="104">
        <f t="shared" si="4"/>
        <v>2.3805454051399999</v>
      </c>
      <c r="E44" s="104">
        <f t="shared" si="4"/>
        <v>2.3805454051399999</v>
      </c>
      <c r="F44" s="104">
        <f t="shared" si="4"/>
        <v>2.3474822745199999</v>
      </c>
      <c r="G44" s="104">
        <v>2.3474822745199999</v>
      </c>
      <c r="H44" s="80"/>
      <c r="I44" s="80"/>
      <c r="J44" s="80"/>
    </row>
    <row r="45" spans="1:10" ht="12.75" outlineLevel="3" x14ac:dyDescent="0.2">
      <c r="A45" s="124" t="s">
        <v>111</v>
      </c>
      <c r="B45" s="248">
        <v>2.3805454051399999</v>
      </c>
      <c r="C45" s="248">
        <v>2.3805454051399999</v>
      </c>
      <c r="D45" s="248">
        <v>2.3805454051399999</v>
      </c>
      <c r="E45" s="248">
        <v>2.3805454051399999</v>
      </c>
      <c r="F45" s="248">
        <v>2.3474822745199999</v>
      </c>
      <c r="G45" s="248">
        <v>2.3474822745199999</v>
      </c>
      <c r="H45" s="80"/>
      <c r="I45" s="80"/>
      <c r="J45" s="80"/>
    </row>
    <row r="46" spans="1:10" ht="15" outlineLevel="1" x14ac:dyDescent="0.25">
      <c r="A46" s="88" t="s">
        <v>91</v>
      </c>
      <c r="B46" s="134">
        <f t="shared" ref="B46:G46" si="5">B$47+B$54+B$60+B$62+B$68</f>
        <v>1080.3104444485</v>
      </c>
      <c r="C46" s="134">
        <f t="shared" si="5"/>
        <v>1087.55582040321</v>
      </c>
      <c r="D46" s="134">
        <f t="shared" si="5"/>
        <v>1036.3545876145101</v>
      </c>
      <c r="E46" s="134">
        <f t="shared" si="5"/>
        <v>1022.0675226338</v>
      </c>
      <c r="F46" s="134">
        <f t="shared" si="5"/>
        <v>1002.5999612974499</v>
      </c>
      <c r="G46" s="134">
        <f t="shared" si="5"/>
        <v>983.39662312077996</v>
      </c>
      <c r="H46" s="80"/>
      <c r="I46" s="80"/>
      <c r="J46" s="80"/>
    </row>
    <row r="47" spans="1:10" ht="12.75" outlineLevel="2" x14ac:dyDescent="0.2">
      <c r="A47" s="17" t="s">
        <v>163</v>
      </c>
      <c r="B47" s="104">
        <f t="shared" ref="B47:F47" si="6">SUM(B$48:B$53)</f>
        <v>407.46798554671994</v>
      </c>
      <c r="C47" s="104">
        <f t="shared" si="6"/>
        <v>413.85459669639994</v>
      </c>
      <c r="D47" s="104">
        <f t="shared" si="6"/>
        <v>388.65598263146001</v>
      </c>
      <c r="E47" s="104">
        <f t="shared" si="6"/>
        <v>383.90950458788996</v>
      </c>
      <c r="F47" s="104">
        <f t="shared" si="6"/>
        <v>372.92626105027</v>
      </c>
      <c r="G47" s="104">
        <v>357.04277541174002</v>
      </c>
      <c r="H47" s="80"/>
      <c r="I47" s="80"/>
      <c r="J47" s="80"/>
    </row>
    <row r="48" spans="1:10" ht="12.75" outlineLevel="3" x14ac:dyDescent="0.2">
      <c r="A48" s="124" t="s">
        <v>36</v>
      </c>
      <c r="B48" s="248">
        <v>94.122141439999993</v>
      </c>
      <c r="C48" s="248">
        <v>97.759110390000004</v>
      </c>
      <c r="D48" s="248">
        <v>93.148583220000006</v>
      </c>
      <c r="E48" s="248">
        <v>91.898908779999999</v>
      </c>
      <c r="F48" s="248">
        <v>89.685986009999993</v>
      </c>
      <c r="G48" s="248">
        <v>85.427321419999998</v>
      </c>
      <c r="H48" s="80"/>
      <c r="I48" s="80"/>
      <c r="J48" s="80"/>
    </row>
    <row r="49" spans="1:10" ht="12.75" outlineLevel="3" x14ac:dyDescent="0.2">
      <c r="A49" s="124" t="s">
        <v>112</v>
      </c>
      <c r="B49" s="248">
        <v>18.00200891203</v>
      </c>
      <c r="C49" s="248">
        <v>18.720806856069999</v>
      </c>
      <c r="D49" s="248">
        <v>17.583606408689999</v>
      </c>
      <c r="E49" s="248">
        <v>17.594548386730001</v>
      </c>
      <c r="F49" s="248">
        <v>17.159616918249998</v>
      </c>
      <c r="G49" s="248">
        <v>15.51219012812</v>
      </c>
      <c r="H49" s="80"/>
      <c r="I49" s="80"/>
      <c r="J49" s="80"/>
    </row>
    <row r="50" spans="1:10" ht="12.75" outlineLevel="3" x14ac:dyDescent="0.2">
      <c r="A50" s="124" t="s">
        <v>87</v>
      </c>
      <c r="B50" s="248">
        <v>19.35682668782</v>
      </c>
      <c r="C50" s="248">
        <v>20.104792857700001</v>
      </c>
      <c r="D50" s="248">
        <v>18.901084899240001</v>
      </c>
      <c r="E50" s="248">
        <v>18.64750935499</v>
      </c>
      <c r="F50" s="248">
        <v>18.19847792901</v>
      </c>
      <c r="G50" s="248">
        <v>17.20766672113</v>
      </c>
      <c r="H50" s="80"/>
      <c r="I50" s="80"/>
      <c r="J50" s="80"/>
    </row>
    <row r="51" spans="1:10" ht="12.75" outlineLevel="3" x14ac:dyDescent="0.2">
      <c r="A51" s="124" t="s">
        <v>76</v>
      </c>
      <c r="B51" s="248">
        <v>137.87248958478</v>
      </c>
      <c r="C51" s="248">
        <v>136.25416310944999</v>
      </c>
      <c r="D51" s="248">
        <v>130.67470842738001</v>
      </c>
      <c r="E51" s="248">
        <v>128.63675058795999</v>
      </c>
      <c r="F51" s="248">
        <v>126.68005607336001</v>
      </c>
      <c r="G51" s="248">
        <v>125.88764987476</v>
      </c>
      <c r="H51" s="80"/>
      <c r="I51" s="80"/>
      <c r="J51" s="80"/>
    </row>
    <row r="52" spans="1:10" ht="12.75" outlineLevel="3" x14ac:dyDescent="0.2">
      <c r="A52" s="124" t="s">
        <v>107</v>
      </c>
      <c r="B52" s="248">
        <v>137.94721835202</v>
      </c>
      <c r="C52" s="248">
        <v>140.8487712093</v>
      </c>
      <c r="D52" s="248">
        <v>128.18736936681</v>
      </c>
      <c r="E52" s="248">
        <v>126.95897049927</v>
      </c>
      <c r="F52" s="248">
        <v>121.03134789664</v>
      </c>
      <c r="G52" s="248">
        <v>112.8306508626</v>
      </c>
      <c r="H52" s="80"/>
      <c r="I52" s="80"/>
      <c r="J52" s="80"/>
    </row>
    <row r="53" spans="1:10" ht="12.75" outlineLevel="3" x14ac:dyDescent="0.2">
      <c r="A53" s="124" t="s">
        <v>29</v>
      </c>
      <c r="B53" s="248">
        <v>0.16730057006999999</v>
      </c>
      <c r="C53" s="248">
        <v>0.16695227388</v>
      </c>
      <c r="D53" s="248">
        <v>0.16063030934</v>
      </c>
      <c r="E53" s="248">
        <v>0.17281697894</v>
      </c>
      <c r="F53" s="248">
        <v>0.17077622301000001</v>
      </c>
      <c r="G53" s="248">
        <v>0.17729640513</v>
      </c>
      <c r="H53" s="80"/>
      <c r="I53" s="80"/>
      <c r="J53" s="80"/>
    </row>
    <row r="54" spans="1:10" ht="12.75" outlineLevel="2" x14ac:dyDescent="0.2">
      <c r="A54" s="17" t="s">
        <v>9</v>
      </c>
      <c r="B54" s="104">
        <f t="shared" ref="B54:F54" si="7">SUM(B$55:B$59)</f>
        <v>49.296237410669995</v>
      </c>
      <c r="C54" s="104">
        <f t="shared" si="7"/>
        <v>50.31843627936</v>
      </c>
      <c r="D54" s="104">
        <f t="shared" si="7"/>
        <v>48.293223241609994</v>
      </c>
      <c r="E54" s="104">
        <f t="shared" si="7"/>
        <v>47.49411869579</v>
      </c>
      <c r="F54" s="104">
        <f t="shared" si="7"/>
        <v>46.493821790929999</v>
      </c>
      <c r="G54" s="104">
        <v>45.956274183879998</v>
      </c>
      <c r="H54" s="80"/>
      <c r="I54" s="80"/>
      <c r="J54" s="80"/>
    </row>
    <row r="55" spans="1:10" ht="12.75" outlineLevel="3" x14ac:dyDescent="0.2">
      <c r="A55" s="124" t="s">
        <v>117</v>
      </c>
      <c r="B55" s="248">
        <v>8.9030299999999993</v>
      </c>
      <c r="C55" s="248">
        <v>9.0929743999999992</v>
      </c>
      <c r="D55" s="248">
        <v>8.4742028000000005</v>
      </c>
      <c r="E55" s="248">
        <v>8.2300692000000009</v>
      </c>
      <c r="F55" s="248">
        <v>8.1743427999999998</v>
      </c>
      <c r="G55" s="248">
        <v>8.0570284000000001</v>
      </c>
      <c r="H55" s="80"/>
      <c r="I55" s="80"/>
      <c r="J55" s="80"/>
    </row>
    <row r="56" spans="1:10" ht="12.75" outlineLevel="3" x14ac:dyDescent="0.2">
      <c r="A56" s="124" t="s">
        <v>43</v>
      </c>
      <c r="B56" s="248">
        <v>7.4875390536599999</v>
      </c>
      <c r="C56" s="248">
        <v>7.7768646749599997</v>
      </c>
      <c r="D56" s="248">
        <v>7.4100912280899998</v>
      </c>
      <c r="E56" s="248">
        <v>7.31067799724</v>
      </c>
      <c r="F56" s="248">
        <v>7.1346371060299996</v>
      </c>
      <c r="G56" s="248">
        <v>6.7958547860899996</v>
      </c>
      <c r="H56" s="80"/>
      <c r="I56" s="80"/>
      <c r="J56" s="80"/>
    </row>
    <row r="57" spans="1:10" ht="12.75" outlineLevel="3" x14ac:dyDescent="0.2">
      <c r="A57" s="124" t="s">
        <v>13</v>
      </c>
      <c r="B57" s="248">
        <v>17.004691528479999</v>
      </c>
      <c r="C57" s="248">
        <v>16.969290158869999</v>
      </c>
      <c r="D57" s="248">
        <v>16.32671579861</v>
      </c>
      <c r="E57" s="248">
        <v>16.081530778920001</v>
      </c>
      <c r="F57" s="248">
        <v>15.89162768303</v>
      </c>
      <c r="G57" s="248">
        <v>15.83453788534</v>
      </c>
      <c r="H57" s="80"/>
      <c r="I57" s="80"/>
      <c r="J57" s="80"/>
    </row>
    <row r="58" spans="1:10" ht="12.75" outlineLevel="3" x14ac:dyDescent="0.2">
      <c r="A58" s="124" t="s">
        <v>113</v>
      </c>
      <c r="B58" s="248">
        <v>0.17323603973999999</v>
      </c>
      <c r="C58" s="248">
        <v>0.17287538674</v>
      </c>
      <c r="D58" s="248">
        <v>0.16632913230999999</v>
      </c>
      <c r="E58" s="248">
        <v>0.16383129917</v>
      </c>
      <c r="F58" s="248">
        <v>0.16189665306000001</v>
      </c>
      <c r="G58" s="248">
        <v>0.16131504825000001</v>
      </c>
      <c r="H58" s="80"/>
      <c r="I58" s="80"/>
      <c r="J58" s="80"/>
    </row>
    <row r="59" spans="1:10" ht="12.75" outlineLevel="3" x14ac:dyDescent="0.2">
      <c r="A59" s="124" t="s">
        <v>118</v>
      </c>
      <c r="B59" s="248">
        <v>15.727740788789999</v>
      </c>
      <c r="C59" s="248">
        <v>16.30643165879</v>
      </c>
      <c r="D59" s="248">
        <v>15.9158842826</v>
      </c>
      <c r="E59" s="248">
        <v>15.70800942046</v>
      </c>
      <c r="F59" s="248">
        <v>15.131317548809999</v>
      </c>
      <c r="G59" s="248">
        <v>15.1075380642</v>
      </c>
      <c r="H59" s="80"/>
      <c r="I59" s="80"/>
      <c r="J59" s="80"/>
    </row>
    <row r="60" spans="1:10" ht="12.75" outlineLevel="2" x14ac:dyDescent="0.2">
      <c r="A60" s="17" t="s">
        <v>28</v>
      </c>
      <c r="B60" s="104">
        <f t="shared" ref="B60:F60" si="8">SUM(B$61:B$61)</f>
        <v>1.71259423E-3</v>
      </c>
      <c r="C60" s="104">
        <f t="shared" si="8"/>
        <v>1.7787705E-3</v>
      </c>
      <c r="D60" s="104">
        <f t="shared" si="8"/>
        <v>1.6948799100000001E-3</v>
      </c>
      <c r="E60" s="104">
        <f t="shared" si="8"/>
        <v>1.6721415300000001E-3</v>
      </c>
      <c r="F60" s="104">
        <f t="shared" si="8"/>
        <v>1.6318764100000001E-3</v>
      </c>
      <c r="G60" s="104">
        <v>1.5543881100000001E-3</v>
      </c>
      <c r="H60" s="80"/>
      <c r="I60" s="80"/>
      <c r="J60" s="80"/>
    </row>
    <row r="61" spans="1:10" ht="12.75" outlineLevel="3" x14ac:dyDescent="0.2">
      <c r="A61" s="124" t="s">
        <v>85</v>
      </c>
      <c r="B61" s="248">
        <v>1.71259423E-3</v>
      </c>
      <c r="C61" s="248">
        <v>1.7787705E-3</v>
      </c>
      <c r="D61" s="248">
        <v>1.6948799100000001E-3</v>
      </c>
      <c r="E61" s="248">
        <v>1.6721415300000001E-3</v>
      </c>
      <c r="F61" s="248">
        <v>1.6318764100000001E-3</v>
      </c>
      <c r="G61" s="248">
        <v>1.5543881100000001E-3</v>
      </c>
      <c r="H61" s="80"/>
      <c r="I61" s="80"/>
      <c r="J61" s="80"/>
    </row>
    <row r="62" spans="1:10" ht="12.75" outlineLevel="2" x14ac:dyDescent="0.2">
      <c r="A62" s="17" t="s">
        <v>164</v>
      </c>
      <c r="B62" s="104">
        <f t="shared" ref="B62:F62" si="9">SUM(B$63:B$67)</f>
        <v>574.45951549287997</v>
      </c>
      <c r="C62" s="104">
        <f t="shared" si="9"/>
        <v>573.26357179695003</v>
      </c>
      <c r="D62" s="104">
        <f t="shared" si="9"/>
        <v>551.55585924953004</v>
      </c>
      <c r="E62" s="104">
        <f t="shared" si="9"/>
        <v>543.27291760459002</v>
      </c>
      <c r="F62" s="104">
        <f t="shared" si="9"/>
        <v>536.85753275184004</v>
      </c>
      <c r="G62" s="104">
        <v>534.92890161704997</v>
      </c>
      <c r="H62" s="80"/>
      <c r="I62" s="80"/>
      <c r="J62" s="80"/>
    </row>
    <row r="63" spans="1:10" ht="12.75" outlineLevel="3" x14ac:dyDescent="0.2">
      <c r="A63" s="124" t="s">
        <v>136</v>
      </c>
      <c r="B63" s="248">
        <v>84.201668999999995</v>
      </c>
      <c r="C63" s="248">
        <v>84.026373000000007</v>
      </c>
      <c r="D63" s="248">
        <v>80.844555</v>
      </c>
      <c r="E63" s="248">
        <v>79.630478999999994</v>
      </c>
      <c r="F63" s="248">
        <v>78.690140999999997</v>
      </c>
      <c r="G63" s="248">
        <v>78.407450999999995</v>
      </c>
      <c r="H63" s="80"/>
      <c r="I63" s="80"/>
      <c r="J63" s="80"/>
    </row>
    <row r="64" spans="1:10" ht="12.75" outlineLevel="3" x14ac:dyDescent="0.2">
      <c r="A64" s="124" t="s">
        <v>138</v>
      </c>
      <c r="B64" s="248">
        <v>28.067222999999998</v>
      </c>
      <c r="C64" s="248">
        <v>28.008790999999999</v>
      </c>
      <c r="D64" s="248">
        <v>26.948184999999999</v>
      </c>
      <c r="E64" s="248">
        <v>26.543493000000002</v>
      </c>
      <c r="F64" s="248">
        <v>26.230046999999999</v>
      </c>
      <c r="G64" s="248">
        <v>26.135816999999999</v>
      </c>
      <c r="H64" s="80"/>
      <c r="I64" s="80"/>
      <c r="J64" s="80"/>
    </row>
    <row r="65" spans="1:10" ht="12.75" outlineLevel="3" x14ac:dyDescent="0.2">
      <c r="A65" s="124" t="s">
        <v>142</v>
      </c>
      <c r="B65" s="248">
        <v>349.92173149287999</v>
      </c>
      <c r="C65" s="248">
        <v>349.19324379695001</v>
      </c>
      <c r="D65" s="248">
        <v>335.97037924953003</v>
      </c>
      <c r="E65" s="248">
        <v>330.92497360458998</v>
      </c>
      <c r="F65" s="248">
        <v>327.01715675183999</v>
      </c>
      <c r="G65" s="248">
        <v>325.84236561705001</v>
      </c>
      <c r="H65" s="80"/>
      <c r="I65" s="80"/>
      <c r="J65" s="80"/>
    </row>
    <row r="66" spans="1:10" ht="12.75" outlineLevel="3" x14ac:dyDescent="0.2">
      <c r="A66" s="124" t="s">
        <v>209</v>
      </c>
      <c r="B66" s="248">
        <v>28.067222999999998</v>
      </c>
      <c r="C66" s="248">
        <v>28.008790999999999</v>
      </c>
      <c r="D66" s="248">
        <v>26.948184999999999</v>
      </c>
      <c r="E66" s="248">
        <v>26.543493000000002</v>
      </c>
      <c r="F66" s="248">
        <v>26.230046999999999</v>
      </c>
      <c r="G66" s="248">
        <v>26.135816999999999</v>
      </c>
      <c r="H66" s="80"/>
      <c r="I66" s="80"/>
      <c r="J66" s="80"/>
    </row>
    <row r="67" spans="1:10" ht="12.75" outlineLevel="3" x14ac:dyDescent="0.2">
      <c r="A67" s="124" t="s">
        <v>215</v>
      </c>
      <c r="B67" s="248">
        <v>84.201668999999995</v>
      </c>
      <c r="C67" s="248">
        <v>84.026373000000007</v>
      </c>
      <c r="D67" s="248">
        <v>80.844555</v>
      </c>
      <c r="E67" s="248">
        <v>79.630478999999994</v>
      </c>
      <c r="F67" s="248">
        <v>78.690140999999997</v>
      </c>
      <c r="G67" s="248">
        <v>78.407450999999995</v>
      </c>
      <c r="H67" s="80"/>
      <c r="I67" s="80"/>
      <c r="J67" s="80"/>
    </row>
    <row r="68" spans="1:10" ht="12.75" outlineLevel="2" x14ac:dyDescent="0.2">
      <c r="A68" s="17" t="s">
        <v>10</v>
      </c>
      <c r="B68" s="104">
        <f t="shared" ref="B68:F68" si="10">SUM(B$69:B$69)</f>
        <v>49.084993404000002</v>
      </c>
      <c r="C68" s="104">
        <f t="shared" si="10"/>
        <v>50.117436859999998</v>
      </c>
      <c r="D68" s="104">
        <f t="shared" si="10"/>
        <v>47.847827612000003</v>
      </c>
      <c r="E68" s="104">
        <f t="shared" si="10"/>
        <v>47.389309603999997</v>
      </c>
      <c r="F68" s="104">
        <f t="shared" si="10"/>
        <v>46.320713828000002</v>
      </c>
      <c r="G68" s="104">
        <v>45.467117520000002</v>
      </c>
      <c r="H68" s="80"/>
      <c r="I68" s="80"/>
      <c r="J68" s="80"/>
    </row>
    <row r="69" spans="1:10" ht="12.75" outlineLevel="3" x14ac:dyDescent="0.2">
      <c r="A69" s="124" t="s">
        <v>107</v>
      </c>
      <c r="B69" s="248">
        <v>49.084993404000002</v>
      </c>
      <c r="C69" s="248">
        <v>50.117436859999998</v>
      </c>
      <c r="D69" s="248">
        <v>47.847827612000003</v>
      </c>
      <c r="E69" s="248">
        <v>47.389309603999997</v>
      </c>
      <c r="F69" s="248">
        <v>46.320713828000002</v>
      </c>
      <c r="G69" s="248">
        <v>45.467117520000002</v>
      </c>
      <c r="H69" s="80"/>
      <c r="I69" s="80"/>
      <c r="J69" s="80"/>
    </row>
    <row r="70" spans="1:10" ht="15" x14ac:dyDescent="0.25">
      <c r="A70" s="26" t="s">
        <v>128</v>
      </c>
      <c r="B70" s="41">
        <f t="shared" ref="B70:G70" si="11">B$71+B$84</f>
        <v>307.98075708279003</v>
      </c>
      <c r="C70" s="41">
        <f t="shared" si="11"/>
        <v>302.00348231867997</v>
      </c>
      <c r="D70" s="41">
        <f t="shared" si="11"/>
        <v>287.52671047627001</v>
      </c>
      <c r="E70" s="41">
        <f t="shared" si="11"/>
        <v>280.76146056489995</v>
      </c>
      <c r="F70" s="41">
        <f t="shared" si="11"/>
        <v>272.24716351668997</v>
      </c>
      <c r="G70" s="41">
        <f t="shared" si="11"/>
        <v>262.32346880998</v>
      </c>
      <c r="H70" s="80"/>
      <c r="I70" s="80"/>
      <c r="J70" s="80"/>
    </row>
    <row r="71" spans="1:10" ht="15" outlineLevel="1" x14ac:dyDescent="0.25">
      <c r="A71" s="88" t="s">
        <v>61</v>
      </c>
      <c r="B71" s="134">
        <f t="shared" ref="B71:G71" si="12">B$72+B$78+B$82</f>
        <v>13.279554505130001</v>
      </c>
      <c r="C71" s="134">
        <f t="shared" si="12"/>
        <v>13.29172784132</v>
      </c>
      <c r="D71" s="134">
        <f t="shared" si="12"/>
        <v>13.641091253190002</v>
      </c>
      <c r="E71" s="134">
        <f t="shared" si="12"/>
        <v>13.705851196720001</v>
      </c>
      <c r="F71" s="134">
        <f t="shared" si="12"/>
        <v>13.7041263996</v>
      </c>
      <c r="G71" s="134">
        <f t="shared" si="12"/>
        <v>13.55856802195</v>
      </c>
      <c r="H71" s="80"/>
      <c r="I71" s="80"/>
      <c r="J71" s="80"/>
    </row>
    <row r="72" spans="1:10" ht="12.75" outlineLevel="2" x14ac:dyDescent="0.2">
      <c r="A72" s="17" t="s">
        <v>146</v>
      </c>
      <c r="B72" s="104">
        <f t="shared" ref="B72:F72" si="13">SUM(B$73:B$77)</f>
        <v>8.9500115999999998</v>
      </c>
      <c r="C72" s="104">
        <f t="shared" si="13"/>
        <v>8.9500115999999998</v>
      </c>
      <c r="D72" s="104">
        <f t="shared" si="13"/>
        <v>8.9500115999999998</v>
      </c>
      <c r="E72" s="104">
        <f t="shared" si="13"/>
        <v>8.9500115999999998</v>
      </c>
      <c r="F72" s="104">
        <f t="shared" si="13"/>
        <v>8.9500115999999998</v>
      </c>
      <c r="G72" s="104">
        <v>8.9500115999999998</v>
      </c>
      <c r="H72" s="80"/>
      <c r="I72" s="80"/>
      <c r="J72" s="80"/>
    </row>
    <row r="73" spans="1:10" ht="12.75" outlineLevel="3" x14ac:dyDescent="0.2">
      <c r="A73" s="124" t="s">
        <v>175</v>
      </c>
      <c r="B73" s="248">
        <v>1.1600000000000001E-5</v>
      </c>
      <c r="C73" s="248">
        <v>1.1600000000000001E-5</v>
      </c>
      <c r="D73" s="248">
        <v>1.1600000000000001E-5</v>
      </c>
      <c r="E73" s="248">
        <v>1.1600000000000001E-5</v>
      </c>
      <c r="F73" s="248">
        <v>1.1600000000000001E-5</v>
      </c>
      <c r="G73" s="248">
        <v>1.1600000000000001E-5</v>
      </c>
      <c r="H73" s="80"/>
      <c r="I73" s="80"/>
      <c r="J73" s="80"/>
    </row>
    <row r="74" spans="1:10" ht="12.75" outlineLevel="3" x14ac:dyDescent="0.2">
      <c r="A74" s="124" t="s">
        <v>56</v>
      </c>
      <c r="B74" s="248">
        <v>1</v>
      </c>
      <c r="C74" s="248">
        <v>1</v>
      </c>
      <c r="D74" s="248">
        <v>1</v>
      </c>
      <c r="E74" s="248">
        <v>1</v>
      </c>
      <c r="F74" s="248">
        <v>1</v>
      </c>
      <c r="G74" s="248">
        <v>1</v>
      </c>
      <c r="H74" s="80"/>
      <c r="I74" s="80"/>
      <c r="J74" s="80"/>
    </row>
    <row r="75" spans="1:10" ht="12.75" outlineLevel="3" x14ac:dyDescent="0.2">
      <c r="A75" s="124" t="s">
        <v>62</v>
      </c>
      <c r="B75" s="248">
        <v>2</v>
      </c>
      <c r="C75" s="248">
        <v>2</v>
      </c>
      <c r="D75" s="248">
        <v>2</v>
      </c>
      <c r="E75" s="248">
        <v>2</v>
      </c>
      <c r="F75" s="248">
        <v>2</v>
      </c>
      <c r="G75" s="248">
        <v>2</v>
      </c>
      <c r="H75" s="80"/>
      <c r="I75" s="80"/>
      <c r="J75" s="80"/>
    </row>
    <row r="76" spans="1:10" ht="12.75" outlineLevel="3" x14ac:dyDescent="0.2">
      <c r="A76" s="124" t="s">
        <v>210</v>
      </c>
      <c r="B76" s="248">
        <v>3</v>
      </c>
      <c r="C76" s="248">
        <v>3</v>
      </c>
      <c r="D76" s="248">
        <v>3</v>
      </c>
      <c r="E76" s="248">
        <v>3</v>
      </c>
      <c r="F76" s="248">
        <v>3</v>
      </c>
      <c r="G76" s="248">
        <v>3</v>
      </c>
      <c r="H76" s="80"/>
      <c r="I76" s="80"/>
      <c r="J76" s="80"/>
    </row>
    <row r="77" spans="1:10" ht="12.75" outlineLevel="3" x14ac:dyDescent="0.2">
      <c r="A77" s="124" t="s">
        <v>206</v>
      </c>
      <c r="B77" s="248">
        <v>2.95</v>
      </c>
      <c r="C77" s="248">
        <v>2.95</v>
      </c>
      <c r="D77" s="248">
        <v>2.95</v>
      </c>
      <c r="E77" s="248">
        <v>2.95</v>
      </c>
      <c r="F77" s="248">
        <v>2.95</v>
      </c>
      <c r="G77" s="248">
        <v>2.95</v>
      </c>
      <c r="H77" s="80"/>
      <c r="I77" s="80"/>
      <c r="J77" s="80"/>
    </row>
    <row r="78" spans="1:10" ht="12.75" outlineLevel="2" x14ac:dyDescent="0.2">
      <c r="A78" s="17" t="s">
        <v>12</v>
      </c>
      <c r="B78" s="104">
        <f t="shared" ref="B78:F78" si="14">SUM(B$79:B$81)</f>
        <v>4.3285882551299997</v>
      </c>
      <c r="C78" s="104">
        <f t="shared" si="14"/>
        <v>4.3407615913200006</v>
      </c>
      <c r="D78" s="104">
        <f t="shared" si="14"/>
        <v>4.6901250031900004</v>
      </c>
      <c r="E78" s="104">
        <f t="shared" si="14"/>
        <v>4.7548849467199998</v>
      </c>
      <c r="F78" s="104">
        <f t="shared" si="14"/>
        <v>4.7531601496000002</v>
      </c>
      <c r="G78" s="104">
        <v>4.6076017719499998</v>
      </c>
      <c r="H78" s="80"/>
      <c r="I78" s="80"/>
      <c r="J78" s="80"/>
    </row>
    <row r="79" spans="1:10" ht="12.75" outlineLevel="3" x14ac:dyDescent="0.2">
      <c r="A79" s="124" t="s">
        <v>14</v>
      </c>
      <c r="B79" s="248">
        <v>0.34146937824000001</v>
      </c>
      <c r="C79" s="248">
        <v>0.34550837750000002</v>
      </c>
      <c r="D79" s="248">
        <v>0.67092730004000001</v>
      </c>
      <c r="E79" s="248">
        <v>0.73590309343000004</v>
      </c>
      <c r="F79" s="248">
        <v>0.79626898576000005</v>
      </c>
      <c r="G79" s="248">
        <v>0.81210375334999996</v>
      </c>
      <c r="H79" s="80"/>
      <c r="I79" s="80"/>
      <c r="J79" s="80"/>
    </row>
    <row r="80" spans="1:10" ht="12.75" outlineLevel="3" x14ac:dyDescent="0.2">
      <c r="A80" s="124" t="s">
        <v>119</v>
      </c>
      <c r="B80" s="248">
        <v>3.8976764468799998</v>
      </c>
      <c r="C80" s="248">
        <v>3.9096440489900002</v>
      </c>
      <c r="D80" s="248">
        <v>3.93358853832</v>
      </c>
      <c r="E80" s="248">
        <v>3.93337268846</v>
      </c>
      <c r="F80" s="248">
        <v>3.8751152642700002</v>
      </c>
      <c r="G80" s="248">
        <v>3.7137221190299998</v>
      </c>
      <c r="H80" s="80"/>
      <c r="I80" s="80"/>
      <c r="J80" s="80"/>
    </row>
    <row r="81" spans="1:10" ht="12.75" outlineLevel="3" x14ac:dyDescent="0.2">
      <c r="A81" s="124" t="s">
        <v>37</v>
      </c>
      <c r="B81" s="248">
        <v>8.9442430010000004E-2</v>
      </c>
      <c r="C81" s="248">
        <v>8.5609164830000001E-2</v>
      </c>
      <c r="D81" s="248">
        <v>8.5609164830000001E-2</v>
      </c>
      <c r="E81" s="248">
        <v>8.5609164830000001E-2</v>
      </c>
      <c r="F81" s="248">
        <v>8.1775899570000005E-2</v>
      </c>
      <c r="G81" s="248">
        <v>8.1775899570000005E-2</v>
      </c>
      <c r="H81" s="80"/>
      <c r="I81" s="80"/>
      <c r="J81" s="80"/>
    </row>
    <row r="82" spans="1:10" ht="12.75" outlineLevel="2" x14ac:dyDescent="0.2">
      <c r="A82" s="17" t="s">
        <v>149</v>
      </c>
      <c r="B82" s="104">
        <f t="shared" ref="B82:F82" si="15">SUM(B$83:B$83)</f>
        <v>9.5465000000000003E-4</v>
      </c>
      <c r="C82" s="104">
        <f t="shared" si="15"/>
        <v>9.5465000000000003E-4</v>
      </c>
      <c r="D82" s="104">
        <f t="shared" si="15"/>
        <v>9.5465000000000003E-4</v>
      </c>
      <c r="E82" s="104">
        <f t="shared" si="15"/>
        <v>9.5465000000000003E-4</v>
      </c>
      <c r="F82" s="104">
        <f t="shared" si="15"/>
        <v>9.5465000000000003E-4</v>
      </c>
      <c r="G82" s="104">
        <v>9.5465000000000003E-4</v>
      </c>
      <c r="H82" s="80"/>
      <c r="I82" s="80"/>
      <c r="J82" s="80"/>
    </row>
    <row r="83" spans="1:10" ht="12.75" outlineLevel="3" x14ac:dyDescent="0.2">
      <c r="A83" s="124" t="s">
        <v>204</v>
      </c>
      <c r="B83" s="248">
        <v>9.5465000000000003E-4</v>
      </c>
      <c r="C83" s="248">
        <v>9.5465000000000003E-4</v>
      </c>
      <c r="D83" s="248">
        <v>9.5465000000000003E-4</v>
      </c>
      <c r="E83" s="248">
        <v>9.5465000000000003E-4</v>
      </c>
      <c r="F83" s="248">
        <v>9.5465000000000003E-4</v>
      </c>
      <c r="G83" s="248">
        <v>9.5465000000000003E-4</v>
      </c>
      <c r="H83" s="80"/>
      <c r="I83" s="80"/>
      <c r="J83" s="80"/>
    </row>
    <row r="84" spans="1:10" ht="15" outlineLevel="1" x14ac:dyDescent="0.25">
      <c r="A84" s="88" t="s">
        <v>91</v>
      </c>
      <c r="B84" s="134">
        <f t="shared" ref="B84:G84" si="16">B$85+B$91+B$93+B$101+B$102</f>
        <v>294.70120257766001</v>
      </c>
      <c r="C84" s="134">
        <f t="shared" si="16"/>
        <v>288.71175447735999</v>
      </c>
      <c r="D84" s="134">
        <f t="shared" si="16"/>
        <v>273.88561922308003</v>
      </c>
      <c r="E84" s="134">
        <f t="shared" si="16"/>
        <v>267.05560936817994</v>
      </c>
      <c r="F84" s="134">
        <f t="shared" si="16"/>
        <v>258.54303711708997</v>
      </c>
      <c r="G84" s="134">
        <f t="shared" si="16"/>
        <v>248.76490078803002</v>
      </c>
      <c r="H84" s="80"/>
      <c r="I84" s="80"/>
      <c r="J84" s="80"/>
    </row>
    <row r="85" spans="1:10" ht="12.75" outlineLevel="2" x14ac:dyDescent="0.2">
      <c r="A85" s="17" t="s">
        <v>163</v>
      </c>
      <c r="B85" s="104">
        <f t="shared" ref="B85:F85" si="17">SUM(B$86:B$90)</f>
        <v>229.71372478395</v>
      </c>
      <c r="C85" s="104">
        <f t="shared" si="17"/>
        <v>225.72223239196001</v>
      </c>
      <c r="D85" s="104">
        <f t="shared" si="17"/>
        <v>212.32426587342999</v>
      </c>
      <c r="E85" s="104">
        <f t="shared" si="17"/>
        <v>209.57626759555998</v>
      </c>
      <c r="F85" s="104">
        <f t="shared" si="17"/>
        <v>205.00130090812999</v>
      </c>
      <c r="G85" s="104">
        <v>197.99597495078001</v>
      </c>
      <c r="H85" s="80"/>
      <c r="I85" s="80"/>
      <c r="J85" s="80"/>
    </row>
    <row r="86" spans="1:10" ht="12.75" outlineLevel="3" x14ac:dyDescent="0.2">
      <c r="A86" s="124" t="s">
        <v>15</v>
      </c>
      <c r="B86" s="248">
        <v>1.7725860336399999</v>
      </c>
      <c r="C86" s="248">
        <v>1.83975700106</v>
      </c>
      <c r="D86" s="248">
        <v>1.75329160983</v>
      </c>
      <c r="E86" s="248">
        <v>1.6659463451100001</v>
      </c>
      <c r="F86" s="248">
        <v>1.59583605</v>
      </c>
      <c r="G86" s="248">
        <v>1.5200591000000001</v>
      </c>
      <c r="H86" s="80"/>
      <c r="I86" s="80"/>
      <c r="J86" s="80"/>
    </row>
    <row r="87" spans="1:10" ht="12.75" outlineLevel="3" x14ac:dyDescent="0.2">
      <c r="A87" s="124" t="s">
        <v>112</v>
      </c>
      <c r="B87" s="248">
        <v>11.454118493439999</v>
      </c>
      <c r="C87" s="248">
        <v>3.1130133173700001</v>
      </c>
      <c r="D87" s="248">
        <v>3.4486306456500002</v>
      </c>
      <c r="E87" s="248">
        <v>3.66196369186</v>
      </c>
      <c r="F87" s="248">
        <v>3.8717797300000001</v>
      </c>
      <c r="G87" s="248">
        <v>4.1291475038999996</v>
      </c>
      <c r="H87" s="80"/>
      <c r="I87" s="80"/>
      <c r="J87" s="80"/>
    </row>
    <row r="88" spans="1:10" ht="12.75" outlineLevel="3" x14ac:dyDescent="0.2">
      <c r="A88" s="124" t="s">
        <v>87</v>
      </c>
      <c r="B88" s="248">
        <v>1.17233984</v>
      </c>
      <c r="C88" s="248">
        <v>1.2176401649999999</v>
      </c>
      <c r="D88" s="248">
        <v>1.1602136700000001</v>
      </c>
      <c r="E88" s="248">
        <v>1.6025076620000001</v>
      </c>
      <c r="F88" s="248">
        <v>1.563919329</v>
      </c>
      <c r="G88" s="248">
        <v>1.489657918</v>
      </c>
      <c r="H88" s="80"/>
      <c r="I88" s="80"/>
      <c r="J88" s="80"/>
    </row>
    <row r="89" spans="1:10" ht="12.75" outlineLevel="3" x14ac:dyDescent="0.2">
      <c r="A89" s="124" t="s">
        <v>76</v>
      </c>
      <c r="B89" s="248">
        <v>12.620988166689999</v>
      </c>
      <c r="C89" s="248">
        <v>12.59471304925</v>
      </c>
      <c r="D89" s="248">
        <v>12.11779034922</v>
      </c>
      <c r="E89" s="248">
        <v>11.93581249757</v>
      </c>
      <c r="F89" s="248">
        <v>11.56010631463</v>
      </c>
      <c r="G89" s="248">
        <v>11.437033519730001</v>
      </c>
      <c r="H89" s="80"/>
      <c r="I89" s="80"/>
      <c r="J89" s="80"/>
    </row>
    <row r="90" spans="1:10" ht="12.75" outlineLevel="3" x14ac:dyDescent="0.2">
      <c r="A90" s="124" t="s">
        <v>107</v>
      </c>
      <c r="B90" s="248">
        <v>202.69369225017999</v>
      </c>
      <c r="C90" s="248">
        <v>206.95710885928</v>
      </c>
      <c r="D90" s="248">
        <v>193.84433959872999</v>
      </c>
      <c r="E90" s="248">
        <v>190.71003739902</v>
      </c>
      <c r="F90" s="248">
        <v>186.4096594845</v>
      </c>
      <c r="G90" s="248">
        <v>179.42007690915</v>
      </c>
      <c r="H90" s="80"/>
      <c r="I90" s="80"/>
      <c r="J90" s="80"/>
    </row>
    <row r="91" spans="1:10" ht="12.75" outlineLevel="2" x14ac:dyDescent="0.2">
      <c r="A91" s="17" t="s">
        <v>9</v>
      </c>
      <c r="B91" s="104">
        <f t="shared" ref="B91:F91" si="18">SUM(B$92:B$92)</f>
        <v>2.7359326455700002</v>
      </c>
      <c r="C91" s="104">
        <f t="shared" si="18"/>
        <v>2.0476776141799999</v>
      </c>
      <c r="D91" s="104">
        <f t="shared" si="18"/>
        <v>1.97013841716</v>
      </c>
      <c r="E91" s="104">
        <f t="shared" si="18"/>
        <v>1.94055203661</v>
      </c>
      <c r="F91" s="104">
        <f t="shared" si="18"/>
        <v>1.9176365042200001</v>
      </c>
      <c r="G91" s="104">
        <v>1.9107475006400001</v>
      </c>
      <c r="H91" s="80"/>
      <c r="I91" s="80"/>
      <c r="J91" s="80"/>
    </row>
    <row r="92" spans="1:10" ht="12.75" outlineLevel="3" x14ac:dyDescent="0.2">
      <c r="A92" s="124" t="s">
        <v>117</v>
      </c>
      <c r="B92" s="248">
        <v>2.7359326455700002</v>
      </c>
      <c r="C92" s="248">
        <v>2.0476776141799999</v>
      </c>
      <c r="D92" s="248">
        <v>1.97013841716</v>
      </c>
      <c r="E92" s="248">
        <v>1.94055203661</v>
      </c>
      <c r="F92" s="248">
        <v>1.9176365042200001</v>
      </c>
      <c r="G92" s="248">
        <v>1.9107475006400001</v>
      </c>
      <c r="H92" s="80"/>
      <c r="I92" s="80"/>
      <c r="J92" s="80"/>
    </row>
    <row r="93" spans="1:10" ht="12.75" outlineLevel="2" x14ac:dyDescent="0.2">
      <c r="A93" s="17" t="s">
        <v>28</v>
      </c>
      <c r="B93" s="104">
        <f t="shared" ref="B93:F93" si="19">SUM(B$94:B$100)</f>
        <v>58.996130575340004</v>
      </c>
      <c r="C93" s="104">
        <f t="shared" si="19"/>
        <v>57.617956191099999</v>
      </c>
      <c r="D93" s="104">
        <f t="shared" si="19"/>
        <v>56.417851660280007</v>
      </c>
      <c r="E93" s="104">
        <f t="shared" si="19"/>
        <v>52.395836291769996</v>
      </c>
      <c r="F93" s="104">
        <f t="shared" si="19"/>
        <v>48.552017661720001</v>
      </c>
      <c r="G93" s="104">
        <v>45.842708501680001</v>
      </c>
      <c r="H93" s="80"/>
      <c r="I93" s="80"/>
      <c r="J93" s="80"/>
    </row>
    <row r="94" spans="1:10" ht="12.75" outlineLevel="3" x14ac:dyDescent="0.2">
      <c r="A94" s="124" t="s">
        <v>69</v>
      </c>
      <c r="B94" s="248">
        <v>0</v>
      </c>
      <c r="C94" s="248">
        <v>0</v>
      </c>
      <c r="D94" s="248">
        <v>1.52770860032</v>
      </c>
      <c r="E94" s="248">
        <v>1.5047663706700001</v>
      </c>
      <c r="F94" s="248">
        <v>1.48699693091</v>
      </c>
      <c r="G94" s="248">
        <v>1.48165497629</v>
      </c>
      <c r="H94" s="80"/>
      <c r="I94" s="80"/>
      <c r="J94" s="80"/>
    </row>
    <row r="95" spans="1:10" ht="12.75" outlineLevel="3" x14ac:dyDescent="0.2">
      <c r="A95" s="124" t="s">
        <v>20</v>
      </c>
      <c r="B95" s="248">
        <v>10.58962562764</v>
      </c>
      <c r="C95" s="248">
        <v>11.669923649339999</v>
      </c>
      <c r="D95" s="248">
        <v>10.700606137139999</v>
      </c>
      <c r="E95" s="248">
        <v>7.5422160492700003</v>
      </c>
      <c r="F95" s="248">
        <v>4.4183652208900002</v>
      </c>
      <c r="G95" s="248">
        <v>2.3666628915799999</v>
      </c>
      <c r="H95" s="80"/>
      <c r="I95" s="80"/>
      <c r="J95" s="80"/>
    </row>
    <row r="96" spans="1:10" ht="12.75" outlineLevel="3" x14ac:dyDescent="0.2">
      <c r="A96" s="124" t="s">
        <v>18</v>
      </c>
      <c r="B96" s="248">
        <v>1.0414123130299999</v>
      </c>
      <c r="C96" s="248">
        <v>1.11240578804</v>
      </c>
      <c r="D96" s="248">
        <v>1.0599423696500001</v>
      </c>
      <c r="E96" s="248">
        <v>1.0045934910400001</v>
      </c>
      <c r="F96" s="248">
        <v>0.98040291205999996</v>
      </c>
      <c r="G96" s="248">
        <v>0.93384929369000003</v>
      </c>
      <c r="H96" s="80"/>
      <c r="I96" s="80"/>
      <c r="J96" s="80"/>
    </row>
    <row r="97" spans="1:10" ht="12.75" outlineLevel="3" x14ac:dyDescent="0.2">
      <c r="A97" s="124" t="s">
        <v>139</v>
      </c>
      <c r="B97" s="248">
        <v>0.85413330630999995</v>
      </c>
      <c r="C97" s="248">
        <v>0.88713782859000001</v>
      </c>
      <c r="D97" s="248">
        <v>0.84529852536000005</v>
      </c>
      <c r="E97" s="248">
        <v>0.69496505258999997</v>
      </c>
      <c r="F97" s="248">
        <v>0.67823031645999998</v>
      </c>
      <c r="G97" s="248">
        <v>0.64602511293999998</v>
      </c>
      <c r="H97" s="80"/>
      <c r="I97" s="80"/>
      <c r="J97" s="80"/>
    </row>
    <row r="98" spans="1:10" ht="12.75" outlineLevel="3" x14ac:dyDescent="0.2">
      <c r="A98" s="124" t="s">
        <v>80</v>
      </c>
      <c r="B98" s="248">
        <v>1.29782839152</v>
      </c>
      <c r="C98" s="248">
        <v>1.2951264958399999</v>
      </c>
      <c r="D98" s="248">
        <v>1.2460840743999999</v>
      </c>
      <c r="E98" s="248">
        <v>1.2273711163200001</v>
      </c>
      <c r="F98" s="248">
        <v>1.0434312696600001</v>
      </c>
      <c r="G98" s="248">
        <v>1.03968280026</v>
      </c>
      <c r="H98" s="80"/>
      <c r="I98" s="80"/>
      <c r="J98" s="80"/>
    </row>
    <row r="99" spans="1:10" ht="12.75" outlineLevel="3" x14ac:dyDescent="0.2">
      <c r="A99" s="124" t="s">
        <v>83</v>
      </c>
      <c r="B99" s="248">
        <v>42.466577746150001</v>
      </c>
      <c r="C99" s="248">
        <v>39.912527175000001</v>
      </c>
      <c r="D99" s="248">
        <v>38.401163625000002</v>
      </c>
      <c r="E99" s="248">
        <v>37.824477524999999</v>
      </c>
      <c r="F99" s="248">
        <v>37.377816975000002</v>
      </c>
      <c r="G99" s="248">
        <v>37.243539224999999</v>
      </c>
      <c r="H99" s="80"/>
      <c r="I99" s="80"/>
      <c r="J99" s="80"/>
    </row>
    <row r="100" spans="1:10" ht="12.75" outlineLevel="3" x14ac:dyDescent="0.2">
      <c r="A100" s="124" t="s">
        <v>183</v>
      </c>
      <c r="B100" s="248">
        <v>2.7465531906899998</v>
      </c>
      <c r="C100" s="248">
        <v>2.7408352542899999</v>
      </c>
      <c r="D100" s="248">
        <v>2.6370483284100001</v>
      </c>
      <c r="E100" s="248">
        <v>2.5974466868800001</v>
      </c>
      <c r="F100" s="248">
        <v>2.56677403674</v>
      </c>
      <c r="G100" s="248">
        <v>2.1312942019199999</v>
      </c>
      <c r="H100" s="80"/>
      <c r="I100" s="80"/>
      <c r="J100" s="80"/>
    </row>
    <row r="101" spans="1:10" ht="12.75" outlineLevel="2" x14ac:dyDescent="0.2">
      <c r="A101" s="17" t="s">
        <v>164</v>
      </c>
      <c r="B101" s="104"/>
      <c r="C101" s="104"/>
      <c r="D101" s="104"/>
      <c r="E101" s="104"/>
      <c r="F101" s="104"/>
      <c r="G101" s="104"/>
      <c r="H101" s="80"/>
      <c r="I101" s="80"/>
      <c r="J101" s="80"/>
    </row>
    <row r="102" spans="1:10" ht="12.75" outlineLevel="2" x14ac:dyDescent="0.2">
      <c r="A102" s="17" t="s">
        <v>10</v>
      </c>
      <c r="B102" s="104">
        <f t="shared" ref="B102:F102" si="20">SUM(B$103:B$103)</f>
        <v>3.2554145727999999</v>
      </c>
      <c r="C102" s="104">
        <f t="shared" si="20"/>
        <v>3.3238882801199998</v>
      </c>
      <c r="D102" s="104">
        <f t="shared" si="20"/>
        <v>3.17336327221</v>
      </c>
      <c r="E102" s="104">
        <f t="shared" si="20"/>
        <v>3.1429534442399998</v>
      </c>
      <c r="F102" s="104">
        <f t="shared" si="20"/>
        <v>3.07208204302</v>
      </c>
      <c r="G102" s="104">
        <v>3.0154698349300002</v>
      </c>
      <c r="H102" s="80"/>
      <c r="I102" s="80"/>
      <c r="J102" s="80"/>
    </row>
    <row r="103" spans="1:10" ht="12.75" outlineLevel="3" x14ac:dyDescent="0.2">
      <c r="A103" s="124" t="s">
        <v>107</v>
      </c>
      <c r="B103" s="248">
        <v>3.2554145727999999</v>
      </c>
      <c r="C103" s="248">
        <v>3.3238882801199998</v>
      </c>
      <c r="D103" s="248">
        <v>3.17336327221</v>
      </c>
      <c r="E103" s="248">
        <v>3.1429534442399998</v>
      </c>
      <c r="F103" s="248">
        <v>3.07208204302</v>
      </c>
      <c r="G103" s="248">
        <v>3.0154698349300002</v>
      </c>
      <c r="H103" s="80"/>
      <c r="I103" s="80"/>
      <c r="J103" s="80"/>
    </row>
    <row r="104" spans="1:10" x14ac:dyDescent="0.2">
      <c r="B104" s="177"/>
      <c r="C104" s="177"/>
      <c r="D104" s="177"/>
      <c r="E104" s="177"/>
      <c r="F104" s="177"/>
      <c r="G104" s="177"/>
      <c r="H104" s="80"/>
      <c r="I104" s="80"/>
      <c r="J104" s="80"/>
    </row>
    <row r="105" spans="1:10" x14ac:dyDescent="0.2">
      <c r="B105" s="177"/>
      <c r="C105" s="177"/>
      <c r="D105" s="177"/>
      <c r="E105" s="177"/>
      <c r="F105" s="177"/>
      <c r="G105" s="177"/>
      <c r="H105" s="80"/>
      <c r="I105" s="80"/>
      <c r="J105" s="80"/>
    </row>
    <row r="106" spans="1:10" x14ac:dyDescent="0.2">
      <c r="B106" s="177"/>
      <c r="C106" s="177"/>
      <c r="D106" s="177"/>
      <c r="E106" s="177"/>
      <c r="F106" s="177"/>
      <c r="G106" s="177"/>
      <c r="H106" s="80"/>
      <c r="I106" s="80"/>
      <c r="J106" s="80"/>
    </row>
    <row r="107" spans="1:10" x14ac:dyDescent="0.2">
      <c r="B107" s="177"/>
      <c r="C107" s="177"/>
      <c r="D107" s="177"/>
      <c r="E107" s="177"/>
      <c r="F107" s="177"/>
      <c r="G107" s="177"/>
      <c r="H107" s="80"/>
      <c r="I107" s="80"/>
      <c r="J107" s="80"/>
    </row>
    <row r="108" spans="1:10" x14ac:dyDescent="0.2">
      <c r="B108" s="177"/>
      <c r="C108" s="177"/>
      <c r="D108" s="177"/>
      <c r="E108" s="177"/>
      <c r="F108" s="177"/>
      <c r="G108" s="177"/>
      <c r="H108" s="80"/>
      <c r="I108" s="80"/>
      <c r="J108" s="80"/>
    </row>
    <row r="109" spans="1:10" x14ac:dyDescent="0.2">
      <c r="B109" s="177"/>
      <c r="C109" s="177"/>
      <c r="D109" s="177"/>
      <c r="E109" s="177"/>
      <c r="F109" s="177"/>
      <c r="G109" s="177"/>
      <c r="H109" s="80"/>
      <c r="I109" s="80"/>
      <c r="J109" s="80"/>
    </row>
    <row r="110" spans="1:10" x14ac:dyDescent="0.2">
      <c r="B110" s="177"/>
      <c r="C110" s="177"/>
      <c r="D110" s="177"/>
      <c r="E110" s="177"/>
      <c r="F110" s="177"/>
      <c r="G110" s="177"/>
      <c r="H110" s="80"/>
      <c r="I110" s="80"/>
      <c r="J110" s="80"/>
    </row>
    <row r="111" spans="1:10" x14ac:dyDescent="0.2">
      <c r="B111" s="177"/>
      <c r="C111" s="177"/>
      <c r="D111" s="177"/>
      <c r="E111" s="177"/>
      <c r="F111" s="177"/>
      <c r="G111" s="177"/>
      <c r="H111" s="80"/>
      <c r="I111" s="80"/>
      <c r="J111" s="80"/>
    </row>
    <row r="112" spans="1:10" x14ac:dyDescent="0.2">
      <c r="B112" s="177"/>
      <c r="C112" s="177"/>
      <c r="D112" s="177"/>
      <c r="E112" s="177"/>
      <c r="F112" s="177"/>
      <c r="G112" s="177"/>
      <c r="H112" s="80"/>
      <c r="I112" s="80"/>
      <c r="J112" s="80"/>
    </row>
    <row r="113" spans="2:10" x14ac:dyDescent="0.2">
      <c r="B113" s="177"/>
      <c r="C113" s="177"/>
      <c r="D113" s="177"/>
      <c r="E113" s="177"/>
      <c r="F113" s="177"/>
      <c r="G113" s="177"/>
      <c r="H113" s="80"/>
      <c r="I113" s="80"/>
      <c r="J113" s="80"/>
    </row>
    <row r="114" spans="2:10" x14ac:dyDescent="0.2">
      <c r="B114" s="177"/>
      <c r="C114" s="177"/>
      <c r="D114" s="177"/>
      <c r="E114" s="177"/>
      <c r="F114" s="177"/>
      <c r="G114" s="177"/>
      <c r="H114" s="80"/>
      <c r="I114" s="80"/>
      <c r="J114" s="80"/>
    </row>
    <row r="115" spans="2:10" x14ac:dyDescent="0.2">
      <c r="B115" s="177"/>
      <c r="C115" s="177"/>
      <c r="D115" s="177"/>
      <c r="E115" s="177"/>
      <c r="F115" s="177"/>
      <c r="G115" s="177"/>
      <c r="H115" s="80"/>
      <c r="I115" s="80"/>
      <c r="J115" s="80"/>
    </row>
    <row r="116" spans="2:10" x14ac:dyDescent="0.2">
      <c r="B116" s="177"/>
      <c r="C116" s="177"/>
      <c r="D116" s="177"/>
      <c r="E116" s="177"/>
      <c r="F116" s="177"/>
      <c r="G116" s="177"/>
      <c r="H116" s="80"/>
      <c r="I116" s="80"/>
      <c r="J116" s="80"/>
    </row>
    <row r="117" spans="2:10" x14ac:dyDescent="0.2">
      <c r="B117" s="177"/>
      <c r="C117" s="177"/>
      <c r="D117" s="177"/>
      <c r="E117" s="177"/>
      <c r="F117" s="177"/>
      <c r="G117" s="177"/>
      <c r="H117" s="80"/>
      <c r="I117" s="80"/>
      <c r="J117" s="80"/>
    </row>
    <row r="118" spans="2:10" x14ac:dyDescent="0.2">
      <c r="B118" s="177"/>
      <c r="C118" s="177"/>
      <c r="D118" s="177"/>
      <c r="E118" s="177"/>
      <c r="F118" s="177"/>
      <c r="G118" s="177"/>
      <c r="H118" s="80"/>
      <c r="I118" s="80"/>
      <c r="J118" s="80"/>
    </row>
    <row r="119" spans="2:10" x14ac:dyDescent="0.2">
      <c r="B119" s="177"/>
      <c r="C119" s="177"/>
      <c r="D119" s="177"/>
      <c r="E119" s="177"/>
      <c r="F119" s="177"/>
      <c r="G119" s="177"/>
      <c r="H119" s="80"/>
      <c r="I119" s="80"/>
      <c r="J119" s="80"/>
    </row>
    <row r="120" spans="2:10" x14ac:dyDescent="0.2">
      <c r="B120" s="177"/>
      <c r="C120" s="177"/>
      <c r="D120" s="177"/>
      <c r="E120" s="177"/>
      <c r="F120" s="177"/>
      <c r="G120" s="177"/>
      <c r="H120" s="80"/>
      <c r="I120" s="80"/>
      <c r="J120" s="80"/>
    </row>
    <row r="121" spans="2:10" x14ac:dyDescent="0.2">
      <c r="B121" s="177"/>
      <c r="C121" s="177"/>
      <c r="D121" s="177"/>
      <c r="E121" s="177"/>
      <c r="F121" s="177"/>
      <c r="G121" s="177"/>
      <c r="H121" s="80"/>
      <c r="I121" s="80"/>
      <c r="J121" s="80"/>
    </row>
    <row r="122" spans="2:10" x14ac:dyDescent="0.2">
      <c r="B122" s="177"/>
      <c r="C122" s="177"/>
      <c r="D122" s="177"/>
      <c r="E122" s="177"/>
      <c r="F122" s="177"/>
      <c r="G122" s="177"/>
      <c r="H122" s="80"/>
      <c r="I122" s="80"/>
      <c r="J122" s="80"/>
    </row>
    <row r="123" spans="2:10" x14ac:dyDescent="0.2">
      <c r="B123" s="177"/>
      <c r="C123" s="177"/>
      <c r="D123" s="177"/>
      <c r="E123" s="177"/>
      <c r="F123" s="177"/>
      <c r="G123" s="177"/>
      <c r="H123" s="80"/>
      <c r="I123" s="80"/>
      <c r="J123" s="80"/>
    </row>
    <row r="124" spans="2:10" x14ac:dyDescent="0.2">
      <c r="B124" s="177"/>
      <c r="C124" s="177"/>
      <c r="D124" s="177"/>
      <c r="E124" s="177"/>
      <c r="F124" s="177"/>
      <c r="G124" s="177"/>
      <c r="H124" s="80"/>
      <c r="I124" s="80"/>
      <c r="J124" s="80"/>
    </row>
    <row r="125" spans="2:10" x14ac:dyDescent="0.2">
      <c r="B125" s="177"/>
      <c r="C125" s="177"/>
      <c r="D125" s="177"/>
      <c r="E125" s="177"/>
      <c r="F125" s="177"/>
      <c r="G125" s="177"/>
      <c r="H125" s="80"/>
      <c r="I125" s="80"/>
      <c r="J125" s="80"/>
    </row>
    <row r="126" spans="2:10" x14ac:dyDescent="0.2">
      <c r="B126" s="177"/>
      <c r="C126" s="177"/>
      <c r="D126" s="177"/>
      <c r="E126" s="177"/>
      <c r="F126" s="177"/>
      <c r="G126" s="177"/>
      <c r="H126" s="80"/>
      <c r="I126" s="80"/>
      <c r="J126" s="80"/>
    </row>
    <row r="127" spans="2:10" x14ac:dyDescent="0.2">
      <c r="B127" s="177"/>
      <c r="C127" s="177"/>
      <c r="D127" s="177"/>
      <c r="E127" s="177"/>
      <c r="F127" s="177"/>
      <c r="G127" s="177"/>
      <c r="H127" s="80"/>
      <c r="I127" s="80"/>
      <c r="J127" s="80"/>
    </row>
    <row r="128" spans="2:10" x14ac:dyDescent="0.2">
      <c r="B128" s="177"/>
      <c r="C128" s="177"/>
      <c r="D128" s="177"/>
      <c r="E128" s="177"/>
      <c r="F128" s="177"/>
      <c r="G128" s="177"/>
      <c r="H128" s="80"/>
      <c r="I128" s="80"/>
      <c r="J128" s="80"/>
    </row>
    <row r="129" spans="2:10" x14ac:dyDescent="0.2">
      <c r="B129" s="177"/>
      <c r="C129" s="177"/>
      <c r="D129" s="177"/>
      <c r="E129" s="177"/>
      <c r="F129" s="177"/>
      <c r="G129" s="177"/>
      <c r="H129" s="80"/>
      <c r="I129" s="80"/>
      <c r="J129" s="80"/>
    </row>
    <row r="130" spans="2:10" x14ac:dyDescent="0.2">
      <c r="B130" s="177"/>
      <c r="C130" s="177"/>
      <c r="D130" s="177"/>
      <c r="E130" s="177"/>
      <c r="F130" s="177"/>
      <c r="G130" s="177"/>
      <c r="H130" s="80"/>
      <c r="I130" s="80"/>
      <c r="J130" s="80"/>
    </row>
    <row r="131" spans="2:10" x14ac:dyDescent="0.2">
      <c r="B131" s="177"/>
      <c r="C131" s="177"/>
      <c r="D131" s="177"/>
      <c r="E131" s="177"/>
      <c r="F131" s="177"/>
      <c r="G131" s="177"/>
      <c r="H131" s="80"/>
      <c r="I131" s="80"/>
      <c r="J131" s="80"/>
    </row>
    <row r="132" spans="2:10" x14ac:dyDescent="0.2">
      <c r="B132" s="177"/>
      <c r="C132" s="177"/>
      <c r="D132" s="177"/>
      <c r="E132" s="177"/>
      <c r="F132" s="177"/>
      <c r="G132" s="177"/>
      <c r="H132" s="80"/>
      <c r="I132" s="80"/>
      <c r="J132" s="80"/>
    </row>
    <row r="133" spans="2:10" x14ac:dyDescent="0.2">
      <c r="B133" s="177"/>
      <c r="C133" s="177"/>
      <c r="D133" s="177"/>
      <c r="E133" s="177"/>
      <c r="F133" s="177"/>
      <c r="G133" s="177"/>
      <c r="H133" s="80"/>
      <c r="I133" s="80"/>
      <c r="J133" s="80"/>
    </row>
    <row r="134" spans="2:10" x14ac:dyDescent="0.2">
      <c r="B134" s="177"/>
      <c r="C134" s="177"/>
      <c r="D134" s="177"/>
      <c r="E134" s="177"/>
      <c r="F134" s="177"/>
      <c r="G134" s="177"/>
      <c r="H134" s="80"/>
      <c r="I134" s="80"/>
      <c r="J134" s="80"/>
    </row>
    <row r="135" spans="2:10" x14ac:dyDescent="0.2">
      <c r="B135" s="177"/>
      <c r="C135" s="177"/>
      <c r="D135" s="177"/>
      <c r="E135" s="177"/>
      <c r="F135" s="177"/>
      <c r="G135" s="177"/>
      <c r="H135" s="80"/>
      <c r="I135" s="80"/>
      <c r="J135" s="80"/>
    </row>
    <row r="136" spans="2:10" x14ac:dyDescent="0.2">
      <c r="B136" s="177"/>
      <c r="C136" s="177"/>
      <c r="D136" s="177"/>
      <c r="E136" s="177"/>
      <c r="F136" s="177"/>
      <c r="G136" s="177"/>
      <c r="H136" s="80"/>
      <c r="I136" s="80"/>
      <c r="J136" s="80"/>
    </row>
    <row r="137" spans="2:10" x14ac:dyDescent="0.2">
      <c r="B137" s="177"/>
      <c r="C137" s="177"/>
      <c r="D137" s="177"/>
      <c r="E137" s="177"/>
      <c r="F137" s="177"/>
      <c r="G137" s="177"/>
      <c r="H137" s="80"/>
      <c r="I137" s="80"/>
      <c r="J137" s="80"/>
    </row>
    <row r="138" spans="2:10" x14ac:dyDescent="0.2">
      <c r="B138" s="177"/>
      <c r="C138" s="177"/>
      <c r="D138" s="177"/>
      <c r="E138" s="177"/>
      <c r="F138" s="177"/>
      <c r="G138" s="177"/>
      <c r="H138" s="80"/>
      <c r="I138" s="80"/>
      <c r="J138" s="80"/>
    </row>
    <row r="139" spans="2:10" x14ac:dyDescent="0.2">
      <c r="B139" s="177"/>
      <c r="C139" s="177"/>
      <c r="D139" s="177"/>
      <c r="E139" s="177"/>
      <c r="F139" s="177"/>
      <c r="G139" s="177"/>
      <c r="H139" s="80"/>
      <c r="I139" s="80"/>
      <c r="J139" s="80"/>
    </row>
    <row r="140" spans="2:10" x14ac:dyDescent="0.2">
      <c r="B140" s="177"/>
      <c r="C140" s="177"/>
      <c r="D140" s="177"/>
      <c r="E140" s="177"/>
      <c r="F140" s="177"/>
      <c r="G140" s="177"/>
      <c r="H140" s="80"/>
      <c r="I140" s="80"/>
      <c r="J140" s="80"/>
    </row>
    <row r="141" spans="2:10" x14ac:dyDescent="0.2">
      <c r="B141" s="177"/>
      <c r="C141" s="177"/>
      <c r="D141" s="177"/>
      <c r="E141" s="177"/>
      <c r="F141" s="177"/>
      <c r="G141" s="177"/>
      <c r="H141" s="80"/>
      <c r="I141" s="80"/>
      <c r="J141" s="80"/>
    </row>
    <row r="142" spans="2:10" x14ac:dyDescent="0.2">
      <c r="B142" s="177"/>
      <c r="C142" s="177"/>
      <c r="D142" s="177"/>
      <c r="E142" s="177"/>
      <c r="F142" s="177"/>
      <c r="G142" s="177"/>
      <c r="H142" s="80"/>
      <c r="I142" s="80"/>
      <c r="J142" s="80"/>
    </row>
    <row r="143" spans="2:10" x14ac:dyDescent="0.2">
      <c r="B143" s="177"/>
      <c r="C143" s="177"/>
      <c r="D143" s="177"/>
      <c r="E143" s="177"/>
      <c r="F143" s="177"/>
      <c r="G143" s="177"/>
      <c r="H143" s="80"/>
      <c r="I143" s="80"/>
      <c r="J143" s="80"/>
    </row>
    <row r="144" spans="2:10" x14ac:dyDescent="0.2">
      <c r="B144" s="177"/>
      <c r="C144" s="177"/>
      <c r="D144" s="177"/>
      <c r="E144" s="177"/>
      <c r="F144" s="177"/>
      <c r="G144" s="177"/>
      <c r="H144" s="80"/>
      <c r="I144" s="80"/>
      <c r="J144" s="80"/>
    </row>
    <row r="145" spans="2:10" x14ac:dyDescent="0.2">
      <c r="B145" s="177"/>
      <c r="C145" s="177"/>
      <c r="D145" s="177"/>
      <c r="E145" s="177"/>
      <c r="F145" s="177"/>
      <c r="G145" s="177"/>
      <c r="H145" s="80"/>
      <c r="I145" s="80"/>
      <c r="J145" s="80"/>
    </row>
    <row r="146" spans="2:10" x14ac:dyDescent="0.2">
      <c r="B146" s="177"/>
      <c r="C146" s="177"/>
      <c r="D146" s="177"/>
      <c r="E146" s="177"/>
      <c r="F146" s="177"/>
      <c r="G146" s="177"/>
      <c r="H146" s="80"/>
      <c r="I146" s="80"/>
      <c r="J146" s="80"/>
    </row>
    <row r="147" spans="2:10" x14ac:dyDescent="0.2">
      <c r="B147" s="177"/>
      <c r="C147" s="177"/>
      <c r="D147" s="177"/>
      <c r="E147" s="177"/>
      <c r="F147" s="177"/>
      <c r="G147" s="177"/>
      <c r="H147" s="80"/>
      <c r="I147" s="80"/>
      <c r="J147" s="80"/>
    </row>
    <row r="148" spans="2:10" x14ac:dyDescent="0.2">
      <c r="B148" s="177"/>
      <c r="C148" s="177"/>
      <c r="D148" s="177"/>
      <c r="E148" s="177"/>
      <c r="F148" s="177"/>
      <c r="G148" s="177"/>
      <c r="H148" s="80"/>
      <c r="I148" s="80"/>
      <c r="J148" s="80"/>
    </row>
    <row r="149" spans="2:10" x14ac:dyDescent="0.2">
      <c r="B149" s="177"/>
      <c r="C149" s="177"/>
      <c r="D149" s="177"/>
      <c r="E149" s="177"/>
      <c r="F149" s="177"/>
      <c r="G149" s="177"/>
      <c r="H149" s="80"/>
      <c r="I149" s="80"/>
      <c r="J149" s="80"/>
    </row>
    <row r="150" spans="2:10" x14ac:dyDescent="0.2">
      <c r="B150" s="177"/>
      <c r="C150" s="177"/>
      <c r="D150" s="177"/>
      <c r="E150" s="177"/>
      <c r="F150" s="177"/>
      <c r="G150" s="177"/>
      <c r="H150" s="80"/>
      <c r="I150" s="80"/>
      <c r="J150" s="80"/>
    </row>
    <row r="151" spans="2:10" x14ac:dyDescent="0.2">
      <c r="B151" s="177"/>
      <c r="C151" s="177"/>
      <c r="D151" s="177"/>
      <c r="E151" s="177"/>
      <c r="F151" s="177"/>
      <c r="G151" s="177"/>
      <c r="H151" s="80"/>
      <c r="I151" s="80"/>
      <c r="J151" s="80"/>
    </row>
    <row r="152" spans="2:10" x14ac:dyDescent="0.2">
      <c r="B152" s="177"/>
      <c r="C152" s="177"/>
      <c r="D152" s="177"/>
      <c r="E152" s="177"/>
      <c r="F152" s="177"/>
      <c r="G152" s="177"/>
      <c r="H152" s="80"/>
      <c r="I152" s="80"/>
      <c r="J152" s="80"/>
    </row>
    <row r="153" spans="2:10" x14ac:dyDescent="0.2">
      <c r="B153" s="177"/>
      <c r="C153" s="177"/>
      <c r="D153" s="177"/>
      <c r="E153" s="177"/>
      <c r="F153" s="177"/>
      <c r="G153" s="177"/>
      <c r="H153" s="80"/>
      <c r="I153" s="80"/>
      <c r="J153" s="80"/>
    </row>
    <row r="154" spans="2:10" x14ac:dyDescent="0.2">
      <c r="B154" s="177"/>
      <c r="C154" s="177"/>
      <c r="D154" s="177"/>
      <c r="E154" s="177"/>
      <c r="F154" s="177"/>
      <c r="G154" s="177"/>
      <c r="H154" s="80"/>
      <c r="I154" s="80"/>
      <c r="J154" s="80"/>
    </row>
    <row r="155" spans="2:10" x14ac:dyDescent="0.2">
      <c r="B155" s="177"/>
      <c r="C155" s="177"/>
      <c r="D155" s="177"/>
      <c r="E155" s="177"/>
      <c r="F155" s="177"/>
      <c r="G155" s="177"/>
      <c r="H155" s="80"/>
      <c r="I155" s="80"/>
      <c r="J155" s="80"/>
    </row>
    <row r="156" spans="2:10" x14ac:dyDescent="0.2">
      <c r="B156" s="177"/>
      <c r="C156" s="177"/>
      <c r="D156" s="177"/>
      <c r="E156" s="177"/>
      <c r="F156" s="177"/>
      <c r="G156" s="177"/>
      <c r="H156" s="80"/>
      <c r="I156" s="80"/>
      <c r="J156" s="80"/>
    </row>
    <row r="157" spans="2:10" x14ac:dyDescent="0.2">
      <c r="B157" s="177"/>
      <c r="C157" s="177"/>
      <c r="D157" s="177"/>
      <c r="E157" s="177"/>
      <c r="F157" s="177"/>
      <c r="G157" s="177"/>
      <c r="H157" s="80"/>
      <c r="I157" s="80"/>
      <c r="J157" s="80"/>
    </row>
    <row r="158" spans="2:10" x14ac:dyDescent="0.2">
      <c r="B158" s="177"/>
      <c r="C158" s="177"/>
      <c r="D158" s="177"/>
      <c r="E158" s="177"/>
      <c r="F158" s="177"/>
      <c r="G158" s="177"/>
      <c r="H158" s="80"/>
      <c r="I158" s="80"/>
      <c r="J158" s="80"/>
    </row>
    <row r="159" spans="2:10" x14ac:dyDescent="0.2">
      <c r="B159" s="177"/>
      <c r="C159" s="177"/>
      <c r="D159" s="177"/>
      <c r="E159" s="177"/>
      <c r="F159" s="177"/>
      <c r="G159" s="177"/>
      <c r="H159" s="80"/>
      <c r="I159" s="80"/>
      <c r="J159" s="80"/>
    </row>
    <row r="160" spans="2:10" x14ac:dyDescent="0.2">
      <c r="B160" s="177"/>
      <c r="C160" s="177"/>
      <c r="D160" s="177"/>
      <c r="E160" s="177"/>
      <c r="F160" s="177"/>
      <c r="G160" s="177"/>
      <c r="H160" s="80"/>
      <c r="I160" s="80"/>
      <c r="J160" s="80"/>
    </row>
    <row r="161" spans="2:10" x14ac:dyDescent="0.2">
      <c r="B161" s="177"/>
      <c r="C161" s="177"/>
      <c r="D161" s="177"/>
      <c r="E161" s="177"/>
      <c r="F161" s="177"/>
      <c r="G161" s="177"/>
      <c r="H161" s="80"/>
      <c r="I161" s="80"/>
      <c r="J161" s="80"/>
    </row>
    <row r="162" spans="2:10" x14ac:dyDescent="0.2">
      <c r="B162" s="177"/>
      <c r="C162" s="177"/>
      <c r="D162" s="177"/>
      <c r="E162" s="177"/>
      <c r="F162" s="177"/>
      <c r="G162" s="177"/>
      <c r="H162" s="80"/>
      <c r="I162" s="80"/>
      <c r="J162" s="80"/>
    </row>
    <row r="163" spans="2:10" x14ac:dyDescent="0.2">
      <c r="B163" s="177"/>
      <c r="C163" s="177"/>
      <c r="D163" s="177"/>
      <c r="E163" s="177"/>
      <c r="F163" s="177"/>
      <c r="G163" s="177"/>
      <c r="H163" s="80"/>
      <c r="I163" s="80"/>
      <c r="J163" s="80"/>
    </row>
    <row r="164" spans="2:10" x14ac:dyDescent="0.2">
      <c r="B164" s="177"/>
      <c r="C164" s="177"/>
      <c r="D164" s="177"/>
      <c r="E164" s="177"/>
      <c r="F164" s="177"/>
      <c r="G164" s="177"/>
      <c r="H164" s="80"/>
      <c r="I164" s="80"/>
      <c r="J164" s="80"/>
    </row>
    <row r="165" spans="2:10" x14ac:dyDescent="0.2">
      <c r="B165" s="177"/>
      <c r="C165" s="177"/>
      <c r="D165" s="177"/>
      <c r="E165" s="177"/>
      <c r="F165" s="177"/>
      <c r="G165" s="177"/>
      <c r="H165" s="80"/>
      <c r="I165" s="80"/>
      <c r="J165" s="80"/>
    </row>
    <row r="166" spans="2:10" x14ac:dyDescent="0.2">
      <c r="B166" s="177"/>
      <c r="C166" s="177"/>
      <c r="D166" s="177"/>
      <c r="E166" s="177"/>
      <c r="F166" s="177"/>
      <c r="G166" s="177"/>
      <c r="H166" s="80"/>
      <c r="I166" s="80"/>
      <c r="J166" s="80"/>
    </row>
    <row r="167" spans="2:10" x14ac:dyDescent="0.2">
      <c r="B167" s="177"/>
      <c r="C167" s="177"/>
      <c r="D167" s="177"/>
      <c r="E167" s="177"/>
      <c r="F167" s="177"/>
      <c r="G167" s="177"/>
      <c r="H167" s="80"/>
      <c r="I167" s="80"/>
      <c r="J167" s="80"/>
    </row>
    <row r="168" spans="2:10" x14ac:dyDescent="0.2">
      <c r="B168" s="177"/>
      <c r="C168" s="177"/>
      <c r="D168" s="177"/>
      <c r="E168" s="177"/>
      <c r="F168" s="177"/>
      <c r="G168" s="177"/>
      <c r="H168" s="80"/>
      <c r="I168" s="80"/>
      <c r="J168" s="80"/>
    </row>
    <row r="169" spans="2:10" x14ac:dyDescent="0.2">
      <c r="B169" s="177"/>
      <c r="C169" s="177"/>
      <c r="D169" s="177"/>
      <c r="E169" s="177"/>
      <c r="F169" s="177"/>
      <c r="G169" s="177"/>
      <c r="H169" s="80"/>
      <c r="I169" s="80"/>
      <c r="J169" s="80"/>
    </row>
    <row r="170" spans="2:10" x14ac:dyDescent="0.2">
      <c r="B170" s="177"/>
      <c r="C170" s="177"/>
      <c r="D170" s="177"/>
      <c r="E170" s="177"/>
      <c r="F170" s="177"/>
      <c r="G170" s="177"/>
      <c r="H170" s="80"/>
      <c r="I170" s="80"/>
      <c r="J170" s="80"/>
    </row>
    <row r="171" spans="2:10" x14ac:dyDescent="0.2">
      <c r="B171" s="177"/>
      <c r="C171" s="177"/>
      <c r="D171" s="177"/>
      <c r="E171" s="177"/>
      <c r="F171" s="177"/>
      <c r="G171" s="177"/>
      <c r="H171" s="80"/>
      <c r="I171" s="80"/>
      <c r="J171" s="80"/>
    </row>
    <row r="172" spans="2:10" x14ac:dyDescent="0.2">
      <c r="B172" s="177"/>
      <c r="C172" s="177"/>
      <c r="D172" s="177"/>
      <c r="E172" s="177"/>
      <c r="F172" s="177"/>
      <c r="G172" s="177"/>
      <c r="H172" s="80"/>
      <c r="I172" s="80"/>
      <c r="J172" s="80"/>
    </row>
    <row r="173" spans="2:10" x14ac:dyDescent="0.2">
      <c r="B173" s="177"/>
      <c r="C173" s="177"/>
      <c r="D173" s="177"/>
      <c r="E173" s="177"/>
      <c r="F173" s="177"/>
      <c r="G173" s="177"/>
      <c r="H173" s="80"/>
      <c r="I173" s="80"/>
      <c r="J173" s="80"/>
    </row>
    <row r="174" spans="2:10" x14ac:dyDescent="0.2">
      <c r="B174" s="177"/>
      <c r="C174" s="177"/>
      <c r="D174" s="177"/>
      <c r="E174" s="177"/>
      <c r="F174" s="177"/>
      <c r="G174" s="177"/>
      <c r="H174" s="80"/>
      <c r="I174" s="80"/>
      <c r="J174" s="80"/>
    </row>
    <row r="175" spans="2:10" x14ac:dyDescent="0.2">
      <c r="B175" s="177"/>
      <c r="C175" s="177"/>
      <c r="D175" s="177"/>
      <c r="E175" s="177"/>
      <c r="F175" s="177"/>
      <c r="G175" s="177"/>
      <c r="H175" s="80"/>
      <c r="I175" s="80"/>
      <c r="J175" s="80"/>
    </row>
    <row r="176" spans="2:10" x14ac:dyDescent="0.2">
      <c r="B176" s="177"/>
      <c r="C176" s="177"/>
      <c r="D176" s="177"/>
      <c r="E176" s="177"/>
      <c r="F176" s="177"/>
      <c r="G176" s="177"/>
      <c r="H176" s="80"/>
      <c r="I176" s="80"/>
      <c r="J176" s="80"/>
    </row>
    <row r="177" spans="2:10" x14ac:dyDescent="0.2">
      <c r="B177" s="177"/>
      <c r="C177" s="177"/>
      <c r="D177" s="177"/>
      <c r="E177" s="177"/>
      <c r="F177" s="177"/>
      <c r="G177" s="177"/>
      <c r="H177" s="80"/>
      <c r="I177" s="80"/>
      <c r="J177" s="80"/>
    </row>
    <row r="178" spans="2:10" x14ac:dyDescent="0.2">
      <c r="B178" s="177"/>
      <c r="C178" s="177"/>
      <c r="D178" s="177"/>
      <c r="E178" s="177"/>
      <c r="F178" s="177"/>
      <c r="G178" s="177"/>
      <c r="H178" s="80"/>
      <c r="I178" s="80"/>
      <c r="J178" s="80"/>
    </row>
    <row r="179" spans="2:10" x14ac:dyDescent="0.2">
      <c r="B179" s="177"/>
      <c r="C179" s="177"/>
      <c r="D179" s="177"/>
      <c r="E179" s="177"/>
      <c r="F179" s="177"/>
      <c r="G179" s="177"/>
      <c r="H179" s="80"/>
      <c r="I179" s="80"/>
      <c r="J179" s="80"/>
    </row>
    <row r="180" spans="2:10" x14ac:dyDescent="0.2">
      <c r="B180" s="177"/>
      <c r="C180" s="177"/>
      <c r="D180" s="177"/>
      <c r="E180" s="177"/>
      <c r="F180" s="177"/>
      <c r="G180" s="177"/>
      <c r="H180" s="80"/>
      <c r="I180" s="80"/>
      <c r="J180" s="8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2">
    <tabColor indexed="55"/>
    <outlinePr applyStyles="1" summaryBelow="0"/>
    <pageSetUpPr fitToPage="1"/>
  </sheetPr>
  <dimension ref="A2:T247"/>
  <sheetViews>
    <sheetView workbookViewId="0">
      <selection activeCell="D4" sqref="D4"/>
    </sheetView>
  </sheetViews>
  <sheetFormatPr defaultRowHeight="12.75" x14ac:dyDescent="0.2"/>
  <cols>
    <col min="1" max="1" width="63.28515625" style="64" bestFit="1" customWidth="1"/>
    <col min="2" max="2" width="14.28515625" style="153" customWidth="1"/>
    <col min="3" max="3" width="15.140625" style="153" customWidth="1"/>
    <col min="4" max="4" width="10.28515625" style="160" customWidth="1"/>
    <col min="5" max="5" width="8.85546875" style="64" hidden="1" customWidth="1"/>
    <col min="6" max="16384" width="9.140625" style="64"/>
  </cols>
  <sheetData>
    <row r="2" spans="1:20" ht="39" customHeight="1" x14ac:dyDescent="0.3">
      <c r="A2" s="267" t="s">
        <v>22</v>
      </c>
      <c r="B2" s="3"/>
      <c r="C2" s="3"/>
      <c r="D2" s="3"/>
      <c r="E2" s="3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x14ac:dyDescent="0.2">
      <c r="A3" s="126"/>
    </row>
    <row r="4" spans="1:20" s="188" customFormat="1" x14ac:dyDescent="0.2">
      <c r="B4" s="54"/>
      <c r="C4" s="54"/>
      <c r="D4" s="61" t="str">
        <f>VALVAL</f>
        <v>млрд. одиниць</v>
      </c>
    </row>
    <row r="5" spans="1:20" s="197" customFormat="1" x14ac:dyDescent="0.2">
      <c r="A5" s="111"/>
      <c r="B5" s="233" t="s">
        <v>202</v>
      </c>
      <c r="C5" s="233" t="s">
        <v>8</v>
      </c>
      <c r="D5" s="238" t="s">
        <v>77</v>
      </c>
      <c r="E5" s="240" t="s">
        <v>185</v>
      </c>
    </row>
    <row r="6" spans="1:20" s="87" customFormat="1" ht="15" x14ac:dyDescent="0.2">
      <c r="A6" s="204" t="s">
        <v>201</v>
      </c>
      <c r="B6" s="252">
        <f t="shared" ref="B6:D6" si="0">SUM(B$7+ B$8+ B$9)</f>
        <v>76.256134905379994</v>
      </c>
      <c r="C6" s="252">
        <f t="shared" si="0"/>
        <v>1993.01638701706</v>
      </c>
      <c r="D6" s="9">
        <f t="shared" si="0"/>
        <v>1</v>
      </c>
      <c r="E6" s="136" t="s">
        <v>11</v>
      </c>
    </row>
    <row r="7" spans="1:20" s="170" customFormat="1" x14ac:dyDescent="0.2">
      <c r="A7" s="213" t="s">
        <v>123</v>
      </c>
      <c r="B7" s="48">
        <v>3.1899011013899998</v>
      </c>
      <c r="C7" s="48">
        <v>83.370671433850006</v>
      </c>
      <c r="D7" s="53">
        <v>4.1831E-2</v>
      </c>
      <c r="E7" s="14" t="s">
        <v>147</v>
      </c>
    </row>
    <row r="8" spans="1:20" s="170" customFormat="1" x14ac:dyDescent="0.2">
      <c r="A8" s="213" t="s">
        <v>162</v>
      </c>
      <c r="B8" s="48">
        <v>21.562314883949998</v>
      </c>
      <c r="C8" s="48">
        <v>563.54871590308005</v>
      </c>
      <c r="D8" s="53">
        <v>0.28276200000000001</v>
      </c>
      <c r="E8" s="14" t="s">
        <v>147</v>
      </c>
    </row>
    <row r="9" spans="1:20" s="170" customFormat="1" x14ac:dyDescent="0.2">
      <c r="A9" s="213" t="s">
        <v>96</v>
      </c>
      <c r="B9" s="48">
        <v>51.50391892004</v>
      </c>
      <c r="C9" s="48">
        <v>1346.09699968013</v>
      </c>
      <c r="D9" s="53">
        <v>0.67540699999999998</v>
      </c>
      <c r="E9" s="14" t="s">
        <v>147</v>
      </c>
    </row>
    <row r="10" spans="1:20" x14ac:dyDescent="0.2">
      <c r="B10" s="176"/>
      <c r="C10" s="176"/>
      <c r="D10" s="180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</row>
    <row r="11" spans="1:20" x14ac:dyDescent="0.2">
      <c r="B11" s="176"/>
      <c r="C11" s="176"/>
      <c r="D11" s="180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</row>
    <row r="12" spans="1:20" x14ac:dyDescent="0.2">
      <c r="B12" s="176"/>
      <c r="C12" s="176"/>
      <c r="D12" s="180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</row>
    <row r="13" spans="1:20" x14ac:dyDescent="0.2">
      <c r="B13" s="176"/>
      <c r="C13" s="176"/>
      <c r="D13" s="180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</row>
    <row r="14" spans="1:20" x14ac:dyDescent="0.2">
      <c r="B14" s="176"/>
      <c r="C14" s="176"/>
      <c r="D14" s="180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  <c r="R14" s="78"/>
    </row>
    <row r="15" spans="1:20" x14ac:dyDescent="0.2">
      <c r="B15" s="176"/>
      <c r="C15" s="176"/>
      <c r="D15" s="180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</row>
    <row r="16" spans="1:20" x14ac:dyDescent="0.2">
      <c r="B16" s="176"/>
      <c r="C16" s="176"/>
      <c r="D16" s="180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  <c r="R16" s="78"/>
    </row>
    <row r="17" spans="2:18" x14ac:dyDescent="0.2">
      <c r="B17" s="176"/>
      <c r="C17" s="176"/>
      <c r="D17" s="180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  <c r="R17" s="78"/>
    </row>
    <row r="18" spans="2:18" x14ac:dyDescent="0.2">
      <c r="B18" s="176"/>
      <c r="C18" s="176"/>
      <c r="D18" s="180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</row>
    <row r="19" spans="2:18" x14ac:dyDescent="0.2">
      <c r="B19" s="176"/>
      <c r="C19" s="176"/>
      <c r="D19" s="180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  <c r="R19" s="78"/>
    </row>
    <row r="20" spans="2:18" x14ac:dyDescent="0.2">
      <c r="B20" s="176"/>
      <c r="C20" s="176"/>
      <c r="D20" s="180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  <c r="R20" s="78"/>
    </row>
    <row r="21" spans="2:18" x14ac:dyDescent="0.2">
      <c r="B21" s="176"/>
      <c r="C21" s="176"/>
      <c r="D21" s="180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</row>
    <row r="22" spans="2:18" x14ac:dyDescent="0.2">
      <c r="B22" s="176"/>
      <c r="C22" s="176"/>
      <c r="D22" s="180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  <c r="R22" s="78"/>
    </row>
    <row r="23" spans="2:18" x14ac:dyDescent="0.2">
      <c r="B23" s="176"/>
      <c r="C23" s="176"/>
      <c r="D23" s="180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  <c r="R23" s="78"/>
    </row>
    <row r="24" spans="2:18" x14ac:dyDescent="0.2">
      <c r="B24" s="176"/>
      <c r="C24" s="176"/>
      <c r="D24" s="180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</row>
    <row r="25" spans="2:18" x14ac:dyDescent="0.2">
      <c r="B25" s="176"/>
      <c r="C25" s="176"/>
      <c r="D25" s="180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  <c r="R25" s="78"/>
    </row>
    <row r="26" spans="2:18" x14ac:dyDescent="0.2">
      <c r="B26" s="176"/>
      <c r="C26" s="176"/>
      <c r="D26" s="180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  <c r="R26" s="78"/>
    </row>
    <row r="27" spans="2:18" x14ac:dyDescent="0.2">
      <c r="B27" s="176"/>
      <c r="C27" s="176"/>
      <c r="D27" s="180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</row>
    <row r="28" spans="2:18" x14ac:dyDescent="0.2">
      <c r="B28" s="176"/>
      <c r="C28" s="176"/>
      <c r="D28" s="180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</row>
    <row r="29" spans="2:18" x14ac:dyDescent="0.2">
      <c r="B29" s="176"/>
      <c r="C29" s="176"/>
      <c r="D29" s="180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</row>
    <row r="30" spans="2:18" x14ac:dyDescent="0.2">
      <c r="B30" s="176"/>
      <c r="C30" s="176"/>
      <c r="D30" s="180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</row>
    <row r="31" spans="2:18" x14ac:dyDescent="0.2">
      <c r="B31" s="176"/>
      <c r="C31" s="176"/>
      <c r="D31" s="180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</row>
    <row r="32" spans="2:18" x14ac:dyDescent="0.2">
      <c r="B32" s="176"/>
      <c r="C32" s="176"/>
      <c r="D32" s="180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</row>
    <row r="33" spans="2:18" x14ac:dyDescent="0.2">
      <c r="B33" s="176"/>
      <c r="C33" s="176"/>
      <c r="D33" s="180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  <c r="R33" s="78"/>
    </row>
    <row r="34" spans="2:18" x14ac:dyDescent="0.2">
      <c r="B34" s="176"/>
      <c r="C34" s="176"/>
      <c r="D34" s="180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  <c r="R34" s="78"/>
    </row>
    <row r="35" spans="2:18" x14ac:dyDescent="0.2">
      <c r="B35" s="176"/>
      <c r="C35" s="176"/>
      <c r="D35" s="180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  <c r="R35" s="78"/>
    </row>
    <row r="36" spans="2:18" x14ac:dyDescent="0.2">
      <c r="B36" s="176"/>
      <c r="C36" s="176"/>
      <c r="D36" s="180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  <c r="R36" s="78"/>
    </row>
    <row r="37" spans="2:18" x14ac:dyDescent="0.2">
      <c r="B37" s="176"/>
      <c r="C37" s="176"/>
      <c r="D37" s="180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  <c r="R37" s="78"/>
    </row>
    <row r="38" spans="2:18" x14ac:dyDescent="0.2">
      <c r="B38" s="176"/>
      <c r="C38" s="176"/>
      <c r="D38" s="180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  <c r="R38" s="78"/>
    </row>
    <row r="39" spans="2:18" x14ac:dyDescent="0.2">
      <c r="B39" s="176"/>
      <c r="C39" s="176"/>
      <c r="D39" s="180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</row>
    <row r="40" spans="2:18" x14ac:dyDescent="0.2">
      <c r="B40" s="176"/>
      <c r="C40" s="176"/>
      <c r="D40" s="180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</row>
    <row r="41" spans="2:18" x14ac:dyDescent="0.2">
      <c r="B41" s="176"/>
      <c r="C41" s="176"/>
      <c r="D41" s="180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</row>
    <row r="42" spans="2:18" x14ac:dyDescent="0.2">
      <c r="B42" s="176"/>
      <c r="C42" s="176"/>
      <c r="D42" s="180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</row>
    <row r="43" spans="2:18" x14ac:dyDescent="0.2">
      <c r="B43" s="176"/>
      <c r="C43" s="176"/>
      <c r="D43" s="180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  <c r="R43" s="78"/>
    </row>
    <row r="44" spans="2:18" x14ac:dyDescent="0.2">
      <c r="B44" s="176"/>
      <c r="C44" s="176"/>
      <c r="D44" s="180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  <c r="R44" s="78"/>
    </row>
    <row r="45" spans="2:18" x14ac:dyDescent="0.2">
      <c r="B45" s="176"/>
      <c r="C45" s="176"/>
      <c r="D45" s="180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  <c r="R45" s="78"/>
    </row>
    <row r="46" spans="2:18" x14ac:dyDescent="0.2">
      <c r="B46" s="176"/>
      <c r="C46" s="176"/>
      <c r="D46" s="180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  <c r="R46" s="78"/>
    </row>
    <row r="47" spans="2:18" x14ac:dyDescent="0.2">
      <c r="B47" s="176"/>
      <c r="C47" s="176"/>
      <c r="D47" s="180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  <c r="R47" s="78"/>
    </row>
    <row r="48" spans="2:18" x14ac:dyDescent="0.2">
      <c r="B48" s="176"/>
      <c r="C48" s="176"/>
      <c r="D48" s="180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</row>
    <row r="49" spans="2:18" x14ac:dyDescent="0.2">
      <c r="B49" s="176"/>
      <c r="C49" s="176"/>
      <c r="D49" s="180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</row>
    <row r="50" spans="2:18" x14ac:dyDescent="0.2">
      <c r="B50" s="176"/>
      <c r="C50" s="176"/>
      <c r="D50" s="180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  <c r="R50" s="78"/>
    </row>
    <row r="51" spans="2:18" x14ac:dyDescent="0.2">
      <c r="B51" s="176"/>
      <c r="C51" s="176"/>
      <c r="D51" s="180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  <c r="R51" s="78"/>
    </row>
    <row r="52" spans="2:18" x14ac:dyDescent="0.2">
      <c r="B52" s="176"/>
      <c r="C52" s="176"/>
      <c r="D52" s="180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  <c r="R52" s="78"/>
    </row>
    <row r="53" spans="2:18" x14ac:dyDescent="0.2">
      <c r="B53" s="176"/>
      <c r="C53" s="176"/>
      <c r="D53" s="180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  <c r="R53" s="78"/>
    </row>
    <row r="54" spans="2:18" x14ac:dyDescent="0.2">
      <c r="B54" s="176"/>
      <c r="C54" s="176"/>
      <c r="D54" s="180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  <c r="R54" s="78"/>
    </row>
    <row r="55" spans="2:18" x14ac:dyDescent="0.2">
      <c r="B55" s="176"/>
      <c r="C55" s="176"/>
      <c r="D55" s="180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</row>
    <row r="56" spans="2:18" x14ac:dyDescent="0.2">
      <c r="B56" s="176"/>
      <c r="C56" s="176"/>
      <c r="D56" s="180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</row>
    <row r="57" spans="2:18" x14ac:dyDescent="0.2">
      <c r="B57" s="176"/>
      <c r="C57" s="176"/>
      <c r="D57" s="180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</row>
    <row r="58" spans="2:18" x14ac:dyDescent="0.2">
      <c r="B58" s="176"/>
      <c r="C58" s="176"/>
      <c r="D58" s="180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  <c r="R58" s="78"/>
    </row>
    <row r="59" spans="2:18" x14ac:dyDescent="0.2">
      <c r="B59" s="176"/>
      <c r="C59" s="176"/>
      <c r="D59" s="180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  <c r="R59" s="78"/>
    </row>
    <row r="60" spans="2:18" x14ac:dyDescent="0.2">
      <c r="B60" s="176"/>
      <c r="C60" s="176"/>
      <c r="D60" s="180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  <c r="R60" s="78"/>
    </row>
    <row r="61" spans="2:18" x14ac:dyDescent="0.2">
      <c r="B61" s="176"/>
      <c r="C61" s="176"/>
      <c r="D61" s="180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  <c r="R61" s="78"/>
    </row>
    <row r="62" spans="2:18" x14ac:dyDescent="0.2">
      <c r="B62" s="176"/>
      <c r="C62" s="176"/>
      <c r="D62" s="180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</row>
    <row r="63" spans="2:18" x14ac:dyDescent="0.2">
      <c r="B63" s="176"/>
      <c r="C63" s="176"/>
      <c r="D63" s="180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  <c r="R63" s="78"/>
    </row>
    <row r="64" spans="2:18" x14ac:dyDescent="0.2">
      <c r="B64" s="176"/>
      <c r="C64" s="176"/>
      <c r="D64" s="180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  <c r="R64" s="78"/>
    </row>
    <row r="65" spans="2:18" x14ac:dyDescent="0.2">
      <c r="B65" s="176"/>
      <c r="C65" s="176"/>
      <c r="D65" s="180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  <c r="R65" s="78"/>
    </row>
    <row r="66" spans="2:18" x14ac:dyDescent="0.2">
      <c r="B66" s="176"/>
      <c r="C66" s="176"/>
      <c r="D66" s="180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  <c r="R66" s="78"/>
    </row>
    <row r="67" spans="2:18" x14ac:dyDescent="0.2">
      <c r="B67" s="176"/>
      <c r="C67" s="176"/>
      <c r="D67" s="180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  <c r="R67" s="78"/>
    </row>
    <row r="68" spans="2:18" x14ac:dyDescent="0.2">
      <c r="B68" s="176"/>
      <c r="C68" s="176"/>
      <c r="D68" s="180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  <c r="R68" s="78"/>
    </row>
    <row r="69" spans="2:18" x14ac:dyDescent="0.2">
      <c r="B69" s="176"/>
      <c r="C69" s="176"/>
      <c r="D69" s="180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  <c r="R69" s="78"/>
    </row>
    <row r="70" spans="2:18" x14ac:dyDescent="0.2">
      <c r="B70" s="176"/>
      <c r="C70" s="176"/>
      <c r="D70" s="180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  <c r="R70" s="78"/>
    </row>
    <row r="71" spans="2:18" x14ac:dyDescent="0.2">
      <c r="B71" s="176"/>
      <c r="C71" s="176"/>
      <c r="D71" s="180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  <c r="R71" s="78"/>
    </row>
    <row r="72" spans="2:18" x14ac:dyDescent="0.2">
      <c r="B72" s="176"/>
      <c r="C72" s="176"/>
      <c r="D72" s="180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</row>
    <row r="73" spans="2:18" x14ac:dyDescent="0.2">
      <c r="B73" s="176"/>
      <c r="C73" s="176"/>
      <c r="D73" s="180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</row>
    <row r="74" spans="2:18" x14ac:dyDescent="0.2">
      <c r="B74" s="176"/>
      <c r="C74" s="176"/>
      <c r="D74" s="180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</row>
    <row r="75" spans="2:18" x14ac:dyDescent="0.2">
      <c r="B75" s="176"/>
      <c r="C75" s="176"/>
      <c r="D75" s="180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</row>
    <row r="76" spans="2:18" x14ac:dyDescent="0.2">
      <c r="B76" s="176"/>
      <c r="C76" s="176"/>
      <c r="D76" s="180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</row>
    <row r="77" spans="2:18" x14ac:dyDescent="0.2">
      <c r="B77" s="176"/>
      <c r="C77" s="176"/>
      <c r="D77" s="180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</row>
    <row r="78" spans="2:18" x14ac:dyDescent="0.2">
      <c r="B78" s="176"/>
      <c r="C78" s="176"/>
      <c r="D78" s="180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</row>
    <row r="79" spans="2:18" x14ac:dyDescent="0.2">
      <c r="B79" s="176"/>
      <c r="C79" s="176"/>
      <c r="D79" s="180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</row>
    <row r="80" spans="2:18" x14ac:dyDescent="0.2">
      <c r="B80" s="176"/>
      <c r="C80" s="176"/>
      <c r="D80" s="180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</row>
    <row r="81" spans="2:18" x14ac:dyDescent="0.2">
      <c r="B81" s="176"/>
      <c r="C81" s="176"/>
      <c r="D81" s="180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</row>
    <row r="82" spans="2:18" x14ac:dyDescent="0.2">
      <c r="B82" s="176"/>
      <c r="C82" s="176"/>
      <c r="D82" s="180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</row>
    <row r="83" spans="2:18" x14ac:dyDescent="0.2">
      <c r="B83" s="176"/>
      <c r="C83" s="176"/>
      <c r="D83" s="180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</row>
    <row r="84" spans="2:18" x14ac:dyDescent="0.2">
      <c r="B84" s="176"/>
      <c r="C84" s="176"/>
      <c r="D84" s="180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</row>
    <row r="85" spans="2:18" x14ac:dyDescent="0.2">
      <c r="B85" s="176"/>
      <c r="C85" s="176"/>
      <c r="D85" s="180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</row>
    <row r="86" spans="2:18" x14ac:dyDescent="0.2">
      <c r="B86" s="176"/>
      <c r="C86" s="176"/>
      <c r="D86" s="180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</row>
    <row r="87" spans="2:18" x14ac:dyDescent="0.2">
      <c r="B87" s="176"/>
      <c r="C87" s="176"/>
      <c r="D87" s="180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</row>
    <row r="88" spans="2:18" x14ac:dyDescent="0.2">
      <c r="B88" s="176"/>
      <c r="C88" s="176"/>
      <c r="D88" s="180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</row>
    <row r="89" spans="2:18" x14ac:dyDescent="0.2">
      <c r="B89" s="176"/>
      <c r="C89" s="176"/>
      <c r="D89" s="180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</row>
    <row r="90" spans="2:18" x14ac:dyDescent="0.2">
      <c r="B90" s="176"/>
      <c r="C90" s="176"/>
      <c r="D90" s="180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</row>
    <row r="91" spans="2:18" x14ac:dyDescent="0.2">
      <c r="B91" s="176"/>
      <c r="C91" s="176"/>
      <c r="D91" s="180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</row>
    <row r="92" spans="2:18" x14ac:dyDescent="0.2">
      <c r="B92" s="176"/>
      <c r="C92" s="176"/>
      <c r="D92" s="180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</row>
    <row r="93" spans="2:18" x14ac:dyDescent="0.2">
      <c r="B93" s="176"/>
      <c r="C93" s="176"/>
      <c r="D93" s="180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</row>
    <row r="94" spans="2:18" x14ac:dyDescent="0.2">
      <c r="B94" s="176"/>
      <c r="C94" s="176"/>
      <c r="D94" s="180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</row>
    <row r="95" spans="2:18" x14ac:dyDescent="0.2">
      <c r="B95" s="176"/>
      <c r="C95" s="176"/>
      <c r="D95" s="180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</row>
    <row r="96" spans="2:18" x14ac:dyDescent="0.2">
      <c r="B96" s="176"/>
      <c r="C96" s="176"/>
      <c r="D96" s="180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</row>
    <row r="97" spans="2:18" x14ac:dyDescent="0.2">
      <c r="B97" s="176"/>
      <c r="C97" s="176"/>
      <c r="D97" s="180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</row>
    <row r="98" spans="2:18" x14ac:dyDescent="0.2">
      <c r="B98" s="176"/>
      <c r="C98" s="176"/>
      <c r="D98" s="180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</row>
    <row r="99" spans="2:18" x14ac:dyDescent="0.2">
      <c r="B99" s="176"/>
      <c r="C99" s="176"/>
      <c r="D99" s="180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</row>
    <row r="100" spans="2:18" x14ac:dyDescent="0.2">
      <c r="B100" s="176"/>
      <c r="C100" s="176"/>
      <c r="D100" s="180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</row>
    <row r="101" spans="2:18" x14ac:dyDescent="0.2">
      <c r="B101" s="176"/>
      <c r="C101" s="176"/>
      <c r="D101" s="180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</row>
    <row r="102" spans="2:18" x14ac:dyDescent="0.2">
      <c r="B102" s="176"/>
      <c r="C102" s="176"/>
      <c r="D102" s="180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</row>
    <row r="103" spans="2:18" x14ac:dyDescent="0.2">
      <c r="B103" s="176"/>
      <c r="C103" s="176"/>
      <c r="D103" s="180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</row>
    <row r="104" spans="2:18" x14ac:dyDescent="0.2">
      <c r="B104" s="176"/>
      <c r="C104" s="176"/>
      <c r="D104" s="180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</row>
    <row r="105" spans="2:18" x14ac:dyDescent="0.2">
      <c r="B105" s="176"/>
      <c r="C105" s="176"/>
      <c r="D105" s="180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</row>
    <row r="106" spans="2:18" x14ac:dyDescent="0.2">
      <c r="B106" s="176"/>
      <c r="C106" s="176"/>
      <c r="D106" s="180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</row>
    <row r="107" spans="2:18" x14ac:dyDescent="0.2">
      <c r="B107" s="176"/>
      <c r="C107" s="176"/>
      <c r="D107" s="180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</row>
    <row r="108" spans="2:18" x14ac:dyDescent="0.2">
      <c r="B108" s="176"/>
      <c r="C108" s="176"/>
      <c r="D108" s="180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</row>
    <row r="109" spans="2:18" x14ac:dyDescent="0.2">
      <c r="B109" s="176"/>
      <c r="C109" s="176"/>
      <c r="D109" s="180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</row>
    <row r="110" spans="2:18" x14ac:dyDescent="0.2">
      <c r="B110" s="176"/>
      <c r="C110" s="176"/>
      <c r="D110" s="180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</row>
    <row r="111" spans="2:18" x14ac:dyDescent="0.2">
      <c r="B111" s="176"/>
      <c r="C111" s="176"/>
      <c r="D111" s="180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</row>
    <row r="112" spans="2:18" x14ac:dyDescent="0.2">
      <c r="B112" s="176"/>
      <c r="C112" s="176"/>
      <c r="D112" s="180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</row>
    <row r="113" spans="2:18" x14ac:dyDescent="0.2">
      <c r="B113" s="176"/>
      <c r="C113" s="176"/>
      <c r="D113" s="180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</row>
    <row r="114" spans="2:18" x14ac:dyDescent="0.2">
      <c r="B114" s="176"/>
      <c r="C114" s="176"/>
      <c r="D114" s="180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</row>
    <row r="115" spans="2:18" x14ac:dyDescent="0.2">
      <c r="B115" s="176"/>
      <c r="C115" s="176"/>
      <c r="D115" s="180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</row>
    <row r="116" spans="2:18" x14ac:dyDescent="0.2">
      <c r="B116" s="176"/>
      <c r="C116" s="176"/>
      <c r="D116" s="180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</row>
    <row r="117" spans="2:18" x14ac:dyDescent="0.2">
      <c r="B117" s="176"/>
      <c r="C117" s="176"/>
      <c r="D117" s="180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</row>
    <row r="118" spans="2:18" x14ac:dyDescent="0.2">
      <c r="B118" s="176"/>
      <c r="C118" s="176"/>
      <c r="D118" s="180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</row>
    <row r="119" spans="2:18" x14ac:dyDescent="0.2">
      <c r="B119" s="176"/>
      <c r="C119" s="176"/>
      <c r="D119" s="180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</row>
    <row r="120" spans="2:18" x14ac:dyDescent="0.2">
      <c r="B120" s="176"/>
      <c r="C120" s="176"/>
      <c r="D120" s="180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</row>
    <row r="121" spans="2:18" x14ac:dyDescent="0.2">
      <c r="B121" s="176"/>
      <c r="C121" s="176"/>
      <c r="D121" s="180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</row>
    <row r="122" spans="2:18" x14ac:dyDescent="0.2">
      <c r="B122" s="176"/>
      <c r="C122" s="176"/>
      <c r="D122" s="180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</row>
    <row r="123" spans="2:18" x14ac:dyDescent="0.2">
      <c r="B123" s="176"/>
      <c r="C123" s="176"/>
      <c r="D123" s="180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</row>
    <row r="124" spans="2:18" x14ac:dyDescent="0.2">
      <c r="B124" s="176"/>
      <c r="C124" s="176"/>
      <c r="D124" s="180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</row>
    <row r="125" spans="2:18" x14ac:dyDescent="0.2">
      <c r="B125" s="176"/>
      <c r="C125" s="176"/>
      <c r="D125" s="180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</row>
    <row r="126" spans="2:18" x14ac:dyDescent="0.2">
      <c r="B126" s="176"/>
      <c r="C126" s="176"/>
      <c r="D126" s="180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</row>
    <row r="127" spans="2:18" x14ac:dyDescent="0.2">
      <c r="B127" s="176"/>
      <c r="C127" s="176"/>
      <c r="D127" s="180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</row>
    <row r="128" spans="2:18" x14ac:dyDescent="0.2">
      <c r="B128" s="176"/>
      <c r="C128" s="176"/>
      <c r="D128" s="180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</row>
    <row r="129" spans="2:18" x14ac:dyDescent="0.2">
      <c r="B129" s="176"/>
      <c r="C129" s="176"/>
      <c r="D129" s="180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</row>
    <row r="130" spans="2:18" x14ac:dyDescent="0.2">
      <c r="B130" s="176"/>
      <c r="C130" s="176"/>
      <c r="D130" s="180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</row>
    <row r="131" spans="2:18" x14ac:dyDescent="0.2">
      <c r="B131" s="176"/>
      <c r="C131" s="176"/>
      <c r="D131" s="180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</row>
    <row r="132" spans="2:18" x14ac:dyDescent="0.2">
      <c r="B132" s="176"/>
      <c r="C132" s="176"/>
      <c r="D132" s="180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</row>
    <row r="133" spans="2:18" x14ac:dyDescent="0.2">
      <c r="B133" s="176"/>
      <c r="C133" s="176"/>
      <c r="D133" s="180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</row>
    <row r="134" spans="2:18" x14ac:dyDescent="0.2">
      <c r="B134" s="176"/>
      <c r="C134" s="176"/>
      <c r="D134" s="180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</row>
    <row r="135" spans="2:18" x14ac:dyDescent="0.2">
      <c r="B135" s="176"/>
      <c r="C135" s="176"/>
      <c r="D135" s="180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</row>
    <row r="136" spans="2:18" x14ac:dyDescent="0.2">
      <c r="B136" s="176"/>
      <c r="C136" s="176"/>
      <c r="D136" s="180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</row>
    <row r="137" spans="2:18" x14ac:dyDescent="0.2">
      <c r="B137" s="176"/>
      <c r="C137" s="176"/>
      <c r="D137" s="180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</row>
    <row r="138" spans="2:18" x14ac:dyDescent="0.2">
      <c r="B138" s="176"/>
      <c r="C138" s="176"/>
      <c r="D138" s="180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</row>
    <row r="139" spans="2:18" x14ac:dyDescent="0.2">
      <c r="B139" s="176"/>
      <c r="C139" s="176"/>
      <c r="D139" s="180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</row>
    <row r="140" spans="2:18" x14ac:dyDescent="0.2">
      <c r="B140" s="176"/>
      <c r="C140" s="176"/>
      <c r="D140" s="180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</row>
    <row r="141" spans="2:18" x14ac:dyDescent="0.2">
      <c r="B141" s="176"/>
      <c r="C141" s="176"/>
      <c r="D141" s="180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</row>
    <row r="142" spans="2:18" x14ac:dyDescent="0.2">
      <c r="B142" s="176"/>
      <c r="C142" s="176"/>
      <c r="D142" s="180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</row>
    <row r="143" spans="2:18" x14ac:dyDescent="0.2">
      <c r="B143" s="176"/>
      <c r="C143" s="176"/>
      <c r="D143" s="180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</row>
    <row r="144" spans="2:18" x14ac:dyDescent="0.2">
      <c r="B144" s="176"/>
      <c r="C144" s="176"/>
      <c r="D144" s="180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</row>
    <row r="145" spans="2:18" x14ac:dyDescent="0.2">
      <c r="B145" s="176"/>
      <c r="C145" s="176"/>
      <c r="D145" s="180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</row>
    <row r="146" spans="2:18" x14ac:dyDescent="0.2">
      <c r="B146" s="176"/>
      <c r="C146" s="176"/>
      <c r="D146" s="180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</row>
    <row r="147" spans="2:18" x14ac:dyDescent="0.2">
      <c r="B147" s="176"/>
      <c r="C147" s="176"/>
      <c r="D147" s="180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</row>
    <row r="148" spans="2:18" x14ac:dyDescent="0.2">
      <c r="B148" s="176"/>
      <c r="C148" s="176"/>
      <c r="D148" s="180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</row>
    <row r="149" spans="2:18" x14ac:dyDescent="0.2">
      <c r="B149" s="176"/>
      <c r="C149" s="176"/>
      <c r="D149" s="180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</row>
    <row r="150" spans="2:18" x14ac:dyDescent="0.2">
      <c r="B150" s="176"/>
      <c r="C150" s="176"/>
      <c r="D150" s="180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</row>
    <row r="151" spans="2:18" x14ac:dyDescent="0.2">
      <c r="B151" s="176"/>
      <c r="C151" s="176"/>
      <c r="D151" s="180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</row>
    <row r="152" spans="2:18" x14ac:dyDescent="0.2">
      <c r="B152" s="176"/>
      <c r="C152" s="176"/>
      <c r="D152" s="180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</row>
    <row r="153" spans="2:18" x14ac:dyDescent="0.2">
      <c r="B153" s="176"/>
      <c r="C153" s="176"/>
      <c r="D153" s="180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</row>
    <row r="154" spans="2:18" x14ac:dyDescent="0.2">
      <c r="B154" s="176"/>
      <c r="C154" s="176"/>
      <c r="D154" s="180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</row>
    <row r="155" spans="2:18" x14ac:dyDescent="0.2">
      <c r="B155" s="176"/>
      <c r="C155" s="176"/>
      <c r="D155" s="180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</row>
    <row r="156" spans="2:18" x14ac:dyDescent="0.2">
      <c r="B156" s="176"/>
      <c r="C156" s="176"/>
      <c r="D156" s="180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</row>
    <row r="157" spans="2:18" x14ac:dyDescent="0.2">
      <c r="B157" s="176"/>
      <c r="C157" s="176"/>
      <c r="D157" s="180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</row>
    <row r="158" spans="2:18" x14ac:dyDescent="0.2">
      <c r="B158" s="176"/>
      <c r="C158" s="176"/>
      <c r="D158" s="180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</row>
    <row r="159" spans="2:18" x14ac:dyDescent="0.2">
      <c r="B159" s="176"/>
      <c r="C159" s="176"/>
      <c r="D159" s="180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</row>
    <row r="160" spans="2:18" x14ac:dyDescent="0.2">
      <c r="B160" s="176"/>
      <c r="C160" s="176"/>
      <c r="D160" s="180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</row>
    <row r="161" spans="2:18" x14ac:dyDescent="0.2">
      <c r="B161" s="176"/>
      <c r="C161" s="176"/>
      <c r="D161" s="180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</row>
    <row r="162" spans="2:18" x14ac:dyDescent="0.2">
      <c r="B162" s="176"/>
      <c r="C162" s="176"/>
      <c r="D162" s="180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</row>
    <row r="163" spans="2:18" x14ac:dyDescent="0.2">
      <c r="B163" s="176"/>
      <c r="C163" s="176"/>
      <c r="D163" s="180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</row>
    <row r="164" spans="2:18" x14ac:dyDescent="0.2">
      <c r="B164" s="176"/>
      <c r="C164" s="176"/>
      <c r="D164" s="180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</row>
    <row r="165" spans="2:18" x14ac:dyDescent="0.2">
      <c r="B165" s="176"/>
      <c r="C165" s="176"/>
      <c r="D165" s="180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</row>
    <row r="166" spans="2:18" x14ac:dyDescent="0.2">
      <c r="B166" s="176"/>
      <c r="C166" s="176"/>
      <c r="D166" s="180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</row>
    <row r="167" spans="2:18" x14ac:dyDescent="0.2">
      <c r="B167" s="176"/>
      <c r="C167" s="176"/>
      <c r="D167" s="180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</row>
    <row r="168" spans="2:18" x14ac:dyDescent="0.2">
      <c r="B168" s="176"/>
      <c r="C168" s="176"/>
      <c r="D168" s="180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</row>
    <row r="169" spans="2:18" x14ac:dyDescent="0.2">
      <c r="B169" s="176"/>
      <c r="C169" s="176"/>
      <c r="D169" s="180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</row>
    <row r="170" spans="2:18" x14ac:dyDescent="0.2">
      <c r="B170" s="176"/>
      <c r="C170" s="176"/>
      <c r="D170" s="180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</row>
    <row r="171" spans="2:18" x14ac:dyDescent="0.2">
      <c r="B171" s="176"/>
      <c r="C171" s="176"/>
      <c r="D171" s="180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</row>
    <row r="172" spans="2:18" x14ac:dyDescent="0.2">
      <c r="B172" s="176"/>
      <c r="C172" s="176"/>
      <c r="D172" s="180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</row>
    <row r="173" spans="2:18" x14ac:dyDescent="0.2">
      <c r="B173" s="176"/>
      <c r="C173" s="176"/>
      <c r="D173" s="180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</row>
    <row r="174" spans="2:18" x14ac:dyDescent="0.2">
      <c r="B174" s="176"/>
      <c r="C174" s="176"/>
      <c r="D174" s="180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</row>
    <row r="175" spans="2:18" x14ac:dyDescent="0.2">
      <c r="B175" s="176"/>
      <c r="C175" s="176"/>
      <c r="D175" s="180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</row>
    <row r="176" spans="2:18" x14ac:dyDescent="0.2">
      <c r="B176" s="176"/>
      <c r="C176" s="176"/>
      <c r="D176" s="180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</row>
    <row r="177" spans="2:18" x14ac:dyDescent="0.2">
      <c r="B177" s="176"/>
      <c r="C177" s="176"/>
      <c r="D177" s="180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</row>
    <row r="178" spans="2:18" x14ac:dyDescent="0.2">
      <c r="B178" s="176"/>
      <c r="C178" s="176"/>
      <c r="D178" s="180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</row>
    <row r="179" spans="2:18" x14ac:dyDescent="0.2">
      <c r="B179" s="176"/>
      <c r="C179" s="176"/>
      <c r="D179" s="180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</row>
    <row r="180" spans="2:18" x14ac:dyDescent="0.2">
      <c r="B180" s="176"/>
      <c r="C180" s="176"/>
      <c r="D180" s="180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</row>
    <row r="181" spans="2:18" x14ac:dyDescent="0.2">
      <c r="B181" s="176"/>
      <c r="C181" s="176"/>
      <c r="D181" s="180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</row>
    <row r="182" spans="2:18" x14ac:dyDescent="0.2">
      <c r="B182" s="176"/>
      <c r="C182" s="176"/>
      <c r="D182" s="180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</row>
    <row r="183" spans="2:18" x14ac:dyDescent="0.2">
      <c r="B183" s="176"/>
      <c r="C183" s="176"/>
      <c r="D183" s="180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</row>
    <row r="184" spans="2:18" x14ac:dyDescent="0.2">
      <c r="B184" s="176"/>
      <c r="C184" s="176"/>
      <c r="D184" s="180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</row>
    <row r="185" spans="2:18" x14ac:dyDescent="0.2">
      <c r="B185" s="176"/>
      <c r="C185" s="176"/>
      <c r="D185" s="180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</row>
    <row r="186" spans="2:18" x14ac:dyDescent="0.2">
      <c r="B186" s="176"/>
      <c r="C186" s="176"/>
      <c r="D186" s="180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</row>
    <row r="187" spans="2:18" x14ac:dyDescent="0.2">
      <c r="B187" s="176"/>
      <c r="C187" s="176"/>
      <c r="D187" s="180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</row>
    <row r="188" spans="2:18" x14ac:dyDescent="0.2">
      <c r="B188" s="176"/>
      <c r="C188" s="176"/>
      <c r="D188" s="180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</row>
    <row r="189" spans="2:18" x14ac:dyDescent="0.2">
      <c r="B189" s="176"/>
      <c r="C189" s="176"/>
      <c r="D189" s="180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</row>
    <row r="190" spans="2:18" x14ac:dyDescent="0.2">
      <c r="B190" s="176"/>
      <c r="C190" s="176"/>
      <c r="D190" s="180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</row>
    <row r="191" spans="2:18" x14ac:dyDescent="0.2">
      <c r="B191" s="176"/>
      <c r="C191" s="176"/>
      <c r="D191" s="180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</row>
    <row r="192" spans="2:18" x14ac:dyDescent="0.2">
      <c r="B192" s="176"/>
      <c r="C192" s="176"/>
      <c r="D192" s="180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</row>
    <row r="193" spans="2:18" x14ac:dyDescent="0.2">
      <c r="B193" s="176"/>
      <c r="C193" s="176"/>
      <c r="D193" s="180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</row>
    <row r="194" spans="2:18" x14ac:dyDescent="0.2">
      <c r="B194" s="176"/>
      <c r="C194" s="176"/>
      <c r="D194" s="180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</row>
    <row r="195" spans="2:18" x14ac:dyDescent="0.2">
      <c r="B195" s="176"/>
      <c r="C195" s="176"/>
      <c r="D195" s="180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</row>
    <row r="196" spans="2:18" x14ac:dyDescent="0.2">
      <c r="B196" s="176"/>
      <c r="C196" s="176"/>
      <c r="D196" s="180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</row>
    <row r="197" spans="2:18" x14ac:dyDescent="0.2">
      <c r="B197" s="176"/>
      <c r="C197" s="176"/>
      <c r="D197" s="180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</row>
    <row r="198" spans="2:18" x14ac:dyDescent="0.2">
      <c r="B198" s="176"/>
      <c r="C198" s="176"/>
      <c r="D198" s="180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</row>
    <row r="199" spans="2:18" x14ac:dyDescent="0.2">
      <c r="B199" s="176"/>
      <c r="C199" s="176"/>
      <c r="D199" s="180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</row>
    <row r="200" spans="2:18" x14ac:dyDescent="0.2">
      <c r="B200" s="176"/>
      <c r="C200" s="176"/>
      <c r="D200" s="180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</row>
    <row r="201" spans="2:18" x14ac:dyDescent="0.2">
      <c r="B201" s="176"/>
      <c r="C201" s="176"/>
      <c r="D201" s="180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</row>
    <row r="202" spans="2:18" x14ac:dyDescent="0.2">
      <c r="B202" s="176"/>
      <c r="C202" s="176"/>
      <c r="D202" s="180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</row>
    <row r="203" spans="2:18" x14ac:dyDescent="0.2">
      <c r="B203" s="176"/>
      <c r="C203" s="176"/>
      <c r="D203" s="180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</row>
    <row r="204" spans="2:18" x14ac:dyDescent="0.2">
      <c r="B204" s="176"/>
      <c r="C204" s="176"/>
      <c r="D204" s="180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</row>
    <row r="205" spans="2:18" x14ac:dyDescent="0.2">
      <c r="B205" s="176"/>
      <c r="C205" s="176"/>
      <c r="D205" s="180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</row>
    <row r="206" spans="2:18" x14ac:dyDescent="0.2">
      <c r="B206" s="176"/>
      <c r="C206" s="176"/>
      <c r="D206" s="180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</row>
    <row r="207" spans="2:18" x14ac:dyDescent="0.2">
      <c r="B207" s="176"/>
      <c r="C207" s="176"/>
      <c r="D207" s="180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</row>
    <row r="208" spans="2:18" x14ac:dyDescent="0.2">
      <c r="B208" s="176"/>
      <c r="C208" s="176"/>
      <c r="D208" s="180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</row>
    <row r="209" spans="2:18" x14ac:dyDescent="0.2">
      <c r="B209" s="176"/>
      <c r="C209" s="176"/>
      <c r="D209" s="180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</row>
    <row r="210" spans="2:18" x14ac:dyDescent="0.2">
      <c r="B210" s="176"/>
      <c r="C210" s="176"/>
      <c r="D210" s="180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</row>
    <row r="211" spans="2:18" x14ac:dyDescent="0.2">
      <c r="B211" s="176"/>
      <c r="C211" s="176"/>
      <c r="D211" s="180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</row>
    <row r="212" spans="2:18" x14ac:dyDescent="0.2">
      <c r="B212" s="176"/>
      <c r="C212" s="176"/>
      <c r="D212" s="180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</row>
    <row r="213" spans="2:18" x14ac:dyDescent="0.2">
      <c r="B213" s="176"/>
      <c r="C213" s="176"/>
      <c r="D213" s="180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</row>
    <row r="214" spans="2:18" x14ac:dyDescent="0.2">
      <c r="B214" s="176"/>
      <c r="C214" s="176"/>
      <c r="D214" s="180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</row>
    <row r="215" spans="2:18" x14ac:dyDescent="0.2">
      <c r="B215" s="176"/>
      <c r="C215" s="176"/>
      <c r="D215" s="180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</row>
    <row r="216" spans="2:18" x14ac:dyDescent="0.2">
      <c r="B216" s="176"/>
      <c r="C216" s="176"/>
      <c r="D216" s="180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</row>
    <row r="217" spans="2:18" x14ac:dyDescent="0.2">
      <c r="B217" s="176"/>
      <c r="C217" s="176"/>
      <c r="D217" s="180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</row>
    <row r="218" spans="2:18" x14ac:dyDescent="0.2">
      <c r="B218" s="176"/>
      <c r="C218" s="176"/>
      <c r="D218" s="180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</row>
    <row r="219" spans="2:18" x14ac:dyDescent="0.2">
      <c r="B219" s="176"/>
      <c r="C219" s="176"/>
      <c r="D219" s="180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</row>
    <row r="220" spans="2:18" x14ac:dyDescent="0.2">
      <c r="B220" s="176"/>
      <c r="C220" s="176"/>
      <c r="D220" s="180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</row>
    <row r="221" spans="2:18" x14ac:dyDescent="0.2">
      <c r="B221" s="176"/>
      <c r="C221" s="176"/>
      <c r="D221" s="180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</row>
    <row r="222" spans="2:18" x14ac:dyDescent="0.2">
      <c r="B222" s="176"/>
      <c r="C222" s="176"/>
      <c r="D222" s="180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</row>
    <row r="223" spans="2:18" x14ac:dyDescent="0.2">
      <c r="B223" s="176"/>
      <c r="C223" s="176"/>
      <c r="D223" s="180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</row>
    <row r="224" spans="2:18" x14ac:dyDescent="0.2">
      <c r="B224" s="176"/>
      <c r="C224" s="176"/>
      <c r="D224" s="180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</row>
    <row r="225" spans="2:18" x14ac:dyDescent="0.2">
      <c r="B225" s="176"/>
      <c r="C225" s="176"/>
      <c r="D225" s="180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</row>
    <row r="226" spans="2:18" x14ac:dyDescent="0.2">
      <c r="B226" s="176"/>
      <c r="C226" s="176"/>
      <c r="D226" s="180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</row>
    <row r="227" spans="2:18" x14ac:dyDescent="0.2">
      <c r="B227" s="176"/>
      <c r="C227" s="176"/>
      <c r="D227" s="180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</row>
    <row r="228" spans="2:18" x14ac:dyDescent="0.2">
      <c r="B228" s="176"/>
      <c r="C228" s="176"/>
      <c r="D228" s="180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</row>
    <row r="229" spans="2:18" x14ac:dyDescent="0.2">
      <c r="B229" s="176"/>
      <c r="C229" s="176"/>
      <c r="D229" s="180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</row>
    <row r="230" spans="2:18" x14ac:dyDescent="0.2">
      <c r="B230" s="176"/>
      <c r="C230" s="176"/>
      <c r="D230" s="180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</row>
    <row r="231" spans="2:18" x14ac:dyDescent="0.2">
      <c r="B231" s="176"/>
      <c r="C231" s="176"/>
      <c r="D231" s="180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</row>
    <row r="232" spans="2:18" x14ac:dyDescent="0.2">
      <c r="B232" s="176"/>
      <c r="C232" s="176"/>
      <c r="D232" s="180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</row>
    <row r="233" spans="2:18" x14ac:dyDescent="0.2">
      <c r="B233" s="176"/>
      <c r="C233" s="176"/>
      <c r="D233" s="180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</row>
    <row r="234" spans="2:18" x14ac:dyDescent="0.2">
      <c r="B234" s="176"/>
      <c r="C234" s="176"/>
      <c r="D234" s="180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</row>
    <row r="235" spans="2:18" x14ac:dyDescent="0.2">
      <c r="B235" s="176"/>
      <c r="C235" s="176"/>
      <c r="D235" s="180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</row>
    <row r="236" spans="2:18" x14ac:dyDescent="0.2">
      <c r="B236" s="176"/>
      <c r="C236" s="176"/>
      <c r="D236" s="180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</row>
    <row r="237" spans="2:18" x14ac:dyDescent="0.2">
      <c r="B237" s="176"/>
      <c r="C237" s="176"/>
      <c r="D237" s="180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</row>
    <row r="238" spans="2:18" x14ac:dyDescent="0.2">
      <c r="B238" s="176"/>
      <c r="C238" s="176"/>
      <c r="D238" s="180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</row>
    <row r="239" spans="2:18" x14ac:dyDescent="0.2">
      <c r="B239" s="176"/>
      <c r="C239" s="176"/>
      <c r="D239" s="180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</row>
    <row r="240" spans="2:18" x14ac:dyDescent="0.2">
      <c r="B240" s="176"/>
      <c r="C240" s="176"/>
      <c r="D240" s="180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</row>
    <row r="241" spans="2:18" x14ac:dyDescent="0.2">
      <c r="B241" s="176"/>
      <c r="C241" s="176"/>
      <c r="D241" s="180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</row>
    <row r="242" spans="2:18" x14ac:dyDescent="0.2">
      <c r="B242" s="176"/>
      <c r="C242" s="176"/>
      <c r="D242" s="180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</row>
    <row r="243" spans="2:18" x14ac:dyDescent="0.2">
      <c r="B243" s="176"/>
      <c r="C243" s="176"/>
      <c r="D243" s="180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</row>
    <row r="244" spans="2:18" x14ac:dyDescent="0.2">
      <c r="B244" s="176"/>
      <c r="C244" s="176"/>
      <c r="D244" s="180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</row>
    <row r="245" spans="2:18" x14ac:dyDescent="0.2">
      <c r="B245" s="176"/>
      <c r="C245" s="176"/>
      <c r="D245" s="180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</row>
    <row r="246" spans="2:18" x14ac:dyDescent="0.2">
      <c r="B246" s="176"/>
      <c r="C246" s="176"/>
      <c r="D246" s="180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</row>
    <row r="247" spans="2:18" x14ac:dyDescent="0.2">
      <c r="B247" s="176"/>
      <c r="C247" s="176"/>
      <c r="D247" s="180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</row>
  </sheetData>
  <mergeCells count="1">
    <mergeCell ref="A2:E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8">
    <tabColor indexed="12"/>
    <outlinePr applyStyles="1" summaryBelow="0"/>
    <pageSetUpPr fitToPage="1"/>
  </sheetPr>
  <dimension ref="A3:T217"/>
  <sheetViews>
    <sheetView workbookViewId="0">
      <selection activeCell="E9" sqref="E9"/>
    </sheetView>
  </sheetViews>
  <sheetFormatPr defaultRowHeight="12.75" x14ac:dyDescent="0.2"/>
  <cols>
    <col min="1" max="1" width="56.7109375" style="64" bestFit="1" customWidth="1"/>
    <col min="2" max="2" width="13.85546875" style="153" bestFit="1" customWidth="1"/>
    <col min="3" max="3" width="14.7109375" style="153" bestFit="1" customWidth="1"/>
    <col min="4" max="4" width="17.42578125" style="153" bestFit="1" customWidth="1"/>
    <col min="5" max="5" width="15.42578125" style="153" bestFit="1" customWidth="1"/>
    <col min="6" max="6" width="16.28515625" style="64" hidden="1" customWidth="1"/>
    <col min="7" max="7" width="3.5703125" style="64" hidden="1" customWidth="1"/>
    <col min="8" max="8" width="2.28515625" style="64" hidden="1" customWidth="1"/>
    <col min="9" max="9" width="3.5703125" style="187" customWidth="1"/>
    <col min="10" max="10" width="2.42578125" style="187" customWidth="1"/>
    <col min="11" max="16384" width="9.140625" style="64"/>
  </cols>
  <sheetData>
    <row r="3" spans="1:20" ht="18.75" x14ac:dyDescent="0.3">
      <c r="A3" s="1" t="s">
        <v>33</v>
      </c>
      <c r="B3" s="1"/>
      <c r="C3" s="1"/>
      <c r="D3" s="1"/>
      <c r="E3" s="1"/>
      <c r="F3" s="34"/>
      <c r="G3" s="34"/>
      <c r="H3" s="34"/>
    </row>
    <row r="4" spans="1:20" ht="15.75" customHeight="1" x14ac:dyDescent="0.3">
      <c r="A4" s="267" t="str">
        <f>" за станом на " &amp; TEXT(DREPORTDATE,"dd.MM.yyyy")</f>
        <v xml:space="preserve"> за станом на 31.05.2018</v>
      </c>
      <c r="B4" s="3"/>
      <c r="C4" s="3"/>
      <c r="D4" s="3"/>
      <c r="E4" s="3"/>
      <c r="F4" s="3"/>
      <c r="G4" s="3"/>
      <c r="H4" s="3"/>
      <c r="I4" s="202"/>
      <c r="J4" s="202"/>
      <c r="K4" s="78"/>
      <c r="L4" s="78"/>
      <c r="M4" s="78"/>
      <c r="N4" s="78"/>
      <c r="O4" s="78"/>
      <c r="P4" s="78"/>
      <c r="Q4" s="78"/>
      <c r="R4" s="78"/>
      <c r="S4" s="78"/>
      <c r="T4" s="78"/>
    </row>
    <row r="5" spans="1:20" ht="18.75" x14ac:dyDescent="0.3">
      <c r="A5" s="1" t="s">
        <v>71</v>
      </c>
      <c r="B5" s="1"/>
      <c r="C5" s="1"/>
      <c r="D5" s="1"/>
      <c r="E5" s="1"/>
      <c r="F5" s="34"/>
      <c r="G5" s="34"/>
      <c r="H5" s="34"/>
    </row>
    <row r="6" spans="1:20" x14ac:dyDescent="0.2">
      <c r="B6" s="176"/>
      <c r="C6" s="176"/>
      <c r="D6" s="176"/>
      <c r="E6" s="176"/>
      <c r="F6" s="78"/>
      <c r="G6" s="78"/>
      <c r="H6" s="78"/>
      <c r="I6" s="202"/>
      <c r="J6" s="202"/>
      <c r="K6" s="78"/>
      <c r="L6" s="78"/>
      <c r="M6" s="78"/>
      <c r="N6" s="78"/>
      <c r="O6" s="78"/>
      <c r="P6" s="78"/>
      <c r="Q6" s="78"/>
      <c r="R6" s="78"/>
    </row>
    <row r="7" spans="1:20" s="188" customFormat="1" x14ac:dyDescent="0.2">
      <c r="B7" s="54"/>
      <c r="C7" s="54"/>
      <c r="D7" s="54"/>
      <c r="E7" s="54"/>
      <c r="I7" s="195"/>
      <c r="J7" s="195"/>
    </row>
    <row r="8" spans="1:20" s="192" customFormat="1" ht="35.25" customHeight="1" x14ac:dyDescent="0.2">
      <c r="A8" s="91" t="s">
        <v>211</v>
      </c>
      <c r="B8" s="84" t="s">
        <v>169</v>
      </c>
      <c r="C8" s="84" t="s">
        <v>125</v>
      </c>
      <c r="D8" s="84" t="s">
        <v>189</v>
      </c>
      <c r="E8" s="84" t="str">
        <f xml:space="preserve"> "Сума боргу " &amp; VALVAL</f>
        <v>Сума боргу млрд. одиниць</v>
      </c>
      <c r="F8" s="217" t="s">
        <v>187</v>
      </c>
      <c r="G8" s="217" t="s">
        <v>181</v>
      </c>
      <c r="H8" s="217" t="s">
        <v>185</v>
      </c>
      <c r="I8" s="127"/>
      <c r="J8" s="127"/>
    </row>
    <row r="9" spans="1:20" s="170" customFormat="1" ht="15.75" x14ac:dyDescent="0.2">
      <c r="A9" s="256" t="s">
        <v>33</v>
      </c>
      <c r="B9" s="257">
        <v>392.65300000000002</v>
      </c>
      <c r="C9" s="257">
        <v>13.05</v>
      </c>
      <c r="D9" s="257">
        <v>9.9</v>
      </c>
      <c r="E9" s="257">
        <v>1993016387.02</v>
      </c>
      <c r="F9" s="258">
        <v>0</v>
      </c>
      <c r="G9" s="258">
        <v>0</v>
      </c>
      <c r="H9" s="258">
        <v>3</v>
      </c>
      <c r="I9" s="202" t="str">
        <f t="shared" ref="I9:I53" si="0">IF(A9="","",A9 &amp; "; " &amp;B9 &amp; "%; "&amp;C9 &amp;"р.")</f>
        <v>Державний та гарантований державою борг України; 392,653%; 13,05р.</v>
      </c>
      <c r="J9" s="237">
        <f t="shared" ref="J9:J61" si="1">E9</f>
        <v>1993016387.02</v>
      </c>
    </row>
    <row r="10" spans="1:20" ht="15.75" x14ac:dyDescent="0.25">
      <c r="A10" s="18" t="s">
        <v>105</v>
      </c>
      <c r="B10" s="119">
        <v>443.988</v>
      </c>
      <c r="C10" s="119">
        <v>12.91</v>
      </c>
      <c r="D10" s="119">
        <v>9.91</v>
      </c>
      <c r="E10" s="119">
        <v>1730692918.21</v>
      </c>
      <c r="F10" s="18">
        <v>0</v>
      </c>
      <c r="G10" s="18">
        <v>0</v>
      </c>
      <c r="H10" s="18">
        <v>2</v>
      </c>
      <c r="I10" s="202" t="str">
        <f t="shared" si="0"/>
        <v xml:space="preserve">    Державний борг; 443,988%; 12,91р.</v>
      </c>
      <c r="J10" s="237">
        <f t="shared" si="1"/>
        <v>1730692918.21</v>
      </c>
      <c r="K10" s="78"/>
      <c r="L10" s="78"/>
      <c r="M10" s="78"/>
      <c r="N10" s="78"/>
      <c r="O10" s="78"/>
      <c r="P10" s="78"/>
      <c r="Q10" s="78"/>
      <c r="R10" s="78"/>
    </row>
    <row r="11" spans="1:20" ht="15.75" x14ac:dyDescent="0.25">
      <c r="A11" s="45" t="s">
        <v>203</v>
      </c>
      <c r="B11" s="139">
        <v>245.66</v>
      </c>
      <c r="C11" s="139">
        <v>11.85</v>
      </c>
      <c r="D11" s="139">
        <v>10.34</v>
      </c>
      <c r="E11" s="139">
        <v>747296295.09000003</v>
      </c>
      <c r="F11" s="18">
        <v>1</v>
      </c>
      <c r="G11" s="18">
        <v>0</v>
      </c>
      <c r="H11" s="18">
        <v>0</v>
      </c>
      <c r="I11" s="202" t="str">
        <f t="shared" si="0"/>
        <v xml:space="preserve">      Державний внутрішній борг; 245,66%; 11,85р.</v>
      </c>
      <c r="J11" s="237">
        <f t="shared" si="1"/>
        <v>747296295.09000003</v>
      </c>
      <c r="K11" s="78"/>
      <c r="L11" s="78"/>
      <c r="M11" s="78"/>
      <c r="N11" s="78"/>
      <c r="O11" s="78"/>
      <c r="P11" s="78"/>
      <c r="Q11" s="78"/>
      <c r="R11" s="78"/>
    </row>
    <row r="12" spans="1:20" ht="15.75" x14ac:dyDescent="0.25">
      <c r="A12" s="18" t="s">
        <v>143</v>
      </c>
      <c r="B12" s="119">
        <v>246.41900000000001</v>
      </c>
      <c r="C12" s="119">
        <v>11.77</v>
      </c>
      <c r="D12" s="119">
        <v>10.31</v>
      </c>
      <c r="E12" s="119">
        <v>744948812.80999994</v>
      </c>
      <c r="F12" s="18">
        <v>0</v>
      </c>
      <c r="G12" s="18">
        <v>0</v>
      </c>
      <c r="H12" s="18">
        <v>0</v>
      </c>
      <c r="I12" s="202" t="str">
        <f t="shared" si="0"/>
        <v xml:space="preserve">         в т.ч. ОВДП; 246,419%; 11,77р.</v>
      </c>
      <c r="J12" s="237">
        <f t="shared" si="1"/>
        <v>744948812.80999994</v>
      </c>
      <c r="K12" s="78"/>
      <c r="L12" s="78"/>
      <c r="M12" s="78"/>
      <c r="N12" s="78"/>
      <c r="O12" s="78"/>
      <c r="P12" s="78"/>
      <c r="Q12" s="78"/>
      <c r="R12" s="78"/>
    </row>
    <row r="13" spans="1:20" ht="15.75" x14ac:dyDescent="0.25">
      <c r="A13" s="18" t="s">
        <v>97</v>
      </c>
      <c r="B13" s="119">
        <v>0</v>
      </c>
      <c r="C13" s="119">
        <v>0</v>
      </c>
      <c r="D13" s="119">
        <v>0</v>
      </c>
      <c r="E13" s="119">
        <v>0</v>
      </c>
      <c r="F13" s="18">
        <v>0</v>
      </c>
      <c r="G13" s="18">
        <v>1</v>
      </c>
      <c r="H13" s="18">
        <v>0</v>
      </c>
      <c r="I13" s="202" t="str">
        <f t="shared" si="0"/>
        <v xml:space="preserve">            ОВДП (1 - місячні); 0%; 0р.</v>
      </c>
      <c r="J13" s="237">
        <f t="shared" si="1"/>
        <v>0</v>
      </c>
      <c r="K13" s="78"/>
      <c r="L13" s="78"/>
      <c r="M13" s="78"/>
      <c r="N13" s="78"/>
      <c r="O13" s="78"/>
      <c r="P13" s="78"/>
      <c r="Q13" s="78"/>
      <c r="R13" s="78"/>
    </row>
    <row r="14" spans="1:20" ht="15.75" x14ac:dyDescent="0.25">
      <c r="A14" s="18" t="s">
        <v>31</v>
      </c>
      <c r="B14" s="119">
        <v>120.58</v>
      </c>
      <c r="C14" s="119">
        <v>9.99</v>
      </c>
      <c r="D14" s="119">
        <v>7.82</v>
      </c>
      <c r="E14" s="119">
        <v>61320439</v>
      </c>
      <c r="F14" s="18">
        <v>0</v>
      </c>
      <c r="G14" s="18">
        <v>1</v>
      </c>
      <c r="H14" s="18">
        <v>0</v>
      </c>
      <c r="I14" s="202" t="str">
        <f t="shared" si="0"/>
        <v xml:space="preserve">            ОВДП (10 - річні); 120,58%; 9,99р.</v>
      </c>
      <c r="J14" s="237">
        <f t="shared" si="1"/>
        <v>61320439</v>
      </c>
      <c r="K14" s="78"/>
      <c r="L14" s="78"/>
      <c r="M14" s="78"/>
      <c r="N14" s="78"/>
      <c r="O14" s="78"/>
      <c r="P14" s="78"/>
      <c r="Q14" s="78"/>
      <c r="R14" s="78"/>
    </row>
    <row r="15" spans="1:20" ht="15.75" x14ac:dyDescent="0.25">
      <c r="A15" s="18" t="s">
        <v>120</v>
      </c>
      <c r="B15" s="119">
        <v>29.460999999999999</v>
      </c>
      <c r="C15" s="119">
        <v>11</v>
      </c>
      <c r="D15" s="119">
        <v>8.18</v>
      </c>
      <c r="E15" s="119">
        <v>19033000</v>
      </c>
      <c r="F15" s="18">
        <v>0</v>
      </c>
      <c r="G15" s="18">
        <v>1</v>
      </c>
      <c r="H15" s="18">
        <v>0</v>
      </c>
      <c r="I15" s="202" t="str">
        <f t="shared" si="0"/>
        <v xml:space="preserve">            ОВДП (11 - річні); 29,461%; 11р.</v>
      </c>
      <c r="J15" s="237">
        <f t="shared" si="1"/>
        <v>19033000</v>
      </c>
      <c r="K15" s="78"/>
      <c r="L15" s="78"/>
      <c r="M15" s="78"/>
      <c r="N15" s="78"/>
      <c r="O15" s="78"/>
      <c r="P15" s="78"/>
      <c r="Q15" s="78"/>
      <c r="R15" s="78"/>
    </row>
    <row r="16" spans="1:20" ht="15.75" x14ac:dyDescent="0.25">
      <c r="A16" s="18" t="s">
        <v>17</v>
      </c>
      <c r="B16" s="119">
        <v>54</v>
      </c>
      <c r="C16" s="119">
        <v>0.91</v>
      </c>
      <c r="D16" s="119">
        <v>0.67</v>
      </c>
      <c r="E16" s="119">
        <v>7946359.9400000004</v>
      </c>
      <c r="F16" s="18">
        <v>0</v>
      </c>
      <c r="G16" s="18">
        <v>1</v>
      </c>
      <c r="H16" s="18">
        <v>0</v>
      </c>
      <c r="I16" s="202" t="str">
        <f t="shared" si="0"/>
        <v xml:space="preserve">            ОВДП (12 - місячні); 54%; 0,91р.</v>
      </c>
      <c r="J16" s="237">
        <f t="shared" si="1"/>
        <v>7946359.9400000004</v>
      </c>
      <c r="K16" s="78"/>
      <c r="L16" s="78"/>
      <c r="M16" s="78"/>
      <c r="N16" s="78"/>
      <c r="O16" s="78"/>
      <c r="P16" s="78"/>
      <c r="Q16" s="78"/>
      <c r="R16" s="78"/>
    </row>
    <row r="17" spans="1:18" ht="15.75" x14ac:dyDescent="0.25">
      <c r="A17" s="18" t="s">
        <v>191</v>
      </c>
      <c r="B17" s="119">
        <v>218.88200000000001</v>
      </c>
      <c r="C17" s="119">
        <v>12.08</v>
      </c>
      <c r="D17" s="119">
        <v>10.19</v>
      </c>
      <c r="E17" s="119">
        <v>36500000</v>
      </c>
      <c r="F17" s="18">
        <v>0</v>
      </c>
      <c r="G17" s="18">
        <v>1</v>
      </c>
      <c r="H17" s="18">
        <v>0</v>
      </c>
      <c r="I17" s="202" t="str">
        <f t="shared" si="0"/>
        <v xml:space="preserve">            ОВДП (12 - річні); 218,882%; 12,08р.</v>
      </c>
      <c r="J17" s="237">
        <f t="shared" si="1"/>
        <v>36500000</v>
      </c>
      <c r="K17" s="78"/>
      <c r="L17" s="78"/>
      <c r="M17" s="78"/>
      <c r="N17" s="78"/>
      <c r="O17" s="78"/>
      <c r="P17" s="78"/>
      <c r="Q17" s="78"/>
      <c r="R17" s="78"/>
    </row>
    <row r="18" spans="1:18" ht="15.75" x14ac:dyDescent="0.25">
      <c r="A18" s="18" t="s">
        <v>66</v>
      </c>
      <c r="B18" s="119">
        <v>7.5970000000000004</v>
      </c>
      <c r="C18" s="119">
        <v>13.19</v>
      </c>
      <c r="D18" s="119">
        <v>11.81</v>
      </c>
      <c r="E18" s="119">
        <v>28700001</v>
      </c>
      <c r="F18" s="18">
        <v>0</v>
      </c>
      <c r="G18" s="18">
        <v>1</v>
      </c>
      <c r="H18" s="18">
        <v>0</v>
      </c>
      <c r="I18" s="202" t="str">
        <f t="shared" si="0"/>
        <v xml:space="preserve">            ОВДП (13 - річні); 7,597%; 13,19р.</v>
      </c>
      <c r="J18" s="237">
        <f t="shared" si="1"/>
        <v>28700001</v>
      </c>
      <c r="K18" s="78"/>
      <c r="L18" s="78"/>
      <c r="M18" s="78"/>
      <c r="N18" s="78"/>
      <c r="O18" s="78"/>
      <c r="P18" s="78"/>
      <c r="Q18" s="78"/>
      <c r="R18" s="78"/>
    </row>
    <row r="19" spans="1:18" ht="15.75" x14ac:dyDescent="0.25">
      <c r="A19" s="18" t="s">
        <v>141</v>
      </c>
      <c r="B19" s="119">
        <v>45.771000000000001</v>
      </c>
      <c r="C19" s="119">
        <v>14.05</v>
      </c>
      <c r="D19" s="119">
        <v>12.68</v>
      </c>
      <c r="E19" s="119">
        <v>46900000</v>
      </c>
      <c r="F19" s="18">
        <v>0</v>
      </c>
      <c r="G19" s="18">
        <v>1</v>
      </c>
      <c r="H19" s="18">
        <v>0</v>
      </c>
      <c r="I19" s="202" t="str">
        <f t="shared" si="0"/>
        <v xml:space="preserve">            ОВДП (14 - річні); 45,771%; 14,05р.</v>
      </c>
      <c r="J19" s="237">
        <f t="shared" si="1"/>
        <v>46900000</v>
      </c>
      <c r="K19" s="78"/>
      <c r="L19" s="78"/>
      <c r="M19" s="78"/>
      <c r="N19" s="78"/>
      <c r="O19" s="78"/>
      <c r="P19" s="78"/>
      <c r="Q19" s="78"/>
      <c r="R19" s="78"/>
    </row>
    <row r="20" spans="1:18" ht="15.75" x14ac:dyDescent="0.25">
      <c r="A20" s="18" t="s">
        <v>213</v>
      </c>
      <c r="B20" s="119">
        <v>195.76</v>
      </c>
      <c r="C20" s="119">
        <v>14.29</v>
      </c>
      <c r="D20" s="119">
        <v>12.82</v>
      </c>
      <c r="E20" s="119">
        <v>93438657</v>
      </c>
      <c r="F20" s="18">
        <v>0</v>
      </c>
      <c r="G20" s="18">
        <v>1</v>
      </c>
      <c r="H20" s="18">
        <v>0</v>
      </c>
      <c r="I20" s="202" t="str">
        <f t="shared" si="0"/>
        <v xml:space="preserve">            ОВДП (15 - річні); 195,76%; 14,29р.</v>
      </c>
      <c r="J20" s="237">
        <f t="shared" si="1"/>
        <v>93438657</v>
      </c>
      <c r="K20" s="78"/>
      <c r="L20" s="78"/>
      <c r="M20" s="78"/>
      <c r="N20" s="78"/>
      <c r="O20" s="78"/>
      <c r="P20" s="78"/>
      <c r="Q20" s="78"/>
      <c r="R20" s="78"/>
    </row>
    <row r="21" spans="1:18" ht="15.75" x14ac:dyDescent="0.25">
      <c r="A21" s="18" t="s">
        <v>92</v>
      </c>
      <c r="B21" s="119">
        <v>857.5</v>
      </c>
      <c r="C21" s="119">
        <v>15.85</v>
      </c>
      <c r="D21" s="119">
        <v>15.21</v>
      </c>
      <c r="E21" s="119">
        <v>12097744</v>
      </c>
      <c r="F21" s="18">
        <v>0</v>
      </c>
      <c r="G21" s="18">
        <v>1</v>
      </c>
      <c r="H21" s="18">
        <v>0</v>
      </c>
      <c r="I21" s="202" t="str">
        <f t="shared" si="0"/>
        <v xml:space="preserve">            ОВДП (16 - річні); 857,5%; 15,85р.</v>
      </c>
      <c r="J21" s="237">
        <f t="shared" si="1"/>
        <v>12097744</v>
      </c>
      <c r="K21" s="78"/>
      <c r="L21" s="78"/>
      <c r="M21" s="78"/>
      <c r="N21" s="78"/>
      <c r="O21" s="78"/>
      <c r="P21" s="78"/>
      <c r="Q21" s="78"/>
      <c r="R21" s="78"/>
    </row>
    <row r="22" spans="1:18" ht="15.75" x14ac:dyDescent="0.25">
      <c r="A22" s="45" t="s">
        <v>168</v>
      </c>
      <c r="B22" s="139">
        <v>836.5</v>
      </c>
      <c r="C22" s="139">
        <v>16.850000000000001</v>
      </c>
      <c r="D22" s="139">
        <v>16.21</v>
      </c>
      <c r="E22" s="139">
        <v>12097744</v>
      </c>
      <c r="F22" s="18">
        <v>0</v>
      </c>
      <c r="G22" s="18">
        <v>1</v>
      </c>
      <c r="H22" s="18">
        <v>0</v>
      </c>
      <c r="I22" s="202" t="str">
        <f t="shared" si="0"/>
        <v xml:space="preserve">            ОВДП (17 - річні); 836,5%; 16,85р.</v>
      </c>
      <c r="J22" s="237">
        <f t="shared" si="1"/>
        <v>12097744</v>
      </c>
      <c r="K22" s="78"/>
      <c r="L22" s="78"/>
      <c r="M22" s="78"/>
      <c r="N22" s="78"/>
      <c r="O22" s="78"/>
      <c r="P22" s="78"/>
      <c r="Q22" s="78"/>
      <c r="R22" s="78"/>
    </row>
    <row r="23" spans="1:18" ht="15.75" x14ac:dyDescent="0.25">
      <c r="A23" s="18" t="s">
        <v>174</v>
      </c>
      <c r="B23" s="119">
        <v>377.11099999999999</v>
      </c>
      <c r="C23" s="119">
        <v>1.45</v>
      </c>
      <c r="D23" s="119">
        <v>0.75</v>
      </c>
      <c r="E23" s="119">
        <v>25163761.100000001</v>
      </c>
      <c r="F23" s="18">
        <v>0</v>
      </c>
      <c r="G23" s="18">
        <v>1</v>
      </c>
      <c r="H23" s="18">
        <v>0</v>
      </c>
      <c r="I23" s="202" t="str">
        <f t="shared" si="0"/>
        <v xml:space="preserve">            ОВДП (18 - місячні); 377,111%; 1,45р.</v>
      </c>
      <c r="J23" s="237">
        <f t="shared" si="1"/>
        <v>25163761.100000001</v>
      </c>
      <c r="K23" s="78"/>
      <c r="L23" s="78"/>
      <c r="M23" s="78"/>
      <c r="N23" s="78"/>
      <c r="O23" s="78"/>
      <c r="P23" s="78"/>
      <c r="Q23" s="78"/>
      <c r="R23" s="78"/>
    </row>
    <row r="24" spans="1:18" ht="15.75" x14ac:dyDescent="0.25">
      <c r="A24" s="18" t="s">
        <v>26</v>
      </c>
      <c r="B24" s="119">
        <v>817</v>
      </c>
      <c r="C24" s="119">
        <v>17.850000000000001</v>
      </c>
      <c r="D24" s="119">
        <v>17.21</v>
      </c>
      <c r="E24" s="119">
        <v>12097744</v>
      </c>
      <c r="F24" s="18">
        <v>0</v>
      </c>
      <c r="G24" s="18">
        <v>1</v>
      </c>
      <c r="H24" s="18">
        <v>0</v>
      </c>
      <c r="I24" s="202" t="str">
        <f t="shared" si="0"/>
        <v xml:space="preserve">            ОВДП (18 - річні); 817%; 17,85р.</v>
      </c>
      <c r="J24" s="237">
        <f t="shared" si="1"/>
        <v>12097744</v>
      </c>
      <c r="K24" s="78"/>
      <c r="L24" s="78"/>
      <c r="M24" s="78"/>
      <c r="N24" s="78"/>
      <c r="O24" s="78"/>
      <c r="P24" s="78"/>
      <c r="Q24" s="78"/>
      <c r="R24" s="78"/>
    </row>
    <row r="25" spans="1:18" ht="15.75" x14ac:dyDescent="0.25">
      <c r="A25" s="45" t="s">
        <v>177</v>
      </c>
      <c r="B25" s="139">
        <v>16.399999999999999</v>
      </c>
      <c r="C25" s="139">
        <v>18.86</v>
      </c>
      <c r="D25" s="139">
        <v>18.21</v>
      </c>
      <c r="E25" s="139">
        <v>12097744</v>
      </c>
      <c r="F25" s="18">
        <v>0</v>
      </c>
      <c r="G25" s="18">
        <v>1</v>
      </c>
      <c r="H25" s="18">
        <v>0</v>
      </c>
      <c r="I25" s="202" t="str">
        <f t="shared" si="0"/>
        <v xml:space="preserve">            ОВДП (19 - річні); 16,4%; 18,86р.</v>
      </c>
      <c r="J25" s="237">
        <f t="shared" si="1"/>
        <v>12097744</v>
      </c>
      <c r="K25" s="78"/>
      <c r="L25" s="78"/>
      <c r="M25" s="78"/>
      <c r="N25" s="78"/>
      <c r="O25" s="78"/>
      <c r="P25" s="78"/>
      <c r="Q25" s="78"/>
      <c r="R25" s="78"/>
    </row>
    <row r="26" spans="1:18" ht="15.75" x14ac:dyDescent="0.25">
      <c r="A26" s="45" t="s">
        <v>115</v>
      </c>
      <c r="B26" s="139">
        <v>400.22</v>
      </c>
      <c r="C26" s="139">
        <v>1.62</v>
      </c>
      <c r="D26" s="139">
        <v>0.55000000000000004</v>
      </c>
      <c r="E26" s="139">
        <v>53752958.200000003</v>
      </c>
      <c r="F26" s="18">
        <v>0</v>
      </c>
      <c r="G26" s="18">
        <v>1</v>
      </c>
      <c r="H26" s="18">
        <v>0</v>
      </c>
      <c r="I26" s="202" t="str">
        <f t="shared" si="0"/>
        <v xml:space="preserve">            ОВДП (2 - річні); 400,22%; 1,62р.</v>
      </c>
      <c r="J26" s="237">
        <f t="shared" si="1"/>
        <v>53752958.200000003</v>
      </c>
      <c r="K26" s="78"/>
      <c r="L26" s="78"/>
      <c r="M26" s="78"/>
      <c r="N26" s="78"/>
      <c r="O26" s="78"/>
      <c r="P26" s="78"/>
      <c r="Q26" s="78"/>
      <c r="R26" s="78"/>
    </row>
    <row r="27" spans="1:18" ht="15.75" x14ac:dyDescent="0.25">
      <c r="A27" s="18" t="s">
        <v>35</v>
      </c>
      <c r="B27" s="119">
        <v>16.399999999999999</v>
      </c>
      <c r="C27" s="119">
        <v>19.86</v>
      </c>
      <c r="D27" s="119">
        <v>19.21</v>
      </c>
      <c r="E27" s="119">
        <v>12097744</v>
      </c>
      <c r="F27" s="18">
        <v>0</v>
      </c>
      <c r="G27" s="18">
        <v>1</v>
      </c>
      <c r="H27" s="18">
        <v>0</v>
      </c>
      <c r="I27" s="202" t="str">
        <f t="shared" si="0"/>
        <v xml:space="preserve">            ОВДП (20 - річні); 16,4%; 19,86р.</v>
      </c>
      <c r="J27" s="237">
        <f t="shared" si="1"/>
        <v>12097744</v>
      </c>
      <c r="K27" s="78"/>
      <c r="L27" s="78"/>
      <c r="M27" s="78"/>
      <c r="N27" s="78"/>
      <c r="O27" s="78"/>
      <c r="P27" s="78"/>
      <c r="Q27" s="78"/>
      <c r="R27" s="78"/>
    </row>
    <row r="28" spans="1:18" ht="15.75" x14ac:dyDescent="0.25">
      <c r="A28" s="18" t="s">
        <v>155</v>
      </c>
      <c r="B28" s="119">
        <v>16.399999999999999</v>
      </c>
      <c r="C28" s="119">
        <v>20.86</v>
      </c>
      <c r="D28" s="119">
        <v>20.21</v>
      </c>
      <c r="E28" s="119">
        <v>12097744</v>
      </c>
      <c r="F28" s="18">
        <v>0</v>
      </c>
      <c r="G28" s="18">
        <v>1</v>
      </c>
      <c r="H28" s="18">
        <v>0</v>
      </c>
      <c r="I28" s="202" t="str">
        <f t="shared" si="0"/>
        <v xml:space="preserve">            ОВДП (21-річні); 16,4%; 20,86р.</v>
      </c>
      <c r="J28" s="237">
        <f t="shared" si="1"/>
        <v>12097744</v>
      </c>
      <c r="K28" s="78"/>
      <c r="L28" s="78"/>
      <c r="M28" s="78"/>
      <c r="N28" s="78"/>
      <c r="O28" s="78"/>
      <c r="P28" s="78"/>
      <c r="Q28" s="78"/>
      <c r="R28" s="78"/>
    </row>
    <row r="29" spans="1:18" ht="15.75" x14ac:dyDescent="0.25">
      <c r="A29" s="18" t="s">
        <v>2</v>
      </c>
      <c r="B29" s="119">
        <v>16.399999999999999</v>
      </c>
      <c r="C29" s="119">
        <v>21.86</v>
      </c>
      <c r="D29" s="119">
        <v>21.21</v>
      </c>
      <c r="E29" s="119">
        <v>12097744</v>
      </c>
      <c r="F29" s="18">
        <v>0</v>
      </c>
      <c r="G29" s="18">
        <v>1</v>
      </c>
      <c r="H29" s="18">
        <v>0</v>
      </c>
      <c r="I29" s="202" t="str">
        <f t="shared" si="0"/>
        <v xml:space="preserve">            ОВДП (22-річні); 16,4%; 21,86р.</v>
      </c>
      <c r="J29" s="237">
        <f t="shared" si="1"/>
        <v>12097744</v>
      </c>
      <c r="K29" s="78"/>
      <c r="L29" s="78"/>
      <c r="M29" s="78"/>
      <c r="N29" s="78"/>
      <c r="O29" s="78"/>
      <c r="P29" s="78"/>
      <c r="Q29" s="78"/>
      <c r="R29" s="78"/>
    </row>
    <row r="30" spans="1:18" ht="15.75" x14ac:dyDescent="0.25">
      <c r="A30" s="18" t="s">
        <v>156</v>
      </c>
      <c r="B30" s="119">
        <v>16.399999999999999</v>
      </c>
      <c r="C30" s="119">
        <v>22.86</v>
      </c>
      <c r="D30" s="119">
        <v>22.21</v>
      </c>
      <c r="E30" s="119">
        <v>12097744</v>
      </c>
      <c r="F30" s="18">
        <v>0</v>
      </c>
      <c r="G30" s="18">
        <v>1</v>
      </c>
      <c r="H30" s="18">
        <v>0</v>
      </c>
      <c r="I30" s="202" t="str">
        <f t="shared" si="0"/>
        <v xml:space="preserve">            ОВДП (23-річні); 16,4%; 22,86р.</v>
      </c>
      <c r="J30" s="237">
        <f t="shared" si="1"/>
        <v>12097744</v>
      </c>
      <c r="K30" s="78"/>
      <c r="L30" s="78"/>
      <c r="M30" s="78"/>
      <c r="N30" s="78"/>
      <c r="O30" s="78"/>
      <c r="P30" s="78"/>
      <c r="Q30" s="78"/>
      <c r="R30" s="78"/>
    </row>
    <row r="31" spans="1:18" ht="15.75" x14ac:dyDescent="0.25">
      <c r="A31" s="18" t="s">
        <v>3</v>
      </c>
      <c r="B31" s="119">
        <v>16.399999999999999</v>
      </c>
      <c r="C31" s="119">
        <v>23.86</v>
      </c>
      <c r="D31" s="119">
        <v>23.21</v>
      </c>
      <c r="E31" s="119">
        <v>12097744</v>
      </c>
      <c r="F31" s="18">
        <v>0</v>
      </c>
      <c r="G31" s="18">
        <v>1</v>
      </c>
      <c r="H31" s="18">
        <v>0</v>
      </c>
      <c r="I31" s="202" t="str">
        <f t="shared" si="0"/>
        <v xml:space="preserve">            ОВДП (24-річні); 16,4%; 23,86р.</v>
      </c>
      <c r="J31" s="237">
        <f t="shared" si="1"/>
        <v>12097744</v>
      </c>
      <c r="K31" s="78"/>
      <c r="L31" s="78"/>
      <c r="M31" s="78"/>
      <c r="N31" s="78"/>
      <c r="O31" s="78"/>
      <c r="P31" s="78"/>
      <c r="Q31" s="78"/>
      <c r="R31" s="78"/>
    </row>
    <row r="32" spans="1:18" ht="15.75" x14ac:dyDescent="0.25">
      <c r="A32" s="18" t="s">
        <v>90</v>
      </c>
      <c r="B32" s="119">
        <v>16.399999999999999</v>
      </c>
      <c r="C32" s="119">
        <v>24.86</v>
      </c>
      <c r="D32" s="119">
        <v>24.21</v>
      </c>
      <c r="E32" s="119">
        <v>12097744</v>
      </c>
      <c r="F32" s="18">
        <v>0</v>
      </c>
      <c r="G32" s="18">
        <v>1</v>
      </c>
      <c r="H32" s="18">
        <v>0</v>
      </c>
      <c r="I32" s="202" t="str">
        <f t="shared" si="0"/>
        <v xml:space="preserve">            ОВДП (25-річні); 16,4%; 24,86р.</v>
      </c>
      <c r="J32" s="237">
        <f t="shared" si="1"/>
        <v>12097744</v>
      </c>
      <c r="K32" s="78"/>
      <c r="L32" s="78"/>
      <c r="M32" s="78"/>
      <c r="N32" s="78"/>
      <c r="O32" s="78"/>
      <c r="P32" s="78"/>
      <c r="Q32" s="78"/>
      <c r="R32" s="78"/>
    </row>
    <row r="33" spans="1:18" ht="15.75" x14ac:dyDescent="0.25">
      <c r="A33" s="18" t="s">
        <v>154</v>
      </c>
      <c r="B33" s="119">
        <v>16.399999999999999</v>
      </c>
      <c r="C33" s="119">
        <v>25.86</v>
      </c>
      <c r="D33" s="119">
        <v>25.21</v>
      </c>
      <c r="E33" s="119">
        <v>12097744</v>
      </c>
      <c r="F33" s="18">
        <v>0</v>
      </c>
      <c r="G33" s="18">
        <v>1</v>
      </c>
      <c r="H33" s="18">
        <v>0</v>
      </c>
      <c r="I33" s="202" t="str">
        <f t="shared" si="0"/>
        <v xml:space="preserve">            ОВДП (26-річні); 16,4%; 25,86р.</v>
      </c>
      <c r="J33" s="237">
        <f t="shared" si="1"/>
        <v>12097744</v>
      </c>
      <c r="K33" s="78"/>
      <c r="L33" s="78"/>
      <c r="M33" s="78"/>
      <c r="N33" s="78"/>
      <c r="O33" s="78"/>
      <c r="P33" s="78"/>
      <c r="Q33" s="78"/>
      <c r="R33" s="78"/>
    </row>
    <row r="34" spans="1:18" ht="15.75" x14ac:dyDescent="0.25">
      <c r="A34" s="18" t="s">
        <v>0</v>
      </c>
      <c r="B34" s="119">
        <v>16.399999999999999</v>
      </c>
      <c r="C34" s="119">
        <v>26.86</v>
      </c>
      <c r="D34" s="119">
        <v>26.21</v>
      </c>
      <c r="E34" s="119">
        <v>12097744</v>
      </c>
      <c r="F34" s="18">
        <v>0</v>
      </c>
      <c r="G34" s="18">
        <v>1</v>
      </c>
      <c r="H34" s="18">
        <v>0</v>
      </c>
      <c r="I34" s="202" t="str">
        <f t="shared" si="0"/>
        <v xml:space="preserve">            ОВДП (27-річні); 16,4%; 26,86р.</v>
      </c>
      <c r="J34" s="237">
        <f t="shared" si="1"/>
        <v>12097744</v>
      </c>
      <c r="K34" s="78"/>
      <c r="L34" s="78"/>
      <c r="M34" s="78"/>
      <c r="N34" s="78"/>
      <c r="O34" s="78"/>
      <c r="P34" s="78"/>
      <c r="Q34" s="78"/>
      <c r="R34" s="78"/>
    </row>
    <row r="35" spans="1:18" ht="15.75" x14ac:dyDescent="0.25">
      <c r="A35" s="18" t="s">
        <v>88</v>
      </c>
      <c r="B35" s="119">
        <v>16.399999999999999</v>
      </c>
      <c r="C35" s="119">
        <v>27.86</v>
      </c>
      <c r="D35" s="119">
        <v>27.21</v>
      </c>
      <c r="E35" s="119">
        <v>12097744</v>
      </c>
      <c r="F35" s="18">
        <v>0</v>
      </c>
      <c r="G35" s="18">
        <v>1</v>
      </c>
      <c r="H35" s="18">
        <v>0</v>
      </c>
      <c r="I35" s="202" t="str">
        <f t="shared" si="0"/>
        <v xml:space="preserve">            ОВДП (28-річні); 16,4%; 27,86р.</v>
      </c>
      <c r="J35" s="237">
        <f t="shared" si="1"/>
        <v>12097744</v>
      </c>
      <c r="K35" s="78"/>
      <c r="L35" s="78"/>
      <c r="M35" s="78"/>
      <c r="N35" s="78"/>
      <c r="O35" s="78"/>
      <c r="P35" s="78"/>
      <c r="Q35" s="78"/>
      <c r="R35" s="78"/>
    </row>
    <row r="36" spans="1:18" ht="15.75" x14ac:dyDescent="0.25">
      <c r="A36" s="18" t="s">
        <v>1</v>
      </c>
      <c r="B36" s="119">
        <v>16.399999999999999</v>
      </c>
      <c r="C36" s="119">
        <v>28.86</v>
      </c>
      <c r="D36" s="119">
        <v>28.21</v>
      </c>
      <c r="E36" s="119">
        <v>12097744</v>
      </c>
      <c r="F36" s="18">
        <v>0</v>
      </c>
      <c r="G36" s="18">
        <v>1</v>
      </c>
      <c r="H36" s="18">
        <v>0</v>
      </c>
      <c r="I36" s="202" t="str">
        <f t="shared" si="0"/>
        <v xml:space="preserve">            ОВДП (29-річні); 16,4%; 28,86р.</v>
      </c>
      <c r="J36" s="237">
        <f t="shared" si="1"/>
        <v>12097744</v>
      </c>
      <c r="K36" s="78"/>
      <c r="L36" s="78"/>
      <c r="M36" s="78"/>
      <c r="N36" s="78"/>
      <c r="O36" s="78"/>
      <c r="P36" s="78"/>
      <c r="Q36" s="78"/>
      <c r="R36" s="78"/>
    </row>
    <row r="37" spans="1:18" ht="15.75" x14ac:dyDescent="0.25">
      <c r="A37" s="18" t="s">
        <v>167</v>
      </c>
      <c r="B37" s="119">
        <v>1275</v>
      </c>
      <c r="C37" s="119">
        <v>0.22</v>
      </c>
      <c r="D37" s="119">
        <v>0.06</v>
      </c>
      <c r="E37" s="119">
        <v>3423830</v>
      </c>
      <c r="F37" s="18">
        <v>0</v>
      </c>
      <c r="G37" s="18">
        <v>1</v>
      </c>
      <c r="H37" s="18">
        <v>0</v>
      </c>
      <c r="I37" s="202" t="str">
        <f t="shared" si="0"/>
        <v xml:space="preserve">            ОВДП (3 - місячні); 1275%; 0,22р.</v>
      </c>
      <c r="J37" s="237">
        <f t="shared" si="1"/>
        <v>3423830</v>
      </c>
      <c r="K37" s="78"/>
      <c r="L37" s="78"/>
      <c r="M37" s="78"/>
      <c r="N37" s="78"/>
      <c r="O37" s="78"/>
      <c r="P37" s="78"/>
      <c r="Q37" s="78"/>
      <c r="R37" s="78"/>
    </row>
    <row r="38" spans="1:18" ht="15.75" x14ac:dyDescent="0.25">
      <c r="A38" s="18" t="s">
        <v>182</v>
      </c>
      <c r="B38" s="119">
        <v>637.38900000000001</v>
      </c>
      <c r="C38" s="119">
        <v>2.46</v>
      </c>
      <c r="D38" s="119">
        <v>1.58</v>
      </c>
      <c r="E38" s="119">
        <v>57534962.219999999</v>
      </c>
      <c r="F38" s="18">
        <v>0</v>
      </c>
      <c r="G38" s="18">
        <v>1</v>
      </c>
      <c r="H38" s="18">
        <v>0</v>
      </c>
      <c r="I38" s="202" t="str">
        <f t="shared" si="0"/>
        <v xml:space="preserve">            ОВДП (3 - річні); 637,389%; 2,46р.</v>
      </c>
      <c r="J38" s="237">
        <f t="shared" si="1"/>
        <v>57534962.219999999</v>
      </c>
      <c r="K38" s="78"/>
      <c r="L38" s="78"/>
      <c r="M38" s="78"/>
      <c r="N38" s="78"/>
      <c r="O38" s="78"/>
      <c r="P38" s="78"/>
      <c r="Q38" s="78"/>
      <c r="R38" s="78"/>
    </row>
    <row r="39" spans="1:18" ht="15.75" x14ac:dyDescent="0.25">
      <c r="A39" s="18" t="s">
        <v>7</v>
      </c>
      <c r="B39" s="119">
        <v>16.399999999999999</v>
      </c>
      <c r="C39" s="119">
        <v>29.86</v>
      </c>
      <c r="D39" s="119">
        <v>29.21</v>
      </c>
      <c r="E39" s="119">
        <v>12097751</v>
      </c>
      <c r="F39" s="18">
        <v>0</v>
      </c>
      <c r="G39" s="18">
        <v>1</v>
      </c>
      <c r="H39" s="18">
        <v>0</v>
      </c>
      <c r="I39" s="202" t="str">
        <f t="shared" si="0"/>
        <v xml:space="preserve">            ОВДП (30-річні); 16,4%; 29,86р.</v>
      </c>
      <c r="J39" s="237">
        <f t="shared" si="1"/>
        <v>12097751</v>
      </c>
      <c r="K39" s="78"/>
      <c r="L39" s="78"/>
      <c r="M39" s="78"/>
      <c r="N39" s="78"/>
      <c r="O39" s="78"/>
      <c r="P39" s="78"/>
      <c r="Q39" s="78"/>
      <c r="R39" s="78"/>
    </row>
    <row r="40" spans="1:18" ht="15.75" x14ac:dyDescent="0.25">
      <c r="A40" s="18" t="s">
        <v>50</v>
      </c>
      <c r="B40" s="119">
        <v>16</v>
      </c>
      <c r="C40" s="119">
        <v>4.95</v>
      </c>
      <c r="D40" s="119">
        <v>3.2</v>
      </c>
      <c r="E40" s="119">
        <v>30000</v>
      </c>
      <c r="F40" s="18">
        <v>0</v>
      </c>
      <c r="G40" s="18">
        <v>1</v>
      </c>
      <c r="H40" s="18">
        <v>0</v>
      </c>
      <c r="I40" s="202" t="str">
        <f t="shared" si="0"/>
        <v xml:space="preserve">            ОВДП (4 - річні); 16%; 4,95р.</v>
      </c>
      <c r="J40" s="237">
        <f t="shared" si="1"/>
        <v>30000</v>
      </c>
      <c r="K40" s="78"/>
      <c r="L40" s="78"/>
      <c r="M40" s="78"/>
      <c r="N40" s="78"/>
      <c r="O40" s="78"/>
      <c r="P40" s="78"/>
      <c r="Q40" s="78"/>
      <c r="R40" s="78"/>
    </row>
    <row r="41" spans="1:18" ht="15.75" x14ac:dyDescent="0.25">
      <c r="A41" s="18" t="s">
        <v>133</v>
      </c>
      <c r="B41" s="119">
        <v>72.158000000000001</v>
      </c>
      <c r="C41" s="119">
        <v>4.43</v>
      </c>
      <c r="D41" s="119">
        <v>1.75</v>
      </c>
      <c r="E41" s="119">
        <v>41575591.299999997</v>
      </c>
      <c r="F41" s="18">
        <v>0</v>
      </c>
      <c r="G41" s="18">
        <v>1</v>
      </c>
      <c r="H41" s="18">
        <v>0</v>
      </c>
      <c r="I41" s="202" t="str">
        <f t="shared" si="0"/>
        <v xml:space="preserve">            ОВДП (5 - річні); 72,158%; 4,43р.</v>
      </c>
      <c r="J41" s="237">
        <f t="shared" si="1"/>
        <v>41575591.299999997</v>
      </c>
      <c r="K41" s="78"/>
      <c r="L41" s="78"/>
      <c r="M41" s="78"/>
      <c r="N41" s="78"/>
      <c r="O41" s="78"/>
      <c r="P41" s="78"/>
      <c r="Q41" s="78"/>
      <c r="R41" s="78"/>
    </row>
    <row r="42" spans="1:18" ht="15.75" x14ac:dyDescent="0.25">
      <c r="A42" s="18" t="s">
        <v>135</v>
      </c>
      <c r="B42" s="119">
        <v>1373.3810000000001</v>
      </c>
      <c r="C42" s="119">
        <v>0.48</v>
      </c>
      <c r="D42" s="119">
        <v>0.1</v>
      </c>
      <c r="E42" s="119">
        <v>17396628.050000001</v>
      </c>
      <c r="F42" s="18">
        <v>0</v>
      </c>
      <c r="G42" s="18">
        <v>1</v>
      </c>
      <c r="H42" s="18">
        <v>0</v>
      </c>
      <c r="I42" s="202" t="str">
        <f t="shared" si="0"/>
        <v xml:space="preserve">            ОВДП (6 - місячні); 1373,381%; 0,48р.</v>
      </c>
      <c r="J42" s="237">
        <f t="shared" si="1"/>
        <v>17396628.050000001</v>
      </c>
      <c r="K42" s="78"/>
      <c r="L42" s="78"/>
      <c r="M42" s="78"/>
      <c r="N42" s="78"/>
      <c r="O42" s="78"/>
      <c r="P42" s="78"/>
      <c r="Q42" s="78"/>
      <c r="R42" s="78"/>
    </row>
    <row r="43" spans="1:18" ht="15.75" x14ac:dyDescent="0.25">
      <c r="A43" s="18" t="s">
        <v>73</v>
      </c>
      <c r="B43" s="119">
        <v>14.3</v>
      </c>
      <c r="C43" s="119">
        <v>6.64</v>
      </c>
      <c r="D43" s="119">
        <v>2.84</v>
      </c>
      <c r="E43" s="119">
        <v>5800100</v>
      </c>
      <c r="F43" s="18">
        <v>0</v>
      </c>
      <c r="G43" s="18">
        <v>1</v>
      </c>
      <c r="H43" s="18">
        <v>0</v>
      </c>
      <c r="I43" s="202" t="str">
        <f t="shared" si="0"/>
        <v xml:space="preserve">            ОВДП (6 - річні); 14,3%; 6,64р.</v>
      </c>
      <c r="J43" s="237">
        <f t="shared" si="1"/>
        <v>5800100</v>
      </c>
      <c r="K43" s="78"/>
      <c r="L43" s="78"/>
      <c r="M43" s="78"/>
      <c r="N43" s="78"/>
      <c r="O43" s="78"/>
      <c r="P43" s="78"/>
      <c r="Q43" s="78"/>
      <c r="R43" s="78"/>
    </row>
    <row r="44" spans="1:18" ht="15.75" x14ac:dyDescent="0.25">
      <c r="A44" s="18" t="s">
        <v>150</v>
      </c>
      <c r="B44" s="119">
        <v>29.308</v>
      </c>
      <c r="C44" s="119">
        <v>6.76</v>
      </c>
      <c r="D44" s="119">
        <v>4.26</v>
      </c>
      <c r="E44" s="119">
        <v>14472955</v>
      </c>
      <c r="F44" s="18">
        <v>0</v>
      </c>
      <c r="G44" s="18">
        <v>1</v>
      </c>
      <c r="H44" s="18">
        <v>0</v>
      </c>
      <c r="I44" s="202" t="str">
        <f t="shared" si="0"/>
        <v xml:space="preserve">            ОВДП (7 - річні); 29,308%; 6,76р.</v>
      </c>
      <c r="J44" s="237">
        <f t="shared" si="1"/>
        <v>14472955</v>
      </c>
      <c r="K44" s="78"/>
      <c r="L44" s="78"/>
      <c r="M44" s="78"/>
      <c r="N44" s="78"/>
      <c r="O44" s="78"/>
      <c r="P44" s="78"/>
      <c r="Q44" s="78"/>
      <c r="R44" s="78"/>
    </row>
    <row r="45" spans="1:18" ht="15.75" x14ac:dyDescent="0.25">
      <c r="A45" s="18" t="s">
        <v>5</v>
      </c>
      <c r="B45" s="119">
        <v>173.029</v>
      </c>
      <c r="C45" s="119">
        <v>8.17</v>
      </c>
      <c r="D45" s="119">
        <v>4.84</v>
      </c>
      <c r="E45" s="119">
        <v>17500000</v>
      </c>
      <c r="F45" s="18">
        <v>0</v>
      </c>
      <c r="G45" s="18">
        <v>1</v>
      </c>
      <c r="H45" s="18">
        <v>0</v>
      </c>
      <c r="I45" s="202" t="str">
        <f t="shared" si="0"/>
        <v xml:space="preserve">            ОВДП (8 - річні); 173,029%; 8,17р.</v>
      </c>
      <c r="J45" s="237">
        <f t="shared" si="1"/>
        <v>17500000</v>
      </c>
      <c r="K45" s="78"/>
      <c r="L45" s="78"/>
      <c r="M45" s="78"/>
      <c r="N45" s="78"/>
      <c r="O45" s="78"/>
      <c r="P45" s="78"/>
      <c r="Q45" s="78"/>
      <c r="R45" s="78"/>
    </row>
    <row r="46" spans="1:18" ht="15.75" x14ac:dyDescent="0.25">
      <c r="A46" s="18" t="s">
        <v>24</v>
      </c>
      <c r="B46" s="119">
        <v>1275</v>
      </c>
      <c r="C46" s="119">
        <v>0.69</v>
      </c>
      <c r="D46" s="119">
        <v>0.51</v>
      </c>
      <c r="E46" s="119">
        <v>4022138</v>
      </c>
      <c r="F46" s="18">
        <v>0</v>
      </c>
      <c r="G46" s="18">
        <v>1</v>
      </c>
      <c r="H46" s="18">
        <v>0</v>
      </c>
      <c r="I46" s="202" t="str">
        <f t="shared" si="0"/>
        <v xml:space="preserve">            ОВДП (9 - місячні); 1275%; 0,69р.</v>
      </c>
      <c r="J46" s="237">
        <f t="shared" si="1"/>
        <v>4022138</v>
      </c>
      <c r="K46" s="78"/>
      <c r="L46" s="78"/>
      <c r="M46" s="78"/>
      <c r="N46" s="78"/>
      <c r="O46" s="78"/>
      <c r="P46" s="78"/>
      <c r="Q46" s="78"/>
      <c r="R46" s="78"/>
    </row>
    <row r="47" spans="1:18" ht="15.75" x14ac:dyDescent="0.25">
      <c r="A47" s="18" t="s">
        <v>99</v>
      </c>
      <c r="B47" s="119">
        <v>308.61099999999999</v>
      </c>
      <c r="C47" s="119">
        <v>9.2899999999999991</v>
      </c>
      <c r="D47" s="119">
        <v>6.07</v>
      </c>
      <c r="E47" s="119">
        <v>19400000</v>
      </c>
      <c r="F47" s="18">
        <v>0</v>
      </c>
      <c r="G47" s="18">
        <v>1</v>
      </c>
      <c r="H47" s="18">
        <v>0</v>
      </c>
      <c r="I47" s="202" t="str">
        <f t="shared" si="0"/>
        <v xml:space="preserve">            ОВДП (9 - річні); 308,611%; 9,29р.</v>
      </c>
      <c r="J47" s="237">
        <f t="shared" si="1"/>
        <v>19400000</v>
      </c>
      <c r="K47" s="78"/>
      <c r="L47" s="78"/>
      <c r="M47" s="78"/>
      <c r="N47" s="78"/>
      <c r="O47" s="78"/>
      <c r="P47" s="78"/>
      <c r="Q47" s="78"/>
      <c r="R47" s="78"/>
    </row>
    <row r="48" spans="1:18" ht="15.75" x14ac:dyDescent="0.25">
      <c r="A48" s="18" t="s">
        <v>48</v>
      </c>
      <c r="B48" s="119">
        <v>0</v>
      </c>
      <c r="C48" s="119">
        <v>0</v>
      </c>
      <c r="D48" s="119">
        <v>0</v>
      </c>
      <c r="E48" s="119">
        <v>0</v>
      </c>
      <c r="F48" s="18">
        <v>0</v>
      </c>
      <c r="G48" s="18">
        <v>1</v>
      </c>
      <c r="H48" s="18">
        <v>0</v>
      </c>
      <c r="I48" s="202" t="str">
        <f t="shared" si="0"/>
        <v xml:space="preserve">            Казначейські зобов'язання; 0%; 0р.</v>
      </c>
      <c r="J48" s="237">
        <f t="shared" si="1"/>
        <v>0</v>
      </c>
      <c r="K48" s="78"/>
      <c r="L48" s="78"/>
      <c r="M48" s="78"/>
      <c r="N48" s="78"/>
      <c r="O48" s="78"/>
      <c r="P48" s="78"/>
      <c r="Q48" s="78"/>
      <c r="R48" s="78"/>
    </row>
    <row r="49" spans="1:18" ht="15.75" x14ac:dyDescent="0.25">
      <c r="A49" s="18" t="s">
        <v>97</v>
      </c>
      <c r="B49" s="119">
        <v>0</v>
      </c>
      <c r="C49" s="119">
        <v>0</v>
      </c>
      <c r="D49" s="119">
        <v>0</v>
      </c>
      <c r="E49" s="119">
        <v>0</v>
      </c>
      <c r="F49" s="18">
        <v>0</v>
      </c>
      <c r="G49" s="18">
        <v>1</v>
      </c>
      <c r="H49" s="18">
        <v>0</v>
      </c>
      <c r="I49" s="202" t="str">
        <f t="shared" si="0"/>
        <v xml:space="preserve">            ОВДП (1 - місячні); 0%; 0р.</v>
      </c>
      <c r="J49" s="237">
        <f t="shared" si="1"/>
        <v>0</v>
      </c>
      <c r="K49" s="78"/>
      <c r="L49" s="78"/>
      <c r="M49" s="78"/>
      <c r="N49" s="78"/>
      <c r="O49" s="78"/>
      <c r="P49" s="78"/>
      <c r="Q49" s="78"/>
      <c r="R49" s="78"/>
    </row>
    <row r="50" spans="1:18" ht="15.75" x14ac:dyDescent="0.25">
      <c r="A50" s="18" t="s">
        <v>31</v>
      </c>
      <c r="B50" s="119">
        <v>9.4359999999999999</v>
      </c>
      <c r="C50" s="119">
        <v>9.83</v>
      </c>
      <c r="D50" s="119">
        <v>3.68</v>
      </c>
      <c r="E50" s="119">
        <v>1330000</v>
      </c>
      <c r="F50" s="18">
        <v>0</v>
      </c>
      <c r="G50" s="18">
        <v>1</v>
      </c>
      <c r="H50" s="18">
        <v>0</v>
      </c>
      <c r="I50" s="202" t="str">
        <f t="shared" si="0"/>
        <v xml:space="preserve">            ОВДП (10 - річні); 9,436%; 9,83р.</v>
      </c>
      <c r="J50" s="237">
        <f t="shared" si="1"/>
        <v>1330000</v>
      </c>
      <c r="K50" s="78"/>
      <c r="L50" s="78"/>
      <c r="M50" s="78"/>
      <c r="N50" s="78"/>
      <c r="O50" s="78"/>
      <c r="P50" s="78"/>
      <c r="Q50" s="78"/>
      <c r="R50" s="78"/>
    </row>
    <row r="51" spans="1:18" ht="15.75" x14ac:dyDescent="0.25">
      <c r="A51" s="18" t="s">
        <v>17</v>
      </c>
      <c r="B51" s="119">
        <v>0</v>
      </c>
      <c r="C51" s="119">
        <v>0</v>
      </c>
      <c r="D51" s="119">
        <v>0</v>
      </c>
      <c r="E51" s="119">
        <v>0</v>
      </c>
      <c r="F51" s="18">
        <v>0</v>
      </c>
      <c r="G51" s="18">
        <v>1</v>
      </c>
      <c r="H51" s="18">
        <v>0</v>
      </c>
      <c r="I51" s="202" t="str">
        <f t="shared" si="0"/>
        <v xml:space="preserve">            ОВДП (12 - місячні); 0%; 0р.</v>
      </c>
      <c r="J51" s="237">
        <f t="shared" si="1"/>
        <v>0</v>
      </c>
      <c r="K51" s="78"/>
      <c r="L51" s="78"/>
      <c r="M51" s="78"/>
      <c r="N51" s="78"/>
      <c r="O51" s="78"/>
      <c r="P51" s="78"/>
      <c r="Q51" s="78"/>
      <c r="R51" s="78"/>
    </row>
    <row r="52" spans="1:18" ht="15.75" x14ac:dyDescent="0.25">
      <c r="A52" s="18" t="s">
        <v>174</v>
      </c>
      <c r="B52" s="119">
        <v>0</v>
      </c>
      <c r="C52" s="119">
        <v>0</v>
      </c>
      <c r="D52" s="119">
        <v>0</v>
      </c>
      <c r="E52" s="119">
        <v>0</v>
      </c>
      <c r="F52" s="18">
        <v>0</v>
      </c>
      <c r="G52" s="18">
        <v>1</v>
      </c>
      <c r="H52" s="18">
        <v>0</v>
      </c>
      <c r="I52" s="202" t="str">
        <f t="shared" si="0"/>
        <v xml:space="preserve">            ОВДП (18 - місячні); 0%; 0р.</v>
      </c>
      <c r="J52" s="237">
        <f t="shared" si="1"/>
        <v>0</v>
      </c>
      <c r="K52" s="78"/>
      <c r="L52" s="78"/>
      <c r="M52" s="78"/>
      <c r="N52" s="78"/>
      <c r="O52" s="78"/>
      <c r="P52" s="78"/>
      <c r="Q52" s="78"/>
      <c r="R52" s="78"/>
    </row>
    <row r="53" spans="1:18" ht="15.75" x14ac:dyDescent="0.25">
      <c r="A53" s="18" t="s">
        <v>115</v>
      </c>
      <c r="B53" s="119">
        <v>0</v>
      </c>
      <c r="C53" s="119">
        <v>0</v>
      </c>
      <c r="D53" s="119">
        <v>0</v>
      </c>
      <c r="E53" s="119">
        <v>0</v>
      </c>
      <c r="F53" s="18">
        <v>0</v>
      </c>
      <c r="G53" s="18">
        <v>1</v>
      </c>
      <c r="H53" s="18">
        <v>0</v>
      </c>
      <c r="I53" s="202" t="str">
        <f t="shared" si="0"/>
        <v xml:space="preserve">            ОВДП (2 - річні); 0%; 0р.</v>
      </c>
      <c r="J53" s="237">
        <f t="shared" si="1"/>
        <v>0</v>
      </c>
      <c r="K53" s="78"/>
      <c r="L53" s="78"/>
      <c r="M53" s="78"/>
      <c r="N53" s="78"/>
      <c r="O53" s="78"/>
      <c r="P53" s="78"/>
      <c r="Q53" s="78"/>
      <c r="R53" s="78"/>
    </row>
    <row r="54" spans="1:18" ht="15.75" x14ac:dyDescent="0.25">
      <c r="A54" s="18" t="s">
        <v>167</v>
      </c>
      <c r="B54" s="119">
        <v>0</v>
      </c>
      <c r="C54" s="119">
        <v>0</v>
      </c>
      <c r="D54" s="119">
        <v>0</v>
      </c>
      <c r="E54" s="119">
        <v>0</v>
      </c>
      <c r="F54" s="18">
        <v>0</v>
      </c>
      <c r="G54" s="18">
        <v>1</v>
      </c>
      <c r="H54" s="18">
        <v>0</v>
      </c>
      <c r="I54" s="202"/>
      <c r="J54" s="237">
        <f t="shared" si="1"/>
        <v>0</v>
      </c>
      <c r="K54" s="78"/>
      <c r="L54" s="78"/>
      <c r="M54" s="78"/>
      <c r="N54" s="78"/>
      <c r="O54" s="78"/>
      <c r="P54" s="78"/>
      <c r="Q54" s="78"/>
      <c r="R54" s="78"/>
    </row>
    <row r="55" spans="1:18" ht="15.75" x14ac:dyDescent="0.25">
      <c r="A55" s="18" t="s">
        <v>182</v>
      </c>
      <c r="B55" s="119">
        <v>0</v>
      </c>
      <c r="C55" s="119">
        <v>0</v>
      </c>
      <c r="D55" s="119">
        <v>0</v>
      </c>
      <c r="E55" s="119">
        <v>0</v>
      </c>
      <c r="F55" s="18">
        <v>0</v>
      </c>
      <c r="G55" s="18">
        <v>1</v>
      </c>
      <c r="H55" s="18">
        <v>0</v>
      </c>
      <c r="I55" s="202"/>
      <c r="J55" s="237">
        <f t="shared" si="1"/>
        <v>0</v>
      </c>
      <c r="K55" s="78"/>
      <c r="L55" s="78"/>
      <c r="M55" s="78"/>
      <c r="N55" s="78"/>
      <c r="O55" s="78"/>
      <c r="P55" s="78"/>
      <c r="Q55" s="78"/>
      <c r="R55" s="78"/>
    </row>
    <row r="56" spans="1:18" ht="15.75" x14ac:dyDescent="0.25">
      <c r="A56" s="18" t="s">
        <v>50</v>
      </c>
      <c r="B56" s="119">
        <v>0</v>
      </c>
      <c r="C56" s="119">
        <v>0</v>
      </c>
      <c r="D56" s="119">
        <v>0</v>
      </c>
      <c r="E56" s="119">
        <v>0</v>
      </c>
      <c r="F56" s="18">
        <v>0</v>
      </c>
      <c r="G56" s="18">
        <v>1</v>
      </c>
      <c r="H56" s="18">
        <v>0</v>
      </c>
      <c r="I56" s="202"/>
      <c r="J56" s="237">
        <f t="shared" si="1"/>
        <v>0</v>
      </c>
      <c r="K56" s="78"/>
      <c r="L56" s="78"/>
      <c r="M56" s="78"/>
      <c r="N56" s="78"/>
      <c r="O56" s="78"/>
      <c r="P56" s="78"/>
      <c r="Q56" s="78"/>
      <c r="R56" s="78"/>
    </row>
    <row r="57" spans="1:18" ht="15.75" x14ac:dyDescent="0.25">
      <c r="A57" s="18" t="s">
        <v>133</v>
      </c>
      <c r="B57" s="119">
        <v>28.187000000000001</v>
      </c>
      <c r="C57" s="119">
        <v>4.93</v>
      </c>
      <c r="D57" s="119">
        <v>0.22</v>
      </c>
      <c r="E57" s="119">
        <v>4857605</v>
      </c>
      <c r="F57" s="18">
        <v>0</v>
      </c>
      <c r="G57" s="18">
        <v>1</v>
      </c>
      <c r="H57" s="18">
        <v>0</v>
      </c>
      <c r="I57" s="202"/>
      <c r="J57" s="237">
        <f t="shared" si="1"/>
        <v>4857605</v>
      </c>
      <c r="K57" s="78"/>
      <c r="L57" s="78"/>
      <c r="M57" s="78"/>
      <c r="N57" s="78"/>
      <c r="O57" s="78"/>
      <c r="P57" s="78"/>
      <c r="Q57" s="78"/>
      <c r="R57" s="78"/>
    </row>
    <row r="58" spans="1:18" ht="15.75" x14ac:dyDescent="0.25">
      <c r="A58" s="18" t="s">
        <v>135</v>
      </c>
      <c r="B58" s="119">
        <v>0</v>
      </c>
      <c r="C58" s="119">
        <v>0</v>
      </c>
      <c r="D58" s="119">
        <v>0</v>
      </c>
      <c r="E58" s="119">
        <v>0</v>
      </c>
      <c r="F58" s="18">
        <v>0</v>
      </c>
      <c r="G58" s="18">
        <v>1</v>
      </c>
      <c r="H58" s="18">
        <v>0</v>
      </c>
      <c r="I58" s="202"/>
      <c r="J58" s="237">
        <f t="shared" si="1"/>
        <v>0</v>
      </c>
      <c r="K58" s="78"/>
      <c r="L58" s="78"/>
      <c r="M58" s="78"/>
      <c r="N58" s="78"/>
      <c r="O58" s="78"/>
      <c r="P58" s="78"/>
      <c r="Q58" s="78"/>
      <c r="R58" s="78"/>
    </row>
    <row r="59" spans="1:18" ht="15.75" x14ac:dyDescent="0.25">
      <c r="A59" s="18" t="s">
        <v>73</v>
      </c>
      <c r="B59" s="119">
        <v>0</v>
      </c>
      <c r="C59" s="119">
        <v>0</v>
      </c>
      <c r="D59" s="119">
        <v>0</v>
      </c>
      <c r="E59" s="119">
        <v>0</v>
      </c>
      <c r="F59" s="18">
        <v>0</v>
      </c>
      <c r="G59" s="18">
        <v>1</v>
      </c>
      <c r="H59" s="18">
        <v>0</v>
      </c>
      <c r="I59" s="202"/>
      <c r="J59" s="237">
        <f t="shared" si="1"/>
        <v>0</v>
      </c>
      <c r="K59" s="78"/>
      <c r="L59" s="78"/>
      <c r="M59" s="78"/>
      <c r="N59" s="78"/>
      <c r="O59" s="78"/>
      <c r="P59" s="78"/>
      <c r="Q59" s="78"/>
      <c r="R59" s="78"/>
    </row>
    <row r="60" spans="1:18" ht="15.75" x14ac:dyDescent="0.25">
      <c r="A60" s="18" t="s">
        <v>150</v>
      </c>
      <c r="B60" s="119">
        <v>14.494</v>
      </c>
      <c r="C60" s="119">
        <v>6.76</v>
      </c>
      <c r="D60" s="119">
        <v>2.0499999999999998</v>
      </c>
      <c r="E60" s="119">
        <v>3383660</v>
      </c>
      <c r="F60" s="18">
        <v>0</v>
      </c>
      <c r="G60" s="18">
        <v>1</v>
      </c>
      <c r="H60" s="18">
        <v>0</v>
      </c>
      <c r="I60" s="202"/>
      <c r="J60" s="237">
        <f t="shared" si="1"/>
        <v>3383660</v>
      </c>
      <c r="K60" s="78"/>
      <c r="L60" s="78"/>
      <c r="M60" s="78"/>
      <c r="N60" s="78"/>
      <c r="O60" s="78"/>
      <c r="P60" s="78"/>
      <c r="Q60" s="78"/>
      <c r="R60" s="78"/>
    </row>
    <row r="61" spans="1:18" ht="15.75" x14ac:dyDescent="0.25">
      <c r="A61" s="18" t="s">
        <v>5</v>
      </c>
      <c r="B61" s="119">
        <v>0</v>
      </c>
      <c r="C61" s="119">
        <v>0</v>
      </c>
      <c r="D61" s="119">
        <v>0</v>
      </c>
      <c r="E61" s="119">
        <v>0</v>
      </c>
      <c r="F61" s="18">
        <v>0</v>
      </c>
      <c r="G61" s="18">
        <v>1</v>
      </c>
      <c r="H61" s="18">
        <v>0</v>
      </c>
      <c r="I61" s="202"/>
      <c r="J61" s="237">
        <f t="shared" si="1"/>
        <v>0</v>
      </c>
      <c r="K61" s="78"/>
      <c r="L61" s="78"/>
      <c r="M61" s="78"/>
      <c r="N61" s="78"/>
      <c r="O61" s="78"/>
      <c r="P61" s="78"/>
      <c r="Q61" s="78"/>
      <c r="R61" s="78"/>
    </row>
    <row r="62" spans="1:18" ht="15.75" x14ac:dyDescent="0.25">
      <c r="A62" s="18" t="s">
        <v>24</v>
      </c>
      <c r="B62" s="119">
        <v>0</v>
      </c>
      <c r="C62" s="119">
        <v>0</v>
      </c>
      <c r="D62" s="119">
        <v>0</v>
      </c>
      <c r="E62" s="119">
        <v>0</v>
      </c>
      <c r="F62" s="18">
        <v>0</v>
      </c>
      <c r="G62" s="18">
        <v>1</v>
      </c>
      <c r="H62" s="18">
        <v>0</v>
      </c>
      <c r="I62" s="202"/>
      <c r="J62" s="202"/>
      <c r="K62" s="78"/>
      <c r="L62" s="78"/>
      <c r="M62" s="78"/>
      <c r="N62" s="78"/>
      <c r="O62" s="78"/>
      <c r="P62" s="78"/>
      <c r="Q62" s="78"/>
      <c r="R62" s="78"/>
    </row>
    <row r="63" spans="1:18" ht="15.75" x14ac:dyDescent="0.25">
      <c r="A63" s="18" t="s">
        <v>99</v>
      </c>
      <c r="B63" s="119">
        <v>0</v>
      </c>
      <c r="C63" s="119">
        <v>0</v>
      </c>
      <c r="D63" s="119">
        <v>0</v>
      </c>
      <c r="E63" s="119">
        <v>0</v>
      </c>
      <c r="F63" s="18">
        <v>0</v>
      </c>
      <c r="G63" s="18">
        <v>1</v>
      </c>
      <c r="H63" s="18">
        <v>0</v>
      </c>
      <c r="I63" s="202"/>
      <c r="J63" s="202"/>
      <c r="K63" s="78"/>
      <c r="L63" s="78"/>
      <c r="M63" s="78"/>
      <c r="N63" s="78"/>
      <c r="O63" s="78"/>
      <c r="P63" s="78"/>
      <c r="Q63" s="78"/>
      <c r="R63" s="78"/>
    </row>
    <row r="64" spans="1:18" ht="15.75" x14ac:dyDescent="0.25">
      <c r="A64" s="18" t="s">
        <v>106</v>
      </c>
      <c r="B64" s="119">
        <v>594.70000000000005</v>
      </c>
      <c r="C64" s="119">
        <v>13.72</v>
      </c>
      <c r="D64" s="119">
        <v>9.59</v>
      </c>
      <c r="E64" s="119">
        <v>983396623.12</v>
      </c>
      <c r="F64" s="18">
        <v>1</v>
      </c>
      <c r="G64" s="18">
        <v>0</v>
      </c>
      <c r="H64" s="18">
        <v>0</v>
      </c>
      <c r="I64" s="202"/>
      <c r="J64" s="202"/>
      <c r="K64" s="78"/>
      <c r="L64" s="78"/>
      <c r="M64" s="78"/>
      <c r="N64" s="78"/>
      <c r="O64" s="78"/>
      <c r="P64" s="78"/>
      <c r="Q64" s="78"/>
      <c r="R64" s="78"/>
    </row>
    <row r="65" spans="1:18" ht="15.75" x14ac:dyDescent="0.25">
      <c r="A65" s="18" t="s">
        <v>127</v>
      </c>
      <c r="B65" s="119">
        <v>1086.3209999999999</v>
      </c>
      <c r="C65" s="119">
        <v>8.59</v>
      </c>
      <c r="D65" s="119">
        <v>5.99</v>
      </c>
      <c r="E65" s="119">
        <v>534928901.62</v>
      </c>
      <c r="F65" s="18">
        <v>0</v>
      </c>
      <c r="G65" s="18">
        <v>0</v>
      </c>
      <c r="H65" s="18">
        <v>0</v>
      </c>
      <c r="I65" s="202"/>
      <c r="J65" s="202"/>
      <c r="K65" s="78"/>
      <c r="L65" s="78"/>
      <c r="M65" s="78"/>
      <c r="N65" s="78"/>
      <c r="O65" s="78"/>
      <c r="P65" s="78"/>
      <c r="Q65" s="78"/>
      <c r="R65" s="78"/>
    </row>
    <row r="66" spans="1:18" ht="15.75" x14ac:dyDescent="0.25">
      <c r="A66" s="18" t="s">
        <v>30</v>
      </c>
      <c r="B66" s="119">
        <v>53.963999999999999</v>
      </c>
      <c r="C66" s="119">
        <v>13.92</v>
      </c>
      <c r="D66" s="119">
        <v>9.81</v>
      </c>
      <c r="E66" s="119">
        <v>262323468.81</v>
      </c>
      <c r="F66" s="18">
        <v>0</v>
      </c>
      <c r="G66" s="18">
        <v>0</v>
      </c>
      <c r="H66" s="18">
        <v>2</v>
      </c>
      <c r="I66" s="202"/>
      <c r="J66" s="202"/>
      <c r="K66" s="78"/>
      <c r="L66" s="78"/>
      <c r="M66" s="78"/>
      <c r="N66" s="78"/>
      <c r="O66" s="78"/>
      <c r="P66" s="78"/>
      <c r="Q66" s="78"/>
      <c r="R66" s="78"/>
    </row>
    <row r="67" spans="1:18" ht="15.75" x14ac:dyDescent="0.25">
      <c r="A67" s="18" t="s">
        <v>40</v>
      </c>
      <c r="B67" s="119">
        <v>169.149</v>
      </c>
      <c r="C67" s="119">
        <v>7.04</v>
      </c>
      <c r="D67" s="119">
        <v>2.08</v>
      </c>
      <c r="E67" s="119">
        <v>13558568.02</v>
      </c>
      <c r="F67" s="18">
        <v>1</v>
      </c>
      <c r="G67" s="18">
        <v>0</v>
      </c>
      <c r="H67" s="18">
        <v>0</v>
      </c>
      <c r="I67" s="202"/>
      <c r="J67" s="202"/>
      <c r="K67" s="78"/>
      <c r="L67" s="78"/>
      <c r="M67" s="78"/>
      <c r="N67" s="78"/>
      <c r="O67" s="78"/>
      <c r="P67" s="78"/>
      <c r="Q67" s="78"/>
      <c r="R67" s="78"/>
    </row>
    <row r="68" spans="1:18" ht="15.75" x14ac:dyDescent="0.25">
      <c r="A68" s="18" t="s">
        <v>89</v>
      </c>
      <c r="B68" s="119">
        <v>47.686</v>
      </c>
      <c r="C68" s="119">
        <v>14.29</v>
      </c>
      <c r="D68" s="119">
        <v>10.23</v>
      </c>
      <c r="E68" s="119">
        <v>248764900.78999999</v>
      </c>
      <c r="F68" s="18">
        <v>1</v>
      </c>
      <c r="G68" s="18">
        <v>0</v>
      </c>
      <c r="H68" s="18">
        <v>0</v>
      </c>
      <c r="I68" s="202"/>
      <c r="J68" s="202"/>
      <c r="K68" s="78"/>
      <c r="L68" s="78"/>
      <c r="M68" s="78"/>
      <c r="N68" s="78"/>
      <c r="O68" s="78"/>
      <c r="P68" s="78"/>
      <c r="Q68" s="78"/>
      <c r="R68" s="78"/>
    </row>
    <row r="69" spans="1:18" ht="15.75" x14ac:dyDescent="0.25">
      <c r="A69" s="18" t="s">
        <v>127</v>
      </c>
      <c r="B69" s="119"/>
      <c r="C69" s="119"/>
      <c r="D69" s="119"/>
      <c r="E69" s="119"/>
      <c r="F69" s="18"/>
      <c r="G69" s="18"/>
      <c r="H69" s="18"/>
      <c r="I69" s="202"/>
      <c r="J69" s="202"/>
      <c r="K69" s="78"/>
      <c r="L69" s="78"/>
      <c r="M69" s="78"/>
      <c r="N69" s="78"/>
      <c r="O69" s="78"/>
      <c r="P69" s="78"/>
      <c r="Q69" s="78"/>
      <c r="R69" s="78"/>
    </row>
    <row r="70" spans="1:18" x14ac:dyDescent="0.2">
      <c r="B70" s="176"/>
      <c r="C70" s="176"/>
      <c r="D70" s="176"/>
      <c r="E70" s="176"/>
      <c r="F70" s="78"/>
      <c r="G70" s="78"/>
      <c r="H70" s="78"/>
      <c r="I70" s="202"/>
      <c r="J70" s="202"/>
      <c r="K70" s="78"/>
      <c r="L70" s="78"/>
      <c r="M70" s="78"/>
      <c r="N70" s="78"/>
      <c r="O70" s="78"/>
      <c r="P70" s="78"/>
      <c r="Q70" s="78"/>
      <c r="R70" s="78"/>
    </row>
    <row r="71" spans="1:18" x14ac:dyDescent="0.2">
      <c r="B71" s="176"/>
      <c r="C71" s="176"/>
      <c r="D71" s="176"/>
      <c r="E71" s="176"/>
      <c r="F71" s="78"/>
      <c r="G71" s="78"/>
      <c r="H71" s="78"/>
      <c r="I71" s="202"/>
      <c r="J71" s="202"/>
      <c r="K71" s="78"/>
      <c r="L71" s="78"/>
      <c r="M71" s="78"/>
      <c r="N71" s="78"/>
      <c r="O71" s="78"/>
      <c r="P71" s="78"/>
      <c r="Q71" s="78"/>
      <c r="R71" s="78"/>
    </row>
    <row r="72" spans="1:18" x14ac:dyDescent="0.2">
      <c r="B72" s="176"/>
      <c r="C72" s="176"/>
      <c r="D72" s="176"/>
      <c r="E72" s="176"/>
      <c r="F72" s="78"/>
      <c r="G72" s="78"/>
      <c r="H72" s="78"/>
      <c r="I72" s="202"/>
      <c r="J72" s="202"/>
      <c r="K72" s="78"/>
      <c r="L72" s="78"/>
      <c r="M72" s="78"/>
      <c r="N72" s="78"/>
      <c r="O72" s="78"/>
      <c r="P72" s="78"/>
      <c r="Q72" s="78"/>
      <c r="R72" s="78"/>
    </row>
    <row r="73" spans="1:18" x14ac:dyDescent="0.2">
      <c r="B73" s="176"/>
      <c r="C73" s="176"/>
      <c r="D73" s="176"/>
      <c r="E73" s="176"/>
      <c r="F73" s="78"/>
      <c r="G73" s="78"/>
      <c r="H73" s="78"/>
      <c r="I73" s="202"/>
      <c r="J73" s="202"/>
      <c r="K73" s="78"/>
      <c r="L73" s="78"/>
      <c r="M73" s="78"/>
      <c r="N73" s="78"/>
      <c r="O73" s="78"/>
      <c r="P73" s="78"/>
      <c r="Q73" s="78"/>
      <c r="R73" s="78"/>
    </row>
    <row r="74" spans="1:18" x14ac:dyDescent="0.2">
      <c r="B74" s="176"/>
      <c r="C74" s="176"/>
      <c r="D74" s="176"/>
      <c r="E74" s="176"/>
      <c r="F74" s="78"/>
      <c r="G74" s="78"/>
      <c r="H74" s="78"/>
      <c r="I74" s="202"/>
      <c r="J74" s="202"/>
      <c r="K74" s="78"/>
      <c r="L74" s="78"/>
      <c r="M74" s="78"/>
      <c r="N74" s="78"/>
      <c r="O74" s="78"/>
      <c r="P74" s="78"/>
      <c r="Q74" s="78"/>
      <c r="R74" s="78"/>
    </row>
    <row r="75" spans="1:18" x14ac:dyDescent="0.2">
      <c r="B75" s="176"/>
      <c r="C75" s="176"/>
      <c r="D75" s="176"/>
      <c r="E75" s="176"/>
      <c r="F75" s="78"/>
      <c r="G75" s="78"/>
      <c r="H75" s="78"/>
      <c r="I75" s="202"/>
      <c r="J75" s="202"/>
      <c r="K75" s="78"/>
      <c r="L75" s="78"/>
      <c r="M75" s="78"/>
      <c r="N75" s="78"/>
      <c r="O75" s="78"/>
      <c r="P75" s="78"/>
      <c r="Q75" s="78"/>
      <c r="R75" s="78"/>
    </row>
    <row r="76" spans="1:18" x14ac:dyDescent="0.2">
      <c r="B76" s="176"/>
      <c r="C76" s="176"/>
      <c r="D76" s="176"/>
      <c r="E76" s="176"/>
      <c r="F76" s="78"/>
      <c r="G76" s="78"/>
      <c r="H76" s="78"/>
      <c r="I76" s="202"/>
      <c r="J76" s="202"/>
      <c r="K76" s="78"/>
      <c r="L76" s="78"/>
      <c r="M76" s="78"/>
      <c r="N76" s="78"/>
      <c r="O76" s="78"/>
      <c r="P76" s="78"/>
      <c r="Q76" s="78"/>
      <c r="R76" s="78"/>
    </row>
    <row r="77" spans="1:18" x14ac:dyDescent="0.2">
      <c r="B77" s="176"/>
      <c r="C77" s="176"/>
      <c r="D77" s="176"/>
      <c r="E77" s="176"/>
      <c r="F77" s="78"/>
      <c r="G77" s="78"/>
      <c r="H77" s="78"/>
      <c r="I77" s="202"/>
      <c r="J77" s="202"/>
      <c r="K77" s="78"/>
      <c r="L77" s="78"/>
      <c r="M77" s="78"/>
      <c r="N77" s="78"/>
      <c r="O77" s="78"/>
      <c r="P77" s="78"/>
      <c r="Q77" s="78"/>
      <c r="R77" s="78"/>
    </row>
    <row r="78" spans="1:18" x14ac:dyDescent="0.2">
      <c r="B78" s="176"/>
      <c r="C78" s="176"/>
      <c r="D78" s="176"/>
      <c r="E78" s="176"/>
      <c r="F78" s="78"/>
      <c r="G78" s="78"/>
      <c r="H78" s="78"/>
      <c r="I78" s="202"/>
      <c r="J78" s="202"/>
      <c r="K78" s="78"/>
      <c r="L78" s="78"/>
      <c r="M78" s="78"/>
      <c r="N78" s="78"/>
      <c r="O78" s="78"/>
      <c r="P78" s="78"/>
      <c r="Q78" s="78"/>
      <c r="R78" s="78"/>
    </row>
    <row r="79" spans="1:18" x14ac:dyDescent="0.2">
      <c r="B79" s="176"/>
      <c r="C79" s="176"/>
      <c r="D79" s="176"/>
      <c r="E79" s="176"/>
      <c r="F79" s="78"/>
      <c r="G79" s="78"/>
      <c r="H79" s="78"/>
      <c r="I79" s="202"/>
      <c r="J79" s="202"/>
      <c r="K79" s="78"/>
      <c r="L79" s="78"/>
      <c r="M79" s="78"/>
      <c r="N79" s="78"/>
      <c r="O79" s="78"/>
      <c r="P79" s="78"/>
      <c r="Q79" s="78"/>
      <c r="R79" s="78"/>
    </row>
    <row r="80" spans="1:18" x14ac:dyDescent="0.2">
      <c r="B80" s="176"/>
      <c r="C80" s="176"/>
      <c r="D80" s="176"/>
      <c r="E80" s="176"/>
      <c r="F80" s="78"/>
      <c r="G80" s="78"/>
      <c r="H80" s="78"/>
      <c r="I80" s="202"/>
      <c r="J80" s="202"/>
      <c r="K80" s="78"/>
      <c r="L80" s="78"/>
      <c r="M80" s="78"/>
      <c r="N80" s="78"/>
      <c r="O80" s="78"/>
      <c r="P80" s="78"/>
      <c r="Q80" s="78"/>
      <c r="R80" s="78"/>
    </row>
    <row r="81" spans="2:18" x14ac:dyDescent="0.2">
      <c r="B81" s="176"/>
      <c r="C81" s="176"/>
      <c r="D81" s="176"/>
      <c r="E81" s="176"/>
      <c r="F81" s="78"/>
      <c r="G81" s="78"/>
      <c r="H81" s="78"/>
      <c r="I81" s="202"/>
      <c r="J81" s="202"/>
      <c r="K81" s="78"/>
      <c r="L81" s="78"/>
      <c r="M81" s="78"/>
      <c r="N81" s="78"/>
      <c r="O81" s="78"/>
      <c r="P81" s="78"/>
      <c r="Q81" s="78"/>
      <c r="R81" s="78"/>
    </row>
    <row r="82" spans="2:18" x14ac:dyDescent="0.2">
      <c r="B82" s="176"/>
      <c r="C82" s="176"/>
      <c r="D82" s="176"/>
      <c r="E82" s="176"/>
      <c r="F82" s="78"/>
      <c r="G82" s="78"/>
      <c r="H82" s="78"/>
      <c r="I82" s="202"/>
      <c r="J82" s="202"/>
      <c r="K82" s="78"/>
      <c r="L82" s="78"/>
      <c r="M82" s="78"/>
      <c r="N82" s="78"/>
      <c r="O82" s="78"/>
      <c r="P82" s="78"/>
      <c r="Q82" s="78"/>
      <c r="R82" s="78"/>
    </row>
    <row r="83" spans="2:18" x14ac:dyDescent="0.2">
      <c r="B83" s="176"/>
      <c r="C83" s="176"/>
      <c r="D83" s="176"/>
      <c r="E83" s="176"/>
      <c r="F83" s="78"/>
      <c r="G83" s="78"/>
      <c r="H83" s="78"/>
      <c r="I83" s="202"/>
      <c r="J83" s="202"/>
      <c r="K83" s="78"/>
      <c r="L83" s="78"/>
      <c r="M83" s="78"/>
      <c r="N83" s="78"/>
      <c r="O83" s="78"/>
      <c r="P83" s="78"/>
      <c r="Q83" s="78"/>
      <c r="R83" s="78"/>
    </row>
    <row r="84" spans="2:18" x14ac:dyDescent="0.2">
      <c r="B84" s="176"/>
      <c r="C84" s="176"/>
      <c r="D84" s="176"/>
      <c r="E84" s="176"/>
      <c r="F84" s="78"/>
      <c r="G84" s="78"/>
      <c r="H84" s="78"/>
      <c r="I84" s="202"/>
      <c r="J84" s="202"/>
      <c r="K84" s="78"/>
      <c r="L84" s="78"/>
      <c r="M84" s="78"/>
      <c r="N84" s="78"/>
      <c r="O84" s="78"/>
      <c r="P84" s="78"/>
      <c r="Q84" s="78"/>
      <c r="R84" s="78"/>
    </row>
    <row r="85" spans="2:18" x14ac:dyDescent="0.2">
      <c r="B85" s="176"/>
      <c r="C85" s="176"/>
      <c r="D85" s="176"/>
      <c r="E85" s="176"/>
      <c r="F85" s="78"/>
      <c r="G85" s="78"/>
      <c r="H85" s="78"/>
      <c r="I85" s="202"/>
      <c r="J85" s="202"/>
      <c r="K85" s="78"/>
      <c r="L85" s="78"/>
      <c r="M85" s="78"/>
      <c r="N85" s="78"/>
      <c r="O85" s="78"/>
      <c r="P85" s="78"/>
      <c r="Q85" s="78"/>
      <c r="R85" s="78"/>
    </row>
    <row r="86" spans="2:18" x14ac:dyDescent="0.2">
      <c r="B86" s="176"/>
      <c r="C86" s="176"/>
      <c r="D86" s="176"/>
      <c r="E86" s="176"/>
      <c r="F86" s="78"/>
      <c r="G86" s="78"/>
      <c r="H86" s="78"/>
      <c r="I86" s="202"/>
      <c r="J86" s="202"/>
      <c r="K86" s="78"/>
      <c r="L86" s="78"/>
      <c r="M86" s="78"/>
      <c r="N86" s="78"/>
      <c r="O86" s="78"/>
      <c r="P86" s="78"/>
      <c r="Q86" s="78"/>
      <c r="R86" s="78"/>
    </row>
    <row r="87" spans="2:18" x14ac:dyDescent="0.2">
      <c r="B87" s="176"/>
      <c r="C87" s="176"/>
      <c r="D87" s="176"/>
      <c r="E87" s="176"/>
      <c r="F87" s="78"/>
      <c r="G87" s="78"/>
      <c r="H87" s="78"/>
      <c r="I87" s="202"/>
      <c r="J87" s="202"/>
      <c r="K87" s="78"/>
      <c r="L87" s="78"/>
      <c r="M87" s="78"/>
      <c r="N87" s="78"/>
      <c r="O87" s="78"/>
      <c r="P87" s="78"/>
      <c r="Q87" s="78"/>
      <c r="R87" s="78"/>
    </row>
    <row r="88" spans="2:18" x14ac:dyDescent="0.2">
      <c r="B88" s="176"/>
      <c r="C88" s="176"/>
      <c r="D88" s="176"/>
      <c r="E88" s="176"/>
      <c r="F88" s="78"/>
      <c r="G88" s="78"/>
      <c r="H88" s="78"/>
      <c r="I88" s="202"/>
      <c r="J88" s="202"/>
      <c r="K88" s="78"/>
      <c r="L88" s="78"/>
      <c r="M88" s="78"/>
      <c r="N88" s="78"/>
      <c r="O88" s="78"/>
      <c r="P88" s="78"/>
      <c r="Q88" s="78"/>
      <c r="R88" s="78"/>
    </row>
    <row r="89" spans="2:18" x14ac:dyDescent="0.2">
      <c r="B89" s="176"/>
      <c r="C89" s="176"/>
      <c r="D89" s="176"/>
      <c r="E89" s="176"/>
      <c r="F89" s="78"/>
      <c r="G89" s="78"/>
      <c r="H89" s="78"/>
      <c r="I89" s="202"/>
      <c r="J89" s="202"/>
      <c r="K89" s="78"/>
      <c r="L89" s="78"/>
      <c r="M89" s="78"/>
      <c r="N89" s="78"/>
      <c r="O89" s="78"/>
      <c r="P89" s="78"/>
      <c r="Q89" s="78"/>
      <c r="R89" s="78"/>
    </row>
    <row r="90" spans="2:18" x14ac:dyDescent="0.2">
      <c r="B90" s="176"/>
      <c r="C90" s="176"/>
      <c r="D90" s="176"/>
      <c r="E90" s="176"/>
      <c r="F90" s="78"/>
      <c r="G90" s="78"/>
      <c r="H90" s="78"/>
      <c r="I90" s="202"/>
      <c r="J90" s="202"/>
      <c r="K90" s="78"/>
      <c r="L90" s="78"/>
      <c r="M90" s="78"/>
      <c r="N90" s="78"/>
      <c r="O90" s="78"/>
      <c r="P90" s="78"/>
      <c r="Q90" s="78"/>
      <c r="R90" s="78"/>
    </row>
    <row r="91" spans="2:18" x14ac:dyDescent="0.2">
      <c r="B91" s="176"/>
      <c r="C91" s="176"/>
      <c r="D91" s="176"/>
      <c r="E91" s="176"/>
      <c r="F91" s="78"/>
      <c r="G91" s="78"/>
      <c r="H91" s="78"/>
      <c r="I91" s="202"/>
      <c r="J91" s="202"/>
      <c r="K91" s="78"/>
      <c r="L91" s="78"/>
      <c r="M91" s="78"/>
      <c r="N91" s="78"/>
      <c r="O91" s="78"/>
      <c r="P91" s="78"/>
      <c r="Q91" s="78"/>
      <c r="R91" s="78"/>
    </row>
    <row r="92" spans="2:18" x14ac:dyDescent="0.2">
      <c r="B92" s="176"/>
      <c r="C92" s="176"/>
      <c r="D92" s="176"/>
      <c r="E92" s="176"/>
      <c r="F92" s="78"/>
      <c r="G92" s="78"/>
      <c r="H92" s="78"/>
      <c r="I92" s="202"/>
      <c r="J92" s="202"/>
      <c r="K92" s="78"/>
      <c r="L92" s="78"/>
      <c r="M92" s="78"/>
      <c r="N92" s="78"/>
      <c r="O92" s="78"/>
      <c r="P92" s="78"/>
      <c r="Q92" s="78"/>
      <c r="R92" s="78"/>
    </row>
    <row r="93" spans="2:18" x14ac:dyDescent="0.2">
      <c r="B93" s="176"/>
      <c r="C93" s="176"/>
      <c r="D93" s="176"/>
      <c r="E93" s="176"/>
      <c r="F93" s="78"/>
      <c r="G93" s="78"/>
      <c r="H93" s="78"/>
      <c r="I93" s="202"/>
      <c r="J93" s="202"/>
      <c r="K93" s="78"/>
      <c r="L93" s="78"/>
      <c r="M93" s="78"/>
      <c r="N93" s="78"/>
      <c r="O93" s="78"/>
      <c r="P93" s="78"/>
      <c r="Q93" s="78"/>
      <c r="R93" s="78"/>
    </row>
    <row r="94" spans="2:18" x14ac:dyDescent="0.2">
      <c r="B94" s="176"/>
      <c r="C94" s="176"/>
      <c r="D94" s="176"/>
      <c r="E94" s="176"/>
      <c r="F94" s="78"/>
      <c r="G94" s="78"/>
      <c r="H94" s="78"/>
      <c r="I94" s="202"/>
      <c r="J94" s="202"/>
      <c r="K94" s="78"/>
      <c r="L94" s="78"/>
      <c r="M94" s="78"/>
      <c r="N94" s="78"/>
      <c r="O94" s="78"/>
      <c r="P94" s="78"/>
      <c r="Q94" s="78"/>
      <c r="R94" s="78"/>
    </row>
    <row r="95" spans="2:18" x14ac:dyDescent="0.2">
      <c r="B95" s="176"/>
      <c r="C95" s="176"/>
      <c r="D95" s="176"/>
      <c r="E95" s="176"/>
      <c r="F95" s="78"/>
      <c r="G95" s="78"/>
      <c r="H95" s="78"/>
      <c r="I95" s="202"/>
      <c r="J95" s="202"/>
      <c r="K95" s="78"/>
      <c r="L95" s="78"/>
      <c r="M95" s="78"/>
      <c r="N95" s="78"/>
      <c r="O95" s="78"/>
      <c r="P95" s="78"/>
      <c r="Q95" s="78"/>
      <c r="R95" s="78"/>
    </row>
    <row r="96" spans="2:18" x14ac:dyDescent="0.2">
      <c r="B96" s="176"/>
      <c r="C96" s="176"/>
      <c r="D96" s="176"/>
      <c r="E96" s="176"/>
      <c r="F96" s="78"/>
      <c r="G96" s="78"/>
      <c r="H96" s="78"/>
      <c r="I96" s="202"/>
      <c r="J96" s="202"/>
      <c r="K96" s="78"/>
      <c r="L96" s="78"/>
      <c r="M96" s="78"/>
      <c r="N96" s="78"/>
      <c r="O96" s="78"/>
      <c r="P96" s="78"/>
      <c r="Q96" s="78"/>
      <c r="R96" s="78"/>
    </row>
    <row r="97" spans="2:18" x14ac:dyDescent="0.2">
      <c r="B97" s="176"/>
      <c r="C97" s="176"/>
      <c r="D97" s="176"/>
      <c r="E97" s="176"/>
      <c r="F97" s="78"/>
      <c r="G97" s="78"/>
      <c r="H97" s="78"/>
      <c r="I97" s="202"/>
      <c r="J97" s="202"/>
      <c r="K97" s="78"/>
      <c r="L97" s="78"/>
      <c r="M97" s="78"/>
      <c r="N97" s="78"/>
      <c r="O97" s="78"/>
      <c r="P97" s="78"/>
      <c r="Q97" s="78"/>
      <c r="R97" s="78"/>
    </row>
    <row r="98" spans="2:18" x14ac:dyDescent="0.2">
      <c r="B98" s="176"/>
      <c r="C98" s="176"/>
      <c r="D98" s="176"/>
      <c r="E98" s="176"/>
      <c r="F98" s="78"/>
      <c r="G98" s="78"/>
      <c r="H98" s="78"/>
      <c r="I98" s="202"/>
      <c r="J98" s="202"/>
      <c r="K98" s="78"/>
      <c r="L98" s="78"/>
      <c r="M98" s="78"/>
      <c r="N98" s="78"/>
      <c r="O98" s="78"/>
      <c r="P98" s="78"/>
      <c r="Q98" s="78"/>
      <c r="R98" s="78"/>
    </row>
    <row r="99" spans="2:18" x14ac:dyDescent="0.2">
      <c r="B99" s="176"/>
      <c r="C99" s="176"/>
      <c r="D99" s="176"/>
      <c r="E99" s="176"/>
      <c r="F99" s="78"/>
      <c r="G99" s="78"/>
      <c r="H99" s="78"/>
      <c r="I99" s="202"/>
      <c r="J99" s="202"/>
      <c r="K99" s="78"/>
      <c r="L99" s="78"/>
      <c r="M99" s="78"/>
      <c r="N99" s="78"/>
      <c r="O99" s="78"/>
      <c r="P99" s="78"/>
      <c r="Q99" s="78"/>
      <c r="R99" s="78"/>
    </row>
    <row r="100" spans="2:18" x14ac:dyDescent="0.2">
      <c r="B100" s="176"/>
      <c r="C100" s="176"/>
      <c r="D100" s="176"/>
      <c r="E100" s="176"/>
      <c r="F100" s="78"/>
      <c r="G100" s="78"/>
      <c r="H100" s="78"/>
      <c r="I100" s="202"/>
      <c r="J100" s="202"/>
      <c r="K100" s="78"/>
      <c r="L100" s="78"/>
      <c r="M100" s="78"/>
      <c r="N100" s="78"/>
      <c r="O100" s="78"/>
      <c r="P100" s="78"/>
      <c r="Q100" s="78"/>
      <c r="R100" s="78"/>
    </row>
    <row r="101" spans="2:18" x14ac:dyDescent="0.2">
      <c r="B101" s="176"/>
      <c r="C101" s="176"/>
      <c r="D101" s="176"/>
      <c r="E101" s="176"/>
      <c r="F101" s="78"/>
      <c r="G101" s="78"/>
      <c r="H101" s="78"/>
      <c r="I101" s="202"/>
      <c r="J101" s="202"/>
      <c r="K101" s="78"/>
      <c r="L101" s="78"/>
      <c r="M101" s="78"/>
      <c r="N101" s="78"/>
      <c r="O101" s="78"/>
      <c r="P101" s="78"/>
      <c r="Q101" s="78"/>
      <c r="R101" s="78"/>
    </row>
    <row r="102" spans="2:18" x14ac:dyDescent="0.2">
      <c r="B102" s="176"/>
      <c r="C102" s="176"/>
      <c r="D102" s="176"/>
      <c r="E102" s="176"/>
      <c r="F102" s="78"/>
      <c r="G102" s="78"/>
      <c r="H102" s="78"/>
      <c r="I102" s="202"/>
      <c r="J102" s="202"/>
      <c r="K102" s="78"/>
      <c r="L102" s="78"/>
      <c r="M102" s="78"/>
      <c r="N102" s="78"/>
      <c r="O102" s="78"/>
      <c r="P102" s="78"/>
      <c r="Q102" s="78"/>
      <c r="R102" s="78"/>
    </row>
    <row r="103" spans="2:18" x14ac:dyDescent="0.2">
      <c r="B103" s="176"/>
      <c r="C103" s="176"/>
      <c r="D103" s="176"/>
      <c r="E103" s="176"/>
      <c r="F103" s="78"/>
      <c r="G103" s="78"/>
      <c r="H103" s="78"/>
      <c r="I103" s="202"/>
      <c r="J103" s="202"/>
      <c r="K103" s="78"/>
      <c r="L103" s="78"/>
      <c r="M103" s="78"/>
      <c r="N103" s="78"/>
      <c r="O103" s="78"/>
      <c r="P103" s="78"/>
      <c r="Q103" s="78"/>
      <c r="R103" s="78"/>
    </row>
    <row r="104" spans="2:18" x14ac:dyDescent="0.2">
      <c r="B104" s="176"/>
      <c r="C104" s="176"/>
      <c r="D104" s="176"/>
      <c r="E104" s="176"/>
      <c r="F104" s="78"/>
      <c r="G104" s="78"/>
      <c r="H104" s="78"/>
      <c r="I104" s="202"/>
      <c r="J104" s="202"/>
      <c r="K104" s="78"/>
      <c r="L104" s="78"/>
      <c r="M104" s="78"/>
      <c r="N104" s="78"/>
      <c r="O104" s="78"/>
      <c r="P104" s="78"/>
      <c r="Q104" s="78"/>
      <c r="R104" s="78"/>
    </row>
    <row r="105" spans="2:18" x14ac:dyDescent="0.2">
      <c r="B105" s="176"/>
      <c r="C105" s="176"/>
      <c r="D105" s="176"/>
      <c r="E105" s="176"/>
      <c r="F105" s="78"/>
      <c r="G105" s="78"/>
      <c r="H105" s="78"/>
      <c r="I105" s="202"/>
      <c r="J105" s="202"/>
      <c r="K105" s="78"/>
      <c r="L105" s="78"/>
      <c r="M105" s="78"/>
      <c r="N105" s="78"/>
      <c r="O105" s="78"/>
      <c r="P105" s="78"/>
      <c r="Q105" s="78"/>
      <c r="R105" s="78"/>
    </row>
    <row r="106" spans="2:18" x14ac:dyDescent="0.2">
      <c r="B106" s="176"/>
      <c r="C106" s="176"/>
      <c r="D106" s="176"/>
      <c r="E106" s="176"/>
      <c r="F106" s="78"/>
      <c r="G106" s="78"/>
      <c r="H106" s="78"/>
      <c r="I106" s="202"/>
      <c r="J106" s="202"/>
      <c r="K106" s="78"/>
      <c r="L106" s="78"/>
      <c r="M106" s="78"/>
      <c r="N106" s="78"/>
      <c r="O106" s="78"/>
      <c r="P106" s="78"/>
      <c r="Q106" s="78"/>
      <c r="R106" s="78"/>
    </row>
    <row r="107" spans="2:18" x14ac:dyDescent="0.2">
      <c r="B107" s="176"/>
      <c r="C107" s="176"/>
      <c r="D107" s="176"/>
      <c r="E107" s="176"/>
      <c r="F107" s="78"/>
      <c r="G107" s="78"/>
      <c r="H107" s="78"/>
      <c r="I107" s="202"/>
      <c r="J107" s="202"/>
      <c r="K107" s="78"/>
      <c r="L107" s="78"/>
      <c r="M107" s="78"/>
      <c r="N107" s="78"/>
      <c r="O107" s="78"/>
      <c r="P107" s="78"/>
      <c r="Q107" s="78"/>
      <c r="R107" s="78"/>
    </row>
    <row r="108" spans="2:18" x14ac:dyDescent="0.2">
      <c r="B108" s="176"/>
      <c r="C108" s="176"/>
      <c r="D108" s="176"/>
      <c r="E108" s="176"/>
      <c r="F108" s="78"/>
      <c r="G108" s="78"/>
      <c r="H108" s="78"/>
      <c r="I108" s="202"/>
      <c r="J108" s="202"/>
      <c r="K108" s="78"/>
      <c r="L108" s="78"/>
      <c r="M108" s="78"/>
      <c r="N108" s="78"/>
      <c r="O108" s="78"/>
      <c r="P108" s="78"/>
      <c r="Q108" s="78"/>
      <c r="R108" s="78"/>
    </row>
    <row r="109" spans="2:18" x14ac:dyDescent="0.2">
      <c r="B109" s="176"/>
      <c r="C109" s="176"/>
      <c r="D109" s="176"/>
      <c r="E109" s="176"/>
      <c r="F109" s="78"/>
      <c r="G109" s="78"/>
      <c r="H109" s="78"/>
      <c r="I109" s="202"/>
      <c r="J109" s="202"/>
      <c r="K109" s="78"/>
      <c r="L109" s="78"/>
      <c r="M109" s="78"/>
      <c r="N109" s="78"/>
      <c r="O109" s="78"/>
      <c r="P109" s="78"/>
      <c r="Q109" s="78"/>
      <c r="R109" s="78"/>
    </row>
    <row r="110" spans="2:18" x14ac:dyDescent="0.2">
      <c r="B110" s="176"/>
      <c r="C110" s="176"/>
      <c r="D110" s="176"/>
      <c r="E110" s="176"/>
      <c r="F110" s="78"/>
      <c r="G110" s="78"/>
      <c r="H110" s="78"/>
      <c r="I110" s="202"/>
      <c r="J110" s="202"/>
      <c r="K110" s="78"/>
      <c r="L110" s="78"/>
      <c r="M110" s="78"/>
      <c r="N110" s="78"/>
      <c r="O110" s="78"/>
      <c r="P110" s="78"/>
      <c r="Q110" s="78"/>
      <c r="R110" s="78"/>
    </row>
    <row r="111" spans="2:18" x14ac:dyDescent="0.2">
      <c r="B111" s="176"/>
      <c r="C111" s="176"/>
      <c r="D111" s="176"/>
      <c r="E111" s="176"/>
      <c r="F111" s="78"/>
      <c r="G111" s="78"/>
      <c r="H111" s="78"/>
      <c r="I111" s="202"/>
      <c r="J111" s="202"/>
      <c r="K111" s="78"/>
      <c r="L111" s="78"/>
      <c r="M111" s="78"/>
      <c r="N111" s="78"/>
      <c r="O111" s="78"/>
      <c r="P111" s="78"/>
      <c r="Q111" s="78"/>
      <c r="R111" s="78"/>
    </row>
    <row r="112" spans="2:18" x14ac:dyDescent="0.2">
      <c r="B112" s="176"/>
      <c r="C112" s="176"/>
      <c r="D112" s="176"/>
      <c r="E112" s="176"/>
      <c r="F112" s="78"/>
      <c r="G112" s="78"/>
      <c r="H112" s="78"/>
      <c r="I112" s="202"/>
      <c r="J112" s="202"/>
      <c r="K112" s="78"/>
      <c r="L112" s="78"/>
      <c r="M112" s="78"/>
      <c r="N112" s="78"/>
      <c r="O112" s="78"/>
      <c r="P112" s="78"/>
      <c r="Q112" s="78"/>
      <c r="R112" s="78"/>
    </row>
    <row r="113" spans="2:18" x14ac:dyDescent="0.2">
      <c r="B113" s="176"/>
      <c r="C113" s="176"/>
      <c r="D113" s="176"/>
      <c r="E113" s="176"/>
      <c r="F113" s="78"/>
      <c r="G113" s="78"/>
      <c r="H113" s="78"/>
      <c r="I113" s="202"/>
      <c r="J113" s="202"/>
      <c r="K113" s="78"/>
      <c r="L113" s="78"/>
      <c r="M113" s="78"/>
      <c r="N113" s="78"/>
      <c r="O113" s="78"/>
      <c r="P113" s="78"/>
      <c r="Q113" s="78"/>
      <c r="R113" s="78"/>
    </row>
    <row r="114" spans="2:18" x14ac:dyDescent="0.2">
      <c r="B114" s="176"/>
      <c r="C114" s="176"/>
      <c r="D114" s="176"/>
      <c r="E114" s="176"/>
      <c r="F114" s="78"/>
      <c r="G114" s="78"/>
      <c r="H114" s="78"/>
      <c r="I114" s="202"/>
      <c r="J114" s="202"/>
      <c r="K114" s="78"/>
      <c r="L114" s="78"/>
      <c r="M114" s="78"/>
      <c r="N114" s="78"/>
      <c r="O114" s="78"/>
      <c r="P114" s="78"/>
      <c r="Q114" s="78"/>
      <c r="R114" s="78"/>
    </row>
    <row r="115" spans="2:18" x14ac:dyDescent="0.2">
      <c r="B115" s="176"/>
      <c r="C115" s="176"/>
      <c r="D115" s="176"/>
      <c r="E115" s="176"/>
      <c r="F115" s="78"/>
      <c r="G115" s="78"/>
      <c r="H115" s="78"/>
      <c r="I115" s="202"/>
      <c r="J115" s="202"/>
      <c r="K115" s="78"/>
      <c r="L115" s="78"/>
      <c r="M115" s="78"/>
      <c r="N115" s="78"/>
      <c r="O115" s="78"/>
      <c r="P115" s="78"/>
      <c r="Q115" s="78"/>
      <c r="R115" s="78"/>
    </row>
    <row r="116" spans="2:18" x14ac:dyDescent="0.2">
      <c r="B116" s="176"/>
      <c r="C116" s="176"/>
      <c r="D116" s="176"/>
      <c r="E116" s="176"/>
      <c r="F116" s="78"/>
      <c r="G116" s="78"/>
      <c r="H116" s="78"/>
      <c r="I116" s="202"/>
      <c r="J116" s="202"/>
      <c r="K116" s="78"/>
      <c r="L116" s="78"/>
      <c r="M116" s="78"/>
      <c r="N116" s="78"/>
      <c r="O116" s="78"/>
      <c r="P116" s="78"/>
      <c r="Q116" s="78"/>
      <c r="R116" s="78"/>
    </row>
    <row r="117" spans="2:18" x14ac:dyDescent="0.2">
      <c r="B117" s="176"/>
      <c r="C117" s="176"/>
      <c r="D117" s="176"/>
      <c r="E117" s="176"/>
      <c r="F117" s="78"/>
      <c r="G117" s="78"/>
      <c r="H117" s="78"/>
      <c r="I117" s="202"/>
      <c r="J117" s="202"/>
      <c r="K117" s="78"/>
      <c r="L117" s="78"/>
      <c r="M117" s="78"/>
      <c r="N117" s="78"/>
      <c r="O117" s="78"/>
      <c r="P117" s="78"/>
      <c r="Q117" s="78"/>
      <c r="R117" s="78"/>
    </row>
    <row r="118" spans="2:18" x14ac:dyDescent="0.2">
      <c r="B118" s="176"/>
      <c r="C118" s="176"/>
      <c r="D118" s="176"/>
      <c r="E118" s="176"/>
      <c r="F118" s="78"/>
      <c r="G118" s="78"/>
      <c r="H118" s="78"/>
      <c r="I118" s="202"/>
      <c r="J118" s="202"/>
      <c r="K118" s="78"/>
      <c r="L118" s="78"/>
      <c r="M118" s="78"/>
      <c r="N118" s="78"/>
      <c r="O118" s="78"/>
      <c r="P118" s="78"/>
      <c r="Q118" s="78"/>
      <c r="R118" s="78"/>
    </row>
    <row r="119" spans="2:18" x14ac:dyDescent="0.2">
      <c r="B119" s="176"/>
      <c r="C119" s="176"/>
      <c r="D119" s="176"/>
      <c r="E119" s="176"/>
      <c r="F119" s="78"/>
      <c r="G119" s="78"/>
      <c r="H119" s="78"/>
      <c r="I119" s="202"/>
      <c r="J119" s="202"/>
      <c r="K119" s="78"/>
      <c r="L119" s="78"/>
      <c r="M119" s="78"/>
      <c r="N119" s="78"/>
      <c r="O119" s="78"/>
      <c r="P119" s="78"/>
      <c r="Q119" s="78"/>
      <c r="R119" s="78"/>
    </row>
    <row r="120" spans="2:18" x14ac:dyDescent="0.2">
      <c r="B120" s="176"/>
      <c r="C120" s="176"/>
      <c r="D120" s="176"/>
      <c r="E120" s="176"/>
      <c r="F120" s="78"/>
      <c r="G120" s="78"/>
      <c r="H120" s="78"/>
      <c r="I120" s="202"/>
      <c r="J120" s="202"/>
      <c r="K120" s="78"/>
      <c r="L120" s="78"/>
      <c r="M120" s="78"/>
      <c r="N120" s="78"/>
      <c r="O120" s="78"/>
      <c r="P120" s="78"/>
      <c r="Q120" s="78"/>
      <c r="R120" s="78"/>
    </row>
    <row r="121" spans="2:18" x14ac:dyDescent="0.2">
      <c r="B121" s="176"/>
      <c r="C121" s="176"/>
      <c r="D121" s="176"/>
      <c r="E121" s="176"/>
      <c r="F121" s="78"/>
      <c r="G121" s="78"/>
      <c r="H121" s="78"/>
      <c r="I121" s="202"/>
      <c r="J121" s="202"/>
      <c r="K121" s="78"/>
      <c r="L121" s="78"/>
      <c r="M121" s="78"/>
      <c r="N121" s="78"/>
      <c r="O121" s="78"/>
      <c r="P121" s="78"/>
      <c r="Q121" s="78"/>
      <c r="R121" s="78"/>
    </row>
    <row r="122" spans="2:18" x14ac:dyDescent="0.2">
      <c r="B122" s="176"/>
      <c r="C122" s="176"/>
      <c r="D122" s="176"/>
      <c r="E122" s="176"/>
      <c r="F122" s="78"/>
      <c r="G122" s="78"/>
      <c r="H122" s="78"/>
      <c r="I122" s="202"/>
      <c r="J122" s="202"/>
      <c r="K122" s="78"/>
      <c r="L122" s="78"/>
      <c r="M122" s="78"/>
      <c r="N122" s="78"/>
      <c r="O122" s="78"/>
      <c r="P122" s="78"/>
      <c r="Q122" s="78"/>
      <c r="R122" s="78"/>
    </row>
    <row r="123" spans="2:18" x14ac:dyDescent="0.2">
      <c r="B123" s="176"/>
      <c r="C123" s="176"/>
      <c r="D123" s="176"/>
      <c r="E123" s="176"/>
      <c r="F123" s="78"/>
      <c r="G123" s="78"/>
      <c r="H123" s="78"/>
      <c r="I123" s="202"/>
      <c r="J123" s="202"/>
      <c r="K123" s="78"/>
      <c r="L123" s="78"/>
      <c r="M123" s="78"/>
      <c r="N123" s="78"/>
      <c r="O123" s="78"/>
      <c r="P123" s="78"/>
      <c r="Q123" s="78"/>
      <c r="R123" s="78"/>
    </row>
    <row r="124" spans="2:18" x14ac:dyDescent="0.2">
      <c r="B124" s="176"/>
      <c r="C124" s="176"/>
      <c r="D124" s="176"/>
      <c r="E124" s="176"/>
      <c r="F124" s="78"/>
      <c r="G124" s="78"/>
      <c r="H124" s="78"/>
      <c r="I124" s="202"/>
      <c r="J124" s="202"/>
      <c r="K124" s="78"/>
      <c r="L124" s="78"/>
      <c r="M124" s="78"/>
      <c r="N124" s="78"/>
      <c r="O124" s="78"/>
      <c r="P124" s="78"/>
      <c r="Q124" s="78"/>
      <c r="R124" s="78"/>
    </row>
    <row r="125" spans="2:18" x14ac:dyDescent="0.2">
      <c r="B125" s="176"/>
      <c r="C125" s="176"/>
      <c r="D125" s="176"/>
      <c r="E125" s="176"/>
      <c r="F125" s="78"/>
      <c r="G125" s="78"/>
      <c r="H125" s="78"/>
      <c r="I125" s="202"/>
      <c r="J125" s="202"/>
      <c r="K125" s="78"/>
      <c r="L125" s="78"/>
      <c r="M125" s="78"/>
      <c r="N125" s="78"/>
      <c r="O125" s="78"/>
      <c r="P125" s="78"/>
      <c r="Q125" s="78"/>
      <c r="R125" s="78"/>
    </row>
    <row r="126" spans="2:18" x14ac:dyDescent="0.2">
      <c r="B126" s="176"/>
      <c r="C126" s="176"/>
      <c r="D126" s="176"/>
      <c r="E126" s="176"/>
      <c r="F126" s="78"/>
      <c r="G126" s="78"/>
      <c r="H126" s="78"/>
      <c r="I126" s="202"/>
      <c r="J126" s="202"/>
      <c r="K126" s="78"/>
      <c r="L126" s="78"/>
      <c r="M126" s="78"/>
      <c r="N126" s="78"/>
      <c r="O126" s="78"/>
      <c r="P126" s="78"/>
      <c r="Q126" s="78"/>
      <c r="R126" s="78"/>
    </row>
    <row r="127" spans="2:18" x14ac:dyDescent="0.2">
      <c r="B127" s="176"/>
      <c r="C127" s="176"/>
      <c r="D127" s="176"/>
      <c r="E127" s="176"/>
      <c r="F127" s="78"/>
      <c r="G127" s="78"/>
      <c r="H127" s="78"/>
      <c r="I127" s="202"/>
      <c r="J127" s="202"/>
      <c r="K127" s="78"/>
      <c r="L127" s="78"/>
      <c r="M127" s="78"/>
      <c r="N127" s="78"/>
      <c r="O127" s="78"/>
      <c r="P127" s="78"/>
      <c r="Q127" s="78"/>
      <c r="R127" s="78"/>
    </row>
    <row r="128" spans="2:18" x14ac:dyDescent="0.2">
      <c r="B128" s="176"/>
      <c r="C128" s="176"/>
      <c r="D128" s="176"/>
      <c r="E128" s="176"/>
      <c r="F128" s="78"/>
      <c r="G128" s="78"/>
      <c r="H128" s="78"/>
      <c r="I128" s="202"/>
      <c r="J128" s="202"/>
      <c r="K128" s="78"/>
      <c r="L128" s="78"/>
      <c r="M128" s="78"/>
      <c r="N128" s="78"/>
      <c r="O128" s="78"/>
      <c r="P128" s="78"/>
      <c r="Q128" s="78"/>
      <c r="R128" s="78"/>
    </row>
    <row r="129" spans="2:18" x14ac:dyDescent="0.2">
      <c r="B129" s="176"/>
      <c r="C129" s="176"/>
      <c r="D129" s="176"/>
      <c r="E129" s="176"/>
      <c r="F129" s="78"/>
      <c r="G129" s="78"/>
      <c r="H129" s="78"/>
      <c r="I129" s="202"/>
      <c r="J129" s="202"/>
      <c r="K129" s="78"/>
      <c r="L129" s="78"/>
      <c r="M129" s="78"/>
      <c r="N129" s="78"/>
      <c r="O129" s="78"/>
      <c r="P129" s="78"/>
      <c r="Q129" s="78"/>
      <c r="R129" s="78"/>
    </row>
    <row r="130" spans="2:18" x14ac:dyDescent="0.2">
      <c r="B130" s="176"/>
      <c r="C130" s="176"/>
      <c r="D130" s="176"/>
      <c r="E130" s="176"/>
      <c r="F130" s="78"/>
      <c r="G130" s="78"/>
      <c r="H130" s="78"/>
      <c r="I130" s="202"/>
      <c r="J130" s="202"/>
      <c r="K130" s="78"/>
      <c r="L130" s="78"/>
      <c r="M130" s="78"/>
      <c r="N130" s="78"/>
      <c r="O130" s="78"/>
      <c r="P130" s="78"/>
      <c r="Q130" s="78"/>
      <c r="R130" s="78"/>
    </row>
    <row r="131" spans="2:18" x14ac:dyDescent="0.2">
      <c r="B131" s="176"/>
      <c r="C131" s="176"/>
      <c r="D131" s="176"/>
      <c r="E131" s="176"/>
      <c r="F131" s="78"/>
      <c r="G131" s="78"/>
      <c r="H131" s="78"/>
      <c r="I131" s="202"/>
      <c r="J131" s="202"/>
      <c r="K131" s="78"/>
      <c r="L131" s="78"/>
      <c r="M131" s="78"/>
      <c r="N131" s="78"/>
      <c r="O131" s="78"/>
      <c r="P131" s="78"/>
      <c r="Q131" s="78"/>
      <c r="R131" s="78"/>
    </row>
    <row r="132" spans="2:18" x14ac:dyDescent="0.2">
      <c r="B132" s="176"/>
      <c r="C132" s="176"/>
      <c r="D132" s="176"/>
      <c r="E132" s="176"/>
      <c r="F132" s="78"/>
      <c r="G132" s="78"/>
      <c r="H132" s="78"/>
      <c r="I132" s="202"/>
      <c r="J132" s="202"/>
      <c r="K132" s="78"/>
      <c r="L132" s="78"/>
      <c r="M132" s="78"/>
      <c r="N132" s="78"/>
      <c r="O132" s="78"/>
      <c r="P132" s="78"/>
      <c r="Q132" s="78"/>
      <c r="R132" s="78"/>
    </row>
    <row r="133" spans="2:18" x14ac:dyDescent="0.2">
      <c r="B133" s="176"/>
      <c r="C133" s="176"/>
      <c r="D133" s="176"/>
      <c r="E133" s="176"/>
      <c r="F133" s="78"/>
      <c r="G133" s="78"/>
      <c r="H133" s="78"/>
      <c r="I133" s="202"/>
      <c r="J133" s="202"/>
      <c r="K133" s="78"/>
      <c r="L133" s="78"/>
      <c r="M133" s="78"/>
      <c r="N133" s="78"/>
      <c r="O133" s="78"/>
      <c r="P133" s="78"/>
      <c r="Q133" s="78"/>
      <c r="R133" s="78"/>
    </row>
    <row r="134" spans="2:18" x14ac:dyDescent="0.2">
      <c r="B134" s="176"/>
      <c r="C134" s="176"/>
      <c r="D134" s="176"/>
      <c r="E134" s="176"/>
      <c r="F134" s="78"/>
      <c r="G134" s="78"/>
      <c r="H134" s="78"/>
      <c r="I134" s="202"/>
      <c r="J134" s="202"/>
      <c r="K134" s="78"/>
      <c r="L134" s="78"/>
      <c r="M134" s="78"/>
      <c r="N134" s="78"/>
      <c r="O134" s="78"/>
      <c r="P134" s="78"/>
      <c r="Q134" s="78"/>
      <c r="R134" s="78"/>
    </row>
    <row r="135" spans="2:18" x14ac:dyDescent="0.2">
      <c r="B135" s="176"/>
      <c r="C135" s="176"/>
      <c r="D135" s="176"/>
      <c r="E135" s="176"/>
      <c r="F135" s="78"/>
      <c r="G135" s="78"/>
      <c r="H135" s="78"/>
      <c r="I135" s="202"/>
      <c r="J135" s="202"/>
      <c r="K135" s="78"/>
      <c r="L135" s="78"/>
      <c r="M135" s="78"/>
      <c r="N135" s="78"/>
      <c r="O135" s="78"/>
      <c r="P135" s="78"/>
      <c r="Q135" s="78"/>
      <c r="R135" s="78"/>
    </row>
    <row r="136" spans="2:18" x14ac:dyDescent="0.2">
      <c r="B136" s="176"/>
      <c r="C136" s="176"/>
      <c r="D136" s="176"/>
      <c r="E136" s="176"/>
      <c r="F136" s="78"/>
      <c r="G136" s="78"/>
      <c r="H136" s="78"/>
      <c r="I136" s="202"/>
      <c r="J136" s="202"/>
      <c r="K136" s="78"/>
      <c r="L136" s="78"/>
      <c r="M136" s="78"/>
      <c r="N136" s="78"/>
      <c r="O136" s="78"/>
      <c r="P136" s="78"/>
      <c r="Q136" s="78"/>
      <c r="R136" s="78"/>
    </row>
    <row r="137" spans="2:18" x14ac:dyDescent="0.2">
      <c r="B137" s="176"/>
      <c r="C137" s="176"/>
      <c r="D137" s="176"/>
      <c r="E137" s="176"/>
      <c r="F137" s="78"/>
      <c r="G137" s="78"/>
      <c r="H137" s="78"/>
      <c r="I137" s="202"/>
      <c r="J137" s="202"/>
      <c r="K137" s="78"/>
      <c r="L137" s="78"/>
      <c r="M137" s="78"/>
      <c r="N137" s="78"/>
      <c r="O137" s="78"/>
      <c r="P137" s="78"/>
      <c r="Q137" s="78"/>
      <c r="R137" s="78"/>
    </row>
    <row r="138" spans="2:18" x14ac:dyDescent="0.2">
      <c r="B138" s="176"/>
      <c r="C138" s="176"/>
      <c r="D138" s="176"/>
      <c r="E138" s="176"/>
      <c r="F138" s="78"/>
      <c r="G138" s="78"/>
      <c r="H138" s="78"/>
      <c r="I138" s="202"/>
      <c r="J138" s="202"/>
      <c r="K138" s="78"/>
      <c r="L138" s="78"/>
      <c r="M138" s="78"/>
      <c r="N138" s="78"/>
      <c r="O138" s="78"/>
      <c r="P138" s="78"/>
      <c r="Q138" s="78"/>
      <c r="R138" s="78"/>
    </row>
    <row r="139" spans="2:18" x14ac:dyDescent="0.2">
      <c r="B139" s="176"/>
      <c r="C139" s="176"/>
      <c r="D139" s="176"/>
      <c r="E139" s="176"/>
      <c r="F139" s="78"/>
      <c r="G139" s="78"/>
      <c r="H139" s="78"/>
      <c r="I139" s="202"/>
      <c r="J139" s="202"/>
      <c r="K139" s="78"/>
      <c r="L139" s="78"/>
      <c r="M139" s="78"/>
      <c r="N139" s="78"/>
      <c r="O139" s="78"/>
      <c r="P139" s="78"/>
      <c r="Q139" s="78"/>
      <c r="R139" s="78"/>
    </row>
    <row r="140" spans="2:18" x14ac:dyDescent="0.2">
      <c r="B140" s="176"/>
      <c r="C140" s="176"/>
      <c r="D140" s="176"/>
      <c r="E140" s="176"/>
      <c r="F140" s="78"/>
      <c r="G140" s="78"/>
      <c r="H140" s="78"/>
      <c r="I140" s="202"/>
      <c r="J140" s="202"/>
      <c r="K140" s="78"/>
      <c r="L140" s="78"/>
      <c r="M140" s="78"/>
      <c r="N140" s="78"/>
      <c r="O140" s="78"/>
      <c r="P140" s="78"/>
      <c r="Q140" s="78"/>
      <c r="R140" s="78"/>
    </row>
    <row r="141" spans="2:18" x14ac:dyDescent="0.2">
      <c r="B141" s="176"/>
      <c r="C141" s="176"/>
      <c r="D141" s="176"/>
      <c r="E141" s="176"/>
      <c r="F141" s="78"/>
      <c r="G141" s="78"/>
      <c r="H141" s="78"/>
      <c r="I141" s="202"/>
      <c r="J141" s="202"/>
      <c r="K141" s="78"/>
      <c r="L141" s="78"/>
      <c r="M141" s="78"/>
      <c r="N141" s="78"/>
      <c r="O141" s="78"/>
      <c r="P141" s="78"/>
      <c r="Q141" s="78"/>
      <c r="R141" s="78"/>
    </row>
    <row r="142" spans="2:18" x14ac:dyDescent="0.2">
      <c r="B142" s="176"/>
      <c r="C142" s="176"/>
      <c r="D142" s="176"/>
      <c r="E142" s="176"/>
      <c r="F142" s="78"/>
      <c r="G142" s="78"/>
      <c r="H142" s="78"/>
      <c r="I142" s="202"/>
      <c r="J142" s="202"/>
      <c r="K142" s="78"/>
      <c r="L142" s="78"/>
      <c r="M142" s="78"/>
      <c r="N142" s="78"/>
      <c r="O142" s="78"/>
      <c r="P142" s="78"/>
      <c r="Q142" s="78"/>
      <c r="R142" s="78"/>
    </row>
    <row r="143" spans="2:18" x14ac:dyDescent="0.2">
      <c r="B143" s="176"/>
      <c r="C143" s="176"/>
      <c r="D143" s="176"/>
      <c r="E143" s="176"/>
      <c r="F143" s="78"/>
      <c r="G143" s="78"/>
      <c r="H143" s="78"/>
      <c r="I143" s="202"/>
      <c r="J143" s="202"/>
      <c r="K143" s="78"/>
      <c r="L143" s="78"/>
      <c r="M143" s="78"/>
      <c r="N143" s="78"/>
      <c r="O143" s="78"/>
      <c r="P143" s="78"/>
      <c r="Q143" s="78"/>
      <c r="R143" s="78"/>
    </row>
    <row r="144" spans="2:18" x14ac:dyDescent="0.2">
      <c r="B144" s="176"/>
      <c r="C144" s="176"/>
      <c r="D144" s="176"/>
      <c r="E144" s="176"/>
      <c r="F144" s="78"/>
      <c r="G144" s="78"/>
      <c r="H144" s="78"/>
      <c r="I144" s="202"/>
      <c r="J144" s="202"/>
      <c r="K144" s="78"/>
      <c r="L144" s="78"/>
      <c r="M144" s="78"/>
      <c r="N144" s="78"/>
      <c r="O144" s="78"/>
      <c r="P144" s="78"/>
      <c r="Q144" s="78"/>
      <c r="R144" s="78"/>
    </row>
    <row r="145" spans="2:18" x14ac:dyDescent="0.2">
      <c r="B145" s="176"/>
      <c r="C145" s="176"/>
      <c r="D145" s="176"/>
      <c r="E145" s="176"/>
      <c r="F145" s="78"/>
      <c r="G145" s="78"/>
      <c r="H145" s="78"/>
      <c r="I145" s="202"/>
      <c r="J145" s="202"/>
      <c r="K145" s="78"/>
      <c r="L145" s="78"/>
      <c r="M145" s="78"/>
      <c r="N145" s="78"/>
      <c r="O145" s="78"/>
      <c r="P145" s="78"/>
      <c r="Q145" s="78"/>
      <c r="R145" s="78"/>
    </row>
    <row r="146" spans="2:18" x14ac:dyDescent="0.2">
      <c r="B146" s="176"/>
      <c r="C146" s="176"/>
      <c r="D146" s="176"/>
      <c r="E146" s="176"/>
      <c r="F146" s="78"/>
      <c r="G146" s="78"/>
      <c r="H146" s="78"/>
      <c r="I146" s="202"/>
      <c r="J146" s="202"/>
      <c r="K146" s="78"/>
      <c r="L146" s="78"/>
      <c r="M146" s="78"/>
      <c r="N146" s="78"/>
      <c r="O146" s="78"/>
      <c r="P146" s="78"/>
      <c r="Q146" s="78"/>
      <c r="R146" s="78"/>
    </row>
    <row r="147" spans="2:18" x14ac:dyDescent="0.2">
      <c r="B147" s="176"/>
      <c r="C147" s="176"/>
      <c r="D147" s="176"/>
      <c r="E147" s="176"/>
      <c r="F147" s="78"/>
      <c r="G147" s="78"/>
      <c r="H147" s="78"/>
      <c r="I147" s="202"/>
      <c r="J147" s="202"/>
      <c r="K147" s="78"/>
      <c r="L147" s="78"/>
      <c r="M147" s="78"/>
      <c r="N147" s="78"/>
      <c r="O147" s="78"/>
      <c r="P147" s="78"/>
      <c r="Q147" s="78"/>
      <c r="R147" s="78"/>
    </row>
    <row r="148" spans="2:18" x14ac:dyDescent="0.2">
      <c r="B148" s="176"/>
      <c r="C148" s="176"/>
      <c r="D148" s="176"/>
      <c r="E148" s="176"/>
      <c r="F148" s="78"/>
      <c r="G148" s="78"/>
      <c r="H148" s="78"/>
      <c r="I148" s="202"/>
      <c r="J148" s="202"/>
      <c r="K148" s="78"/>
      <c r="L148" s="78"/>
      <c r="M148" s="78"/>
      <c r="N148" s="78"/>
      <c r="O148" s="78"/>
      <c r="P148" s="78"/>
      <c r="Q148" s="78"/>
      <c r="R148" s="78"/>
    </row>
    <row r="149" spans="2:18" x14ac:dyDescent="0.2">
      <c r="B149" s="176"/>
      <c r="C149" s="176"/>
      <c r="D149" s="176"/>
      <c r="E149" s="176"/>
      <c r="F149" s="78"/>
      <c r="G149" s="78"/>
      <c r="H149" s="78"/>
      <c r="I149" s="202"/>
      <c r="J149" s="202"/>
      <c r="K149" s="78"/>
      <c r="L149" s="78"/>
      <c r="M149" s="78"/>
      <c r="N149" s="78"/>
      <c r="O149" s="78"/>
      <c r="P149" s="78"/>
      <c r="Q149" s="78"/>
      <c r="R149" s="78"/>
    </row>
    <row r="150" spans="2:18" x14ac:dyDescent="0.2">
      <c r="B150" s="176"/>
      <c r="C150" s="176"/>
      <c r="D150" s="176"/>
      <c r="E150" s="176"/>
      <c r="F150" s="78"/>
      <c r="G150" s="78"/>
      <c r="H150" s="78"/>
      <c r="I150" s="202"/>
      <c r="J150" s="202"/>
      <c r="K150" s="78"/>
      <c r="L150" s="78"/>
      <c r="M150" s="78"/>
      <c r="N150" s="78"/>
      <c r="O150" s="78"/>
      <c r="P150" s="78"/>
      <c r="Q150" s="78"/>
      <c r="R150" s="78"/>
    </row>
    <row r="151" spans="2:18" x14ac:dyDescent="0.2">
      <c r="B151" s="176"/>
      <c r="C151" s="176"/>
      <c r="D151" s="176"/>
      <c r="E151" s="176"/>
      <c r="F151" s="78"/>
      <c r="G151" s="78"/>
      <c r="H151" s="78"/>
      <c r="I151" s="202"/>
      <c r="J151" s="202"/>
      <c r="K151" s="78"/>
      <c r="L151" s="78"/>
      <c r="M151" s="78"/>
      <c r="N151" s="78"/>
      <c r="O151" s="78"/>
      <c r="P151" s="78"/>
      <c r="Q151" s="78"/>
      <c r="R151" s="78"/>
    </row>
    <row r="152" spans="2:18" x14ac:dyDescent="0.2">
      <c r="B152" s="176"/>
      <c r="C152" s="176"/>
      <c r="D152" s="176"/>
      <c r="E152" s="176"/>
      <c r="F152" s="78"/>
      <c r="G152" s="78"/>
      <c r="H152" s="78"/>
      <c r="I152" s="202"/>
      <c r="J152" s="202"/>
      <c r="K152" s="78"/>
      <c r="L152" s="78"/>
      <c r="M152" s="78"/>
      <c r="N152" s="78"/>
      <c r="O152" s="78"/>
      <c r="P152" s="78"/>
      <c r="Q152" s="78"/>
      <c r="R152" s="78"/>
    </row>
    <row r="153" spans="2:18" x14ac:dyDescent="0.2">
      <c r="B153" s="176"/>
      <c r="C153" s="176"/>
      <c r="D153" s="176"/>
      <c r="E153" s="176"/>
      <c r="F153" s="78"/>
      <c r="G153" s="78"/>
      <c r="H153" s="78"/>
      <c r="I153" s="202"/>
      <c r="J153" s="202"/>
      <c r="K153" s="78"/>
      <c r="L153" s="78"/>
      <c r="M153" s="78"/>
      <c r="N153" s="78"/>
      <c r="O153" s="78"/>
      <c r="P153" s="78"/>
      <c r="Q153" s="78"/>
      <c r="R153" s="78"/>
    </row>
    <row r="154" spans="2:18" x14ac:dyDescent="0.2">
      <c r="B154" s="176"/>
      <c r="C154" s="176"/>
      <c r="D154" s="176"/>
      <c r="E154" s="176"/>
      <c r="F154" s="78"/>
      <c r="G154" s="78"/>
      <c r="H154" s="78"/>
      <c r="I154" s="202"/>
      <c r="J154" s="202"/>
      <c r="K154" s="78"/>
      <c r="L154" s="78"/>
      <c r="M154" s="78"/>
      <c r="N154" s="78"/>
      <c r="O154" s="78"/>
      <c r="P154" s="78"/>
      <c r="Q154" s="78"/>
      <c r="R154" s="78"/>
    </row>
    <row r="155" spans="2:18" x14ac:dyDescent="0.2">
      <c r="B155" s="176"/>
      <c r="C155" s="176"/>
      <c r="D155" s="176"/>
      <c r="E155" s="176"/>
      <c r="F155" s="78"/>
      <c r="G155" s="78"/>
      <c r="H155" s="78"/>
      <c r="I155" s="202"/>
      <c r="J155" s="202"/>
      <c r="K155" s="78"/>
      <c r="L155" s="78"/>
      <c r="M155" s="78"/>
      <c r="N155" s="78"/>
      <c r="O155" s="78"/>
      <c r="P155" s="78"/>
      <c r="Q155" s="78"/>
      <c r="R155" s="78"/>
    </row>
    <row r="156" spans="2:18" x14ac:dyDescent="0.2">
      <c r="B156" s="176"/>
      <c r="C156" s="176"/>
      <c r="D156" s="176"/>
      <c r="E156" s="176"/>
      <c r="F156" s="78"/>
      <c r="G156" s="78"/>
      <c r="H156" s="78"/>
      <c r="I156" s="202"/>
      <c r="J156" s="202"/>
      <c r="K156" s="78"/>
      <c r="L156" s="78"/>
      <c r="M156" s="78"/>
      <c r="N156" s="78"/>
      <c r="O156" s="78"/>
      <c r="P156" s="78"/>
      <c r="Q156" s="78"/>
      <c r="R156" s="78"/>
    </row>
    <row r="157" spans="2:18" x14ac:dyDescent="0.2">
      <c r="B157" s="176"/>
      <c r="C157" s="176"/>
      <c r="D157" s="176"/>
      <c r="E157" s="176"/>
      <c r="F157" s="78"/>
      <c r="G157" s="78"/>
      <c r="H157" s="78"/>
      <c r="I157" s="202"/>
      <c r="J157" s="202"/>
      <c r="K157" s="78"/>
      <c r="L157" s="78"/>
      <c r="M157" s="78"/>
      <c r="N157" s="78"/>
      <c r="O157" s="78"/>
      <c r="P157" s="78"/>
      <c r="Q157" s="78"/>
      <c r="R157" s="78"/>
    </row>
    <row r="158" spans="2:18" x14ac:dyDescent="0.2">
      <c r="B158" s="176"/>
      <c r="C158" s="176"/>
      <c r="D158" s="176"/>
      <c r="E158" s="176"/>
      <c r="F158" s="78"/>
      <c r="G158" s="78"/>
      <c r="H158" s="78"/>
      <c r="I158" s="202"/>
      <c r="J158" s="202"/>
      <c r="K158" s="78"/>
      <c r="L158" s="78"/>
      <c r="M158" s="78"/>
      <c r="N158" s="78"/>
      <c r="O158" s="78"/>
      <c r="P158" s="78"/>
      <c r="Q158" s="78"/>
      <c r="R158" s="78"/>
    </row>
    <row r="159" spans="2:18" x14ac:dyDescent="0.2">
      <c r="B159" s="176"/>
      <c r="C159" s="176"/>
      <c r="D159" s="176"/>
      <c r="E159" s="176"/>
      <c r="F159" s="78"/>
      <c r="G159" s="78"/>
      <c r="H159" s="78"/>
      <c r="I159" s="202"/>
      <c r="J159" s="202"/>
      <c r="K159" s="78"/>
      <c r="L159" s="78"/>
      <c r="M159" s="78"/>
      <c r="N159" s="78"/>
      <c r="O159" s="78"/>
      <c r="P159" s="78"/>
      <c r="Q159" s="78"/>
      <c r="R159" s="78"/>
    </row>
    <row r="160" spans="2:18" x14ac:dyDescent="0.2">
      <c r="B160" s="176"/>
      <c r="C160" s="176"/>
      <c r="D160" s="176"/>
      <c r="E160" s="176"/>
      <c r="F160" s="78"/>
      <c r="G160" s="78"/>
      <c r="H160" s="78"/>
      <c r="I160" s="202"/>
      <c r="J160" s="202"/>
      <c r="K160" s="78"/>
      <c r="L160" s="78"/>
      <c r="M160" s="78"/>
      <c r="N160" s="78"/>
      <c r="O160" s="78"/>
      <c r="P160" s="78"/>
      <c r="Q160" s="78"/>
      <c r="R160" s="78"/>
    </row>
    <row r="161" spans="2:18" x14ac:dyDescent="0.2">
      <c r="B161" s="176"/>
      <c r="C161" s="176"/>
      <c r="D161" s="176"/>
      <c r="E161" s="176"/>
      <c r="F161" s="78"/>
      <c r="G161" s="78"/>
      <c r="H161" s="78"/>
      <c r="I161" s="202"/>
      <c r="J161" s="202"/>
      <c r="K161" s="78"/>
      <c r="L161" s="78"/>
      <c r="M161" s="78"/>
      <c r="N161" s="78"/>
      <c r="O161" s="78"/>
      <c r="P161" s="78"/>
      <c r="Q161" s="78"/>
      <c r="R161" s="78"/>
    </row>
    <row r="162" spans="2:18" x14ac:dyDescent="0.2">
      <c r="B162" s="176"/>
      <c r="C162" s="176"/>
      <c r="D162" s="176"/>
      <c r="E162" s="176"/>
      <c r="F162" s="78"/>
      <c r="G162" s="78"/>
      <c r="H162" s="78"/>
      <c r="I162" s="202"/>
      <c r="J162" s="202"/>
      <c r="K162" s="78"/>
      <c r="L162" s="78"/>
      <c r="M162" s="78"/>
      <c r="N162" s="78"/>
      <c r="O162" s="78"/>
      <c r="P162" s="78"/>
      <c r="Q162" s="78"/>
      <c r="R162" s="78"/>
    </row>
    <row r="163" spans="2:18" x14ac:dyDescent="0.2">
      <c r="B163" s="176"/>
      <c r="C163" s="176"/>
      <c r="D163" s="176"/>
      <c r="E163" s="176"/>
      <c r="F163" s="78"/>
      <c r="G163" s="78"/>
      <c r="H163" s="78"/>
      <c r="I163" s="202"/>
      <c r="J163" s="202"/>
      <c r="K163" s="78"/>
      <c r="L163" s="78"/>
      <c r="M163" s="78"/>
      <c r="N163" s="78"/>
      <c r="O163" s="78"/>
      <c r="P163" s="78"/>
      <c r="Q163" s="78"/>
      <c r="R163" s="78"/>
    </row>
    <row r="164" spans="2:18" x14ac:dyDescent="0.2">
      <c r="B164" s="176"/>
      <c r="C164" s="176"/>
      <c r="D164" s="176"/>
      <c r="E164" s="176"/>
      <c r="F164" s="78"/>
      <c r="G164" s="78"/>
      <c r="H164" s="78"/>
      <c r="I164" s="202"/>
      <c r="J164" s="202"/>
      <c r="K164" s="78"/>
      <c r="L164" s="78"/>
      <c r="M164" s="78"/>
      <c r="N164" s="78"/>
      <c r="O164" s="78"/>
      <c r="P164" s="78"/>
      <c r="Q164" s="78"/>
      <c r="R164" s="78"/>
    </row>
    <row r="165" spans="2:18" x14ac:dyDescent="0.2">
      <c r="B165" s="176"/>
      <c r="C165" s="176"/>
      <c r="D165" s="176"/>
      <c r="E165" s="176"/>
      <c r="F165" s="78"/>
      <c r="G165" s="78"/>
      <c r="H165" s="78"/>
      <c r="I165" s="202"/>
      <c r="J165" s="202"/>
      <c r="K165" s="78"/>
      <c r="L165" s="78"/>
      <c r="M165" s="78"/>
      <c r="N165" s="78"/>
      <c r="O165" s="78"/>
      <c r="P165" s="78"/>
      <c r="Q165" s="78"/>
      <c r="R165" s="78"/>
    </row>
    <row r="166" spans="2:18" x14ac:dyDescent="0.2">
      <c r="B166" s="176"/>
      <c r="C166" s="176"/>
      <c r="D166" s="176"/>
      <c r="E166" s="176"/>
      <c r="F166" s="78"/>
      <c r="G166" s="78"/>
      <c r="H166" s="78"/>
      <c r="I166" s="202"/>
      <c r="J166" s="202"/>
      <c r="K166" s="78"/>
      <c r="L166" s="78"/>
      <c r="M166" s="78"/>
      <c r="N166" s="78"/>
      <c r="O166" s="78"/>
      <c r="P166" s="78"/>
      <c r="Q166" s="78"/>
      <c r="R166" s="78"/>
    </row>
    <row r="167" spans="2:18" x14ac:dyDescent="0.2">
      <c r="B167" s="176"/>
      <c r="C167" s="176"/>
      <c r="D167" s="176"/>
      <c r="E167" s="176"/>
      <c r="F167" s="78"/>
      <c r="G167" s="78"/>
      <c r="H167" s="78"/>
      <c r="I167" s="202"/>
      <c r="J167" s="202"/>
      <c r="K167" s="78"/>
      <c r="L167" s="78"/>
      <c r="M167" s="78"/>
      <c r="N167" s="78"/>
      <c r="O167" s="78"/>
      <c r="P167" s="78"/>
      <c r="Q167" s="78"/>
      <c r="R167" s="78"/>
    </row>
    <row r="168" spans="2:18" x14ac:dyDescent="0.2">
      <c r="B168" s="176"/>
      <c r="C168" s="176"/>
      <c r="D168" s="176"/>
      <c r="E168" s="176"/>
      <c r="F168" s="78"/>
      <c r="G168" s="78"/>
      <c r="H168" s="78"/>
      <c r="I168" s="202"/>
      <c r="J168" s="202"/>
      <c r="K168" s="78"/>
      <c r="L168" s="78"/>
      <c r="M168" s="78"/>
      <c r="N168" s="78"/>
      <c r="O168" s="78"/>
      <c r="P168" s="78"/>
      <c r="Q168" s="78"/>
      <c r="R168" s="78"/>
    </row>
    <row r="169" spans="2:18" x14ac:dyDescent="0.2">
      <c r="B169" s="176"/>
      <c r="C169" s="176"/>
      <c r="D169" s="176"/>
      <c r="E169" s="176"/>
      <c r="F169" s="78"/>
      <c r="G169" s="78"/>
      <c r="H169" s="78"/>
      <c r="I169" s="202"/>
      <c r="J169" s="202"/>
      <c r="K169" s="78"/>
      <c r="L169" s="78"/>
      <c r="M169" s="78"/>
      <c r="N169" s="78"/>
      <c r="O169" s="78"/>
      <c r="P169" s="78"/>
      <c r="Q169" s="78"/>
      <c r="R169" s="78"/>
    </row>
    <row r="170" spans="2:18" x14ac:dyDescent="0.2">
      <c r="B170" s="176"/>
      <c r="C170" s="176"/>
      <c r="D170" s="176"/>
      <c r="E170" s="176"/>
      <c r="F170" s="78"/>
      <c r="G170" s="78"/>
      <c r="H170" s="78"/>
      <c r="I170" s="202"/>
      <c r="J170" s="202"/>
      <c r="K170" s="78"/>
      <c r="L170" s="78"/>
      <c r="M170" s="78"/>
      <c r="N170" s="78"/>
      <c r="O170" s="78"/>
      <c r="P170" s="78"/>
      <c r="Q170" s="78"/>
      <c r="R170" s="78"/>
    </row>
    <row r="171" spans="2:18" x14ac:dyDescent="0.2">
      <c r="B171" s="176"/>
      <c r="C171" s="176"/>
      <c r="D171" s="176"/>
      <c r="E171" s="176"/>
      <c r="F171" s="78"/>
      <c r="G171" s="78"/>
      <c r="H171" s="78"/>
      <c r="I171" s="202"/>
      <c r="J171" s="202"/>
      <c r="K171" s="78"/>
      <c r="L171" s="78"/>
      <c r="M171" s="78"/>
      <c r="N171" s="78"/>
      <c r="O171" s="78"/>
      <c r="P171" s="78"/>
      <c r="Q171" s="78"/>
      <c r="R171" s="78"/>
    </row>
    <row r="172" spans="2:18" x14ac:dyDescent="0.2">
      <c r="B172" s="176"/>
      <c r="C172" s="176"/>
      <c r="D172" s="176"/>
      <c r="E172" s="176"/>
      <c r="F172" s="78"/>
      <c r="G172" s="78"/>
      <c r="H172" s="78"/>
      <c r="I172" s="202"/>
      <c r="J172" s="202"/>
      <c r="K172" s="78"/>
      <c r="L172" s="78"/>
      <c r="M172" s="78"/>
      <c r="N172" s="78"/>
      <c r="O172" s="78"/>
      <c r="P172" s="78"/>
      <c r="Q172" s="78"/>
      <c r="R172" s="78"/>
    </row>
    <row r="173" spans="2:18" x14ac:dyDescent="0.2">
      <c r="B173" s="176"/>
      <c r="C173" s="176"/>
      <c r="D173" s="176"/>
      <c r="E173" s="176"/>
      <c r="F173" s="78"/>
      <c r="G173" s="78"/>
      <c r="H173" s="78"/>
      <c r="I173" s="202"/>
      <c r="J173" s="202"/>
      <c r="K173" s="78"/>
      <c r="L173" s="78"/>
      <c r="M173" s="78"/>
      <c r="N173" s="78"/>
      <c r="O173" s="78"/>
      <c r="P173" s="78"/>
      <c r="Q173" s="78"/>
      <c r="R173" s="78"/>
    </row>
    <row r="174" spans="2:18" x14ac:dyDescent="0.2">
      <c r="B174" s="176"/>
      <c r="C174" s="176"/>
      <c r="D174" s="176"/>
      <c r="E174" s="176"/>
      <c r="F174" s="78"/>
      <c r="G174" s="78"/>
      <c r="H174" s="78"/>
      <c r="I174" s="202"/>
      <c r="J174" s="202"/>
      <c r="K174" s="78"/>
      <c r="L174" s="78"/>
      <c r="M174" s="78"/>
      <c r="N174" s="78"/>
      <c r="O174" s="78"/>
      <c r="P174" s="78"/>
      <c r="Q174" s="78"/>
      <c r="R174" s="78"/>
    </row>
    <row r="175" spans="2:18" x14ac:dyDescent="0.2">
      <c r="B175" s="176"/>
      <c r="C175" s="176"/>
      <c r="D175" s="176"/>
      <c r="E175" s="176"/>
      <c r="F175" s="78"/>
      <c r="G175" s="78"/>
      <c r="H175" s="78"/>
      <c r="I175" s="202"/>
      <c r="J175" s="202"/>
      <c r="K175" s="78"/>
      <c r="L175" s="78"/>
      <c r="M175" s="78"/>
      <c r="N175" s="78"/>
      <c r="O175" s="78"/>
      <c r="P175" s="78"/>
      <c r="Q175" s="78"/>
      <c r="R175" s="78"/>
    </row>
    <row r="176" spans="2:18" x14ac:dyDescent="0.2">
      <c r="B176" s="176"/>
      <c r="C176" s="176"/>
      <c r="D176" s="176"/>
      <c r="E176" s="176"/>
      <c r="F176" s="78"/>
      <c r="G176" s="78"/>
      <c r="H176" s="78"/>
      <c r="I176" s="202"/>
      <c r="J176" s="202"/>
      <c r="K176" s="78"/>
      <c r="L176" s="78"/>
      <c r="M176" s="78"/>
      <c r="N176" s="78"/>
      <c r="O176" s="78"/>
      <c r="P176" s="78"/>
      <c r="Q176" s="78"/>
      <c r="R176" s="78"/>
    </row>
    <row r="177" spans="2:18" x14ac:dyDescent="0.2">
      <c r="B177" s="176"/>
      <c r="C177" s="176"/>
      <c r="D177" s="176"/>
      <c r="E177" s="176"/>
      <c r="F177" s="78"/>
      <c r="G177" s="78"/>
      <c r="H177" s="78"/>
      <c r="I177" s="202"/>
      <c r="J177" s="202"/>
      <c r="K177" s="78"/>
      <c r="L177" s="78"/>
      <c r="M177" s="78"/>
      <c r="N177" s="78"/>
      <c r="O177" s="78"/>
      <c r="P177" s="78"/>
      <c r="Q177" s="78"/>
      <c r="R177" s="78"/>
    </row>
    <row r="178" spans="2:18" x14ac:dyDescent="0.2">
      <c r="B178" s="176"/>
      <c r="C178" s="176"/>
      <c r="D178" s="176"/>
      <c r="E178" s="176"/>
      <c r="F178" s="78"/>
      <c r="G178" s="78"/>
      <c r="H178" s="78"/>
      <c r="I178" s="202"/>
      <c r="J178" s="202"/>
      <c r="K178" s="78"/>
      <c r="L178" s="78"/>
      <c r="M178" s="78"/>
      <c r="N178" s="78"/>
      <c r="O178" s="78"/>
      <c r="P178" s="78"/>
      <c r="Q178" s="78"/>
      <c r="R178" s="78"/>
    </row>
    <row r="179" spans="2:18" x14ac:dyDescent="0.2">
      <c r="B179" s="176"/>
      <c r="C179" s="176"/>
      <c r="D179" s="176"/>
      <c r="E179" s="176"/>
      <c r="F179" s="78"/>
      <c r="G179" s="78"/>
      <c r="H179" s="78"/>
      <c r="I179" s="202"/>
      <c r="J179" s="202"/>
      <c r="K179" s="78"/>
      <c r="L179" s="78"/>
      <c r="M179" s="78"/>
      <c r="N179" s="78"/>
      <c r="O179" s="78"/>
      <c r="P179" s="78"/>
      <c r="Q179" s="78"/>
      <c r="R179" s="78"/>
    </row>
    <row r="180" spans="2:18" x14ac:dyDescent="0.2">
      <c r="B180" s="176"/>
      <c r="C180" s="176"/>
      <c r="D180" s="176"/>
      <c r="E180" s="176"/>
      <c r="F180" s="78"/>
      <c r="G180" s="78"/>
      <c r="H180" s="78"/>
      <c r="I180" s="202"/>
      <c r="J180" s="202"/>
      <c r="K180" s="78"/>
      <c r="L180" s="78"/>
      <c r="M180" s="78"/>
      <c r="N180" s="78"/>
      <c r="O180" s="78"/>
      <c r="P180" s="78"/>
      <c r="Q180" s="78"/>
      <c r="R180" s="78"/>
    </row>
    <row r="181" spans="2:18" x14ac:dyDescent="0.2">
      <c r="B181" s="176"/>
      <c r="C181" s="176"/>
      <c r="D181" s="176"/>
      <c r="E181" s="176"/>
      <c r="F181" s="78"/>
      <c r="G181" s="78"/>
      <c r="H181" s="78"/>
      <c r="I181" s="202"/>
      <c r="J181" s="202"/>
      <c r="K181" s="78"/>
      <c r="L181" s="78"/>
      <c r="M181" s="78"/>
      <c r="N181" s="78"/>
      <c r="O181" s="78"/>
      <c r="P181" s="78"/>
      <c r="Q181" s="78"/>
      <c r="R181" s="78"/>
    </row>
    <row r="182" spans="2:18" x14ac:dyDescent="0.2">
      <c r="B182" s="176"/>
      <c r="C182" s="176"/>
      <c r="D182" s="176"/>
      <c r="E182" s="176"/>
      <c r="F182" s="78"/>
      <c r="G182" s="78"/>
      <c r="H182" s="78"/>
      <c r="I182" s="202"/>
      <c r="J182" s="202"/>
      <c r="K182" s="78"/>
      <c r="L182" s="78"/>
      <c r="M182" s="78"/>
      <c r="N182" s="78"/>
      <c r="O182" s="78"/>
      <c r="P182" s="78"/>
      <c r="Q182" s="78"/>
      <c r="R182" s="78"/>
    </row>
    <row r="183" spans="2:18" x14ac:dyDescent="0.2">
      <c r="B183" s="176"/>
      <c r="C183" s="176"/>
      <c r="D183" s="176"/>
      <c r="E183" s="176"/>
      <c r="F183" s="78"/>
      <c r="G183" s="78"/>
      <c r="H183" s="78"/>
      <c r="I183" s="202"/>
      <c r="J183" s="202"/>
      <c r="K183" s="78"/>
      <c r="L183" s="78"/>
      <c r="M183" s="78"/>
      <c r="N183" s="78"/>
      <c r="O183" s="78"/>
      <c r="P183" s="78"/>
      <c r="Q183" s="78"/>
      <c r="R183" s="78"/>
    </row>
    <row r="184" spans="2:18" x14ac:dyDescent="0.2">
      <c r="B184" s="176"/>
      <c r="C184" s="176"/>
      <c r="D184" s="176"/>
      <c r="E184" s="176"/>
      <c r="F184" s="78"/>
      <c r="G184" s="78"/>
      <c r="H184" s="78"/>
      <c r="I184" s="202"/>
      <c r="J184" s="202"/>
      <c r="K184" s="78"/>
      <c r="L184" s="78"/>
      <c r="M184" s="78"/>
      <c r="N184" s="78"/>
      <c r="O184" s="78"/>
      <c r="P184" s="78"/>
      <c r="Q184" s="78"/>
      <c r="R184" s="78"/>
    </row>
    <row r="185" spans="2:18" x14ac:dyDescent="0.2">
      <c r="B185" s="176"/>
      <c r="C185" s="176"/>
      <c r="D185" s="176"/>
      <c r="E185" s="176"/>
      <c r="F185" s="78"/>
      <c r="G185" s="78"/>
      <c r="H185" s="78"/>
      <c r="I185" s="202"/>
      <c r="J185" s="202"/>
      <c r="K185" s="78"/>
      <c r="L185" s="78"/>
      <c r="M185" s="78"/>
      <c r="N185" s="78"/>
      <c r="O185" s="78"/>
      <c r="P185" s="78"/>
      <c r="Q185" s="78"/>
      <c r="R185" s="78"/>
    </row>
    <row r="186" spans="2:18" x14ac:dyDescent="0.2">
      <c r="B186" s="176"/>
      <c r="C186" s="176"/>
      <c r="D186" s="176"/>
      <c r="E186" s="176"/>
      <c r="F186" s="78"/>
      <c r="G186" s="78"/>
      <c r="H186" s="78"/>
      <c r="I186" s="202"/>
      <c r="J186" s="202"/>
      <c r="K186" s="78"/>
      <c r="L186" s="78"/>
      <c r="M186" s="78"/>
      <c r="N186" s="78"/>
      <c r="O186" s="78"/>
      <c r="P186" s="78"/>
      <c r="Q186" s="78"/>
      <c r="R186" s="78"/>
    </row>
    <row r="187" spans="2:18" x14ac:dyDescent="0.2">
      <c r="B187" s="176"/>
      <c r="C187" s="176"/>
      <c r="D187" s="176"/>
      <c r="E187" s="176"/>
      <c r="F187" s="78"/>
      <c r="G187" s="78"/>
      <c r="H187" s="78"/>
      <c r="I187" s="202"/>
      <c r="J187" s="202"/>
      <c r="K187" s="78"/>
      <c r="L187" s="78"/>
      <c r="M187" s="78"/>
      <c r="N187" s="78"/>
      <c r="O187" s="78"/>
      <c r="P187" s="78"/>
      <c r="Q187" s="78"/>
      <c r="R187" s="78"/>
    </row>
    <row r="188" spans="2:18" x14ac:dyDescent="0.2">
      <c r="B188" s="176"/>
      <c r="C188" s="176"/>
      <c r="D188" s="176"/>
      <c r="E188" s="176"/>
      <c r="F188" s="78"/>
      <c r="G188" s="78"/>
      <c r="H188" s="78"/>
      <c r="I188" s="202"/>
      <c r="J188" s="202"/>
      <c r="K188" s="78"/>
      <c r="L188" s="78"/>
      <c r="M188" s="78"/>
      <c r="N188" s="78"/>
      <c r="O188" s="78"/>
      <c r="P188" s="78"/>
      <c r="Q188" s="78"/>
      <c r="R188" s="78"/>
    </row>
    <row r="189" spans="2:18" x14ac:dyDescent="0.2">
      <c r="B189" s="176"/>
      <c r="C189" s="176"/>
      <c r="D189" s="176"/>
      <c r="E189" s="176"/>
      <c r="F189" s="78"/>
      <c r="G189" s="78"/>
      <c r="H189" s="78"/>
      <c r="I189" s="202"/>
      <c r="J189" s="202"/>
      <c r="K189" s="78"/>
      <c r="L189" s="78"/>
      <c r="M189" s="78"/>
      <c r="N189" s="78"/>
      <c r="O189" s="78"/>
      <c r="P189" s="78"/>
      <c r="Q189" s="78"/>
      <c r="R189" s="78"/>
    </row>
    <row r="190" spans="2:18" x14ac:dyDescent="0.2">
      <c r="B190" s="176"/>
      <c r="C190" s="176"/>
      <c r="D190" s="176"/>
      <c r="E190" s="176"/>
      <c r="F190" s="78"/>
      <c r="G190" s="78"/>
      <c r="H190" s="78"/>
      <c r="I190" s="202"/>
      <c r="J190" s="202"/>
      <c r="K190" s="78"/>
      <c r="L190" s="78"/>
      <c r="M190" s="78"/>
      <c r="N190" s="78"/>
      <c r="O190" s="78"/>
      <c r="P190" s="78"/>
      <c r="Q190" s="78"/>
      <c r="R190" s="78"/>
    </row>
    <row r="191" spans="2:18" x14ac:dyDescent="0.2">
      <c r="B191" s="176"/>
      <c r="C191" s="176"/>
      <c r="D191" s="176"/>
      <c r="E191" s="176"/>
      <c r="F191" s="78"/>
      <c r="G191" s="78"/>
      <c r="H191" s="78"/>
      <c r="I191" s="202"/>
      <c r="J191" s="202"/>
      <c r="K191" s="78"/>
      <c r="L191" s="78"/>
      <c r="M191" s="78"/>
      <c r="N191" s="78"/>
      <c r="O191" s="78"/>
      <c r="P191" s="78"/>
      <c r="Q191" s="78"/>
      <c r="R191" s="78"/>
    </row>
    <row r="192" spans="2:18" x14ac:dyDescent="0.2">
      <c r="B192" s="176"/>
      <c r="C192" s="176"/>
      <c r="D192" s="176"/>
      <c r="E192" s="176"/>
      <c r="F192" s="78"/>
      <c r="G192" s="78"/>
      <c r="H192" s="78"/>
      <c r="I192" s="202"/>
      <c r="J192" s="202"/>
      <c r="K192" s="78"/>
      <c r="L192" s="78"/>
      <c r="M192" s="78"/>
      <c r="N192" s="78"/>
      <c r="O192" s="78"/>
      <c r="P192" s="78"/>
      <c r="Q192" s="78"/>
      <c r="R192" s="78"/>
    </row>
    <row r="193" spans="2:18" x14ac:dyDescent="0.2">
      <c r="B193" s="176"/>
      <c r="C193" s="176"/>
      <c r="D193" s="176"/>
      <c r="E193" s="176"/>
      <c r="F193" s="78"/>
      <c r="G193" s="78"/>
      <c r="H193" s="78"/>
      <c r="I193" s="202"/>
      <c r="J193" s="202"/>
      <c r="K193" s="78"/>
      <c r="L193" s="78"/>
      <c r="M193" s="78"/>
      <c r="N193" s="78"/>
      <c r="O193" s="78"/>
      <c r="P193" s="78"/>
      <c r="Q193" s="78"/>
      <c r="R193" s="78"/>
    </row>
    <row r="194" spans="2:18" x14ac:dyDescent="0.2">
      <c r="B194" s="176"/>
      <c r="C194" s="176"/>
      <c r="D194" s="176"/>
      <c r="E194" s="176"/>
      <c r="F194" s="78"/>
      <c r="G194" s="78"/>
      <c r="H194" s="78"/>
      <c r="I194" s="202"/>
      <c r="J194" s="202"/>
      <c r="K194" s="78"/>
      <c r="L194" s="78"/>
      <c r="M194" s="78"/>
      <c r="N194" s="78"/>
      <c r="O194" s="78"/>
      <c r="P194" s="78"/>
      <c r="Q194" s="78"/>
      <c r="R194" s="78"/>
    </row>
    <row r="195" spans="2:18" x14ac:dyDescent="0.2">
      <c r="B195" s="176"/>
      <c r="C195" s="176"/>
      <c r="D195" s="176"/>
      <c r="E195" s="176"/>
      <c r="F195" s="78"/>
      <c r="G195" s="78"/>
      <c r="H195" s="78"/>
      <c r="I195" s="202"/>
      <c r="J195" s="202"/>
      <c r="K195" s="78"/>
      <c r="L195" s="78"/>
      <c r="M195" s="78"/>
      <c r="N195" s="78"/>
      <c r="O195" s="78"/>
      <c r="P195" s="78"/>
      <c r="Q195" s="78"/>
      <c r="R195" s="78"/>
    </row>
    <row r="196" spans="2:18" x14ac:dyDescent="0.2">
      <c r="B196" s="176"/>
      <c r="C196" s="176"/>
      <c r="D196" s="176"/>
      <c r="E196" s="176"/>
      <c r="F196" s="78"/>
      <c r="G196" s="78"/>
      <c r="H196" s="78"/>
      <c r="I196" s="202"/>
      <c r="J196" s="202"/>
      <c r="K196" s="78"/>
      <c r="L196" s="78"/>
      <c r="M196" s="78"/>
      <c r="N196" s="78"/>
      <c r="O196" s="78"/>
      <c r="P196" s="78"/>
      <c r="Q196" s="78"/>
      <c r="R196" s="78"/>
    </row>
    <row r="197" spans="2:18" x14ac:dyDescent="0.2">
      <c r="B197" s="176"/>
      <c r="C197" s="176"/>
      <c r="D197" s="176"/>
      <c r="E197" s="176"/>
      <c r="F197" s="78"/>
      <c r="G197" s="78"/>
      <c r="H197" s="78"/>
      <c r="I197" s="202"/>
      <c r="J197" s="202"/>
      <c r="K197" s="78"/>
      <c r="L197" s="78"/>
      <c r="M197" s="78"/>
      <c r="N197" s="78"/>
      <c r="O197" s="78"/>
      <c r="P197" s="78"/>
      <c r="Q197" s="78"/>
      <c r="R197" s="78"/>
    </row>
    <row r="198" spans="2:18" x14ac:dyDescent="0.2">
      <c r="B198" s="176"/>
      <c r="C198" s="176"/>
      <c r="D198" s="176"/>
      <c r="E198" s="176"/>
      <c r="F198" s="78"/>
      <c r="G198" s="78"/>
      <c r="H198" s="78"/>
      <c r="I198" s="202"/>
      <c r="J198" s="202"/>
      <c r="K198" s="78"/>
      <c r="L198" s="78"/>
      <c r="M198" s="78"/>
      <c r="N198" s="78"/>
      <c r="O198" s="78"/>
      <c r="P198" s="78"/>
      <c r="Q198" s="78"/>
      <c r="R198" s="78"/>
    </row>
    <row r="199" spans="2:18" x14ac:dyDescent="0.2">
      <c r="B199" s="176"/>
      <c r="C199" s="176"/>
      <c r="D199" s="176"/>
      <c r="E199" s="176"/>
      <c r="F199" s="78"/>
      <c r="G199" s="78"/>
      <c r="H199" s="78"/>
      <c r="I199" s="202"/>
      <c r="J199" s="202"/>
      <c r="K199" s="78"/>
      <c r="L199" s="78"/>
      <c r="M199" s="78"/>
      <c r="N199" s="78"/>
      <c r="O199" s="78"/>
      <c r="P199" s="78"/>
      <c r="Q199" s="78"/>
      <c r="R199" s="78"/>
    </row>
    <row r="200" spans="2:18" x14ac:dyDescent="0.2">
      <c r="B200" s="176"/>
      <c r="C200" s="176"/>
      <c r="D200" s="176"/>
      <c r="E200" s="176"/>
      <c r="F200" s="78"/>
      <c r="G200" s="78"/>
      <c r="H200" s="78"/>
      <c r="I200" s="202"/>
      <c r="J200" s="202"/>
      <c r="K200" s="78"/>
      <c r="L200" s="78"/>
      <c r="M200" s="78"/>
      <c r="N200" s="78"/>
      <c r="O200" s="78"/>
      <c r="P200" s="78"/>
      <c r="Q200" s="78"/>
      <c r="R200" s="78"/>
    </row>
    <row r="201" spans="2:18" x14ac:dyDescent="0.2">
      <c r="B201" s="176"/>
      <c r="C201" s="176"/>
      <c r="D201" s="176"/>
      <c r="E201" s="176"/>
      <c r="F201" s="78"/>
      <c r="G201" s="78"/>
      <c r="H201" s="78"/>
      <c r="I201" s="202"/>
      <c r="J201" s="202"/>
      <c r="K201" s="78"/>
      <c r="L201" s="78"/>
      <c r="M201" s="78"/>
      <c r="N201" s="78"/>
      <c r="O201" s="78"/>
      <c r="P201" s="78"/>
      <c r="Q201" s="78"/>
      <c r="R201" s="78"/>
    </row>
    <row r="202" spans="2:18" x14ac:dyDescent="0.2">
      <c r="B202" s="176"/>
      <c r="C202" s="176"/>
      <c r="D202" s="176"/>
      <c r="E202" s="176"/>
      <c r="F202" s="78"/>
      <c r="G202" s="78"/>
      <c r="H202" s="78"/>
      <c r="I202" s="202"/>
      <c r="J202" s="202"/>
      <c r="K202" s="78"/>
      <c r="L202" s="78"/>
      <c r="M202" s="78"/>
      <c r="N202" s="78"/>
      <c r="O202" s="78"/>
      <c r="P202" s="78"/>
      <c r="Q202" s="78"/>
      <c r="R202" s="78"/>
    </row>
    <row r="203" spans="2:18" x14ac:dyDescent="0.2">
      <c r="B203" s="176"/>
      <c r="C203" s="176"/>
      <c r="D203" s="176"/>
      <c r="E203" s="176"/>
      <c r="F203" s="78"/>
      <c r="G203" s="78"/>
      <c r="H203" s="78"/>
      <c r="I203" s="202"/>
      <c r="J203" s="202"/>
      <c r="K203" s="78"/>
      <c r="L203" s="78"/>
      <c r="M203" s="78"/>
      <c r="N203" s="78"/>
      <c r="O203" s="78"/>
      <c r="P203" s="78"/>
      <c r="Q203" s="78"/>
      <c r="R203" s="78"/>
    </row>
    <row r="204" spans="2:18" x14ac:dyDescent="0.2">
      <c r="B204" s="176"/>
      <c r="C204" s="176"/>
      <c r="D204" s="176"/>
      <c r="E204" s="176"/>
      <c r="F204" s="78"/>
      <c r="G204" s="78"/>
      <c r="H204" s="78"/>
      <c r="I204" s="202"/>
      <c r="J204" s="202"/>
      <c r="K204" s="78"/>
      <c r="L204" s="78"/>
      <c r="M204" s="78"/>
      <c r="N204" s="78"/>
      <c r="O204" s="78"/>
      <c r="P204" s="78"/>
      <c r="Q204" s="78"/>
      <c r="R204" s="78"/>
    </row>
    <row r="205" spans="2:18" x14ac:dyDescent="0.2">
      <c r="B205" s="176"/>
      <c r="C205" s="176"/>
      <c r="D205" s="176"/>
      <c r="E205" s="176"/>
      <c r="F205" s="78"/>
      <c r="G205" s="78"/>
      <c r="H205" s="78"/>
      <c r="I205" s="202"/>
      <c r="J205" s="202"/>
      <c r="K205" s="78"/>
      <c r="L205" s="78"/>
      <c r="M205" s="78"/>
      <c r="N205" s="78"/>
      <c r="O205" s="78"/>
      <c r="P205" s="78"/>
      <c r="Q205" s="78"/>
      <c r="R205" s="78"/>
    </row>
    <row r="206" spans="2:18" x14ac:dyDescent="0.2">
      <c r="B206" s="176"/>
      <c r="C206" s="176"/>
      <c r="D206" s="176"/>
      <c r="E206" s="176"/>
      <c r="F206" s="78"/>
      <c r="G206" s="78"/>
      <c r="H206" s="78"/>
      <c r="I206" s="202"/>
      <c r="J206" s="202"/>
      <c r="K206" s="78"/>
      <c r="L206" s="78"/>
      <c r="M206" s="78"/>
      <c r="N206" s="78"/>
      <c r="O206" s="78"/>
      <c r="P206" s="78"/>
      <c r="Q206" s="78"/>
      <c r="R206" s="78"/>
    </row>
    <row r="207" spans="2:18" x14ac:dyDescent="0.2">
      <c r="B207" s="176"/>
      <c r="C207" s="176"/>
      <c r="D207" s="176"/>
      <c r="E207" s="176"/>
      <c r="F207" s="78"/>
      <c r="G207" s="78"/>
      <c r="H207" s="78"/>
      <c r="I207" s="202"/>
      <c r="J207" s="202"/>
      <c r="K207" s="78"/>
      <c r="L207" s="78"/>
      <c r="M207" s="78"/>
      <c r="N207" s="78"/>
      <c r="O207" s="78"/>
      <c r="P207" s="78"/>
      <c r="Q207" s="78"/>
      <c r="R207" s="78"/>
    </row>
    <row r="208" spans="2:18" x14ac:dyDescent="0.2">
      <c r="B208" s="176"/>
      <c r="C208" s="176"/>
      <c r="D208" s="176"/>
      <c r="E208" s="176"/>
      <c r="F208" s="78"/>
      <c r="G208" s="78"/>
      <c r="H208" s="78"/>
      <c r="I208" s="202"/>
      <c r="J208" s="202"/>
      <c r="K208" s="78"/>
      <c r="L208" s="78"/>
      <c r="M208" s="78"/>
      <c r="N208" s="78"/>
      <c r="O208" s="78"/>
      <c r="P208" s="78"/>
      <c r="Q208" s="78"/>
      <c r="R208" s="78"/>
    </row>
    <row r="209" spans="2:18" x14ac:dyDescent="0.2">
      <c r="B209" s="176"/>
      <c r="C209" s="176"/>
      <c r="D209" s="176"/>
      <c r="E209" s="176"/>
      <c r="F209" s="78"/>
      <c r="G209" s="78"/>
      <c r="H209" s="78"/>
      <c r="I209" s="202"/>
      <c r="J209" s="202"/>
      <c r="K209" s="78"/>
      <c r="L209" s="78"/>
      <c r="M209" s="78"/>
      <c r="N209" s="78"/>
      <c r="O209" s="78"/>
      <c r="P209" s="78"/>
      <c r="Q209" s="78"/>
      <c r="R209" s="78"/>
    </row>
    <row r="210" spans="2:18" x14ac:dyDescent="0.2">
      <c r="B210" s="176"/>
      <c r="C210" s="176"/>
      <c r="D210" s="176"/>
      <c r="E210" s="176"/>
      <c r="F210" s="78"/>
      <c r="G210" s="78"/>
      <c r="H210" s="78"/>
      <c r="I210" s="202"/>
      <c r="J210" s="202"/>
      <c r="K210" s="78"/>
      <c r="L210" s="78"/>
      <c r="M210" s="78"/>
      <c r="N210" s="78"/>
      <c r="O210" s="78"/>
      <c r="P210" s="78"/>
      <c r="Q210" s="78"/>
      <c r="R210" s="78"/>
    </row>
    <row r="211" spans="2:18" x14ac:dyDescent="0.2">
      <c r="B211" s="176"/>
      <c r="C211" s="176"/>
      <c r="D211" s="176"/>
      <c r="E211" s="176"/>
      <c r="F211" s="78"/>
      <c r="G211" s="78"/>
      <c r="H211" s="78"/>
      <c r="I211" s="202"/>
      <c r="J211" s="202"/>
      <c r="K211" s="78"/>
      <c r="L211" s="78"/>
      <c r="M211" s="78"/>
      <c r="N211" s="78"/>
      <c r="O211" s="78"/>
      <c r="P211" s="78"/>
      <c r="Q211" s="78"/>
      <c r="R211" s="78"/>
    </row>
    <row r="212" spans="2:18" x14ac:dyDescent="0.2">
      <c r="B212" s="176"/>
      <c r="C212" s="176"/>
      <c r="D212" s="176"/>
      <c r="E212" s="176"/>
      <c r="F212" s="78"/>
      <c r="G212" s="78"/>
      <c r="H212" s="78"/>
      <c r="I212" s="202"/>
      <c r="J212" s="202"/>
      <c r="K212" s="78"/>
      <c r="L212" s="78"/>
      <c r="M212" s="78"/>
      <c r="N212" s="78"/>
      <c r="O212" s="78"/>
      <c r="P212" s="78"/>
      <c r="Q212" s="78"/>
      <c r="R212" s="78"/>
    </row>
    <row r="213" spans="2:18" x14ac:dyDescent="0.2">
      <c r="B213" s="176"/>
      <c r="C213" s="176"/>
      <c r="D213" s="176"/>
      <c r="E213" s="176"/>
      <c r="F213" s="78"/>
      <c r="G213" s="78"/>
      <c r="H213" s="78"/>
      <c r="I213" s="202"/>
      <c r="J213" s="202"/>
      <c r="K213" s="78"/>
      <c r="L213" s="78"/>
      <c r="M213" s="78"/>
      <c r="N213" s="78"/>
      <c r="O213" s="78"/>
      <c r="P213" s="78"/>
      <c r="Q213" s="78"/>
      <c r="R213" s="78"/>
    </row>
    <row r="214" spans="2:18" x14ac:dyDescent="0.2">
      <c r="B214" s="176"/>
      <c r="C214" s="176"/>
      <c r="D214" s="176"/>
      <c r="E214" s="176"/>
      <c r="F214" s="78"/>
      <c r="G214" s="78"/>
      <c r="H214" s="78"/>
      <c r="I214" s="202"/>
      <c r="J214" s="202"/>
      <c r="K214" s="78"/>
      <c r="L214" s="78"/>
      <c r="M214" s="78"/>
      <c r="N214" s="78"/>
      <c r="O214" s="78"/>
      <c r="P214" s="78"/>
      <c r="Q214" s="78"/>
      <c r="R214" s="78"/>
    </row>
    <row r="215" spans="2:18" x14ac:dyDescent="0.2">
      <c r="B215" s="176"/>
      <c r="C215" s="176"/>
      <c r="D215" s="176"/>
      <c r="E215" s="176"/>
      <c r="F215" s="78"/>
      <c r="G215" s="78"/>
      <c r="H215" s="78"/>
      <c r="I215" s="202"/>
      <c r="J215" s="202"/>
      <c r="K215" s="78"/>
      <c r="L215" s="78"/>
      <c r="M215" s="78"/>
      <c r="N215" s="78"/>
      <c r="O215" s="78"/>
      <c r="P215" s="78"/>
      <c r="Q215" s="78"/>
      <c r="R215" s="78"/>
    </row>
    <row r="216" spans="2:18" x14ac:dyDescent="0.2">
      <c r="B216" s="176"/>
      <c r="C216" s="176"/>
      <c r="D216" s="176"/>
      <c r="E216" s="176"/>
      <c r="F216" s="78"/>
      <c r="G216" s="78"/>
      <c r="H216" s="78"/>
      <c r="I216" s="202"/>
      <c r="J216" s="202"/>
      <c r="K216" s="78"/>
      <c r="L216" s="78"/>
      <c r="M216" s="78"/>
      <c r="N216" s="78"/>
      <c r="O216" s="78"/>
      <c r="P216" s="78"/>
      <c r="Q216" s="78"/>
      <c r="R216" s="78"/>
    </row>
    <row r="217" spans="2:18" x14ac:dyDescent="0.2">
      <c r="B217" s="176"/>
      <c r="C217" s="176"/>
      <c r="D217" s="176"/>
      <c r="E217" s="176"/>
      <c r="F217" s="78"/>
      <c r="G217" s="78"/>
      <c r="H217" s="78"/>
      <c r="I217" s="202"/>
      <c r="J217" s="202"/>
      <c r="K217" s="78"/>
      <c r="L217" s="78"/>
      <c r="M217" s="78"/>
      <c r="N217" s="78"/>
      <c r="O217" s="78"/>
      <c r="P217" s="78"/>
      <c r="Q217" s="78"/>
      <c r="R217" s="78"/>
    </row>
  </sheetData>
  <mergeCells count="3">
    <mergeCell ref="A3:E3"/>
    <mergeCell ref="A5:E5"/>
    <mergeCell ref="A4:H4"/>
  </mergeCells>
  <printOptions horizontalCentered="1" verticalCentered="1"/>
  <pageMargins left="0.35" right="0.25" top="0.98425196850393704" bottom="0.54" header="0.511811023622047" footer="0.511811023622047"/>
  <pageSetup paperSize="9" scale="61" orientation="landscape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64" bestFit="1" customWidth="1"/>
    <col min="2" max="2" width="10.5703125" style="64" bestFit="1" customWidth="1"/>
    <col min="3" max="3" width="11.42578125" style="64" bestFit="1" customWidth="1"/>
    <col min="4" max="4" width="6.28515625" style="64" bestFit="1" customWidth="1"/>
    <col min="5" max="5" width="7.5703125" style="64" hidden="1" customWidth="1"/>
    <col min="6" max="16384" width="9.140625" style="64"/>
  </cols>
  <sheetData>
    <row r="2" spans="1:20" ht="36.75" customHeight="1" x14ac:dyDescent="0.3">
      <c r="A2" s="267" t="s">
        <v>109</v>
      </c>
      <c r="B2" s="268"/>
      <c r="C2" s="268"/>
      <c r="D2" s="26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x14ac:dyDescent="0.2">
      <c r="A3" s="126"/>
    </row>
    <row r="5" spans="1:20" s="188" customFormat="1" x14ac:dyDescent="0.2">
      <c r="D5" s="65"/>
    </row>
    <row r="6" spans="1:20" s="192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4">
    <outlinePr applyStyles="1" summaryBelow="0"/>
    <pageSetUpPr fitToPage="1"/>
  </sheetPr>
  <dimension ref="A2:T6"/>
  <sheetViews>
    <sheetView workbookViewId="0">
      <selection activeCell="A4" sqref="A4"/>
    </sheetView>
  </sheetViews>
  <sheetFormatPr defaultRowHeight="12.75" x14ac:dyDescent="0.2"/>
  <cols>
    <col min="1" max="1" width="54.28515625" style="64" bestFit="1" customWidth="1"/>
    <col min="2" max="2" width="10.5703125" style="64" bestFit="1" customWidth="1"/>
    <col min="3" max="3" width="11.42578125" style="64" bestFit="1" customWidth="1"/>
    <col min="4" max="4" width="6.28515625" style="64" bestFit="1" customWidth="1"/>
    <col min="5" max="5" width="7.5703125" style="64" hidden="1" customWidth="1"/>
    <col min="6" max="16384" width="9.140625" style="64"/>
  </cols>
  <sheetData>
    <row r="2" spans="1:20" ht="35.25" customHeight="1" x14ac:dyDescent="0.3">
      <c r="A2" s="267" t="s">
        <v>25</v>
      </c>
      <c r="B2" s="268"/>
      <c r="C2" s="268"/>
      <c r="D2" s="26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x14ac:dyDescent="0.2">
      <c r="A3" s="126"/>
    </row>
    <row r="5" spans="1:20" s="188" customFormat="1" x14ac:dyDescent="0.2">
      <c r="D5" s="65"/>
    </row>
    <row r="6" spans="1:20" s="192" customFormat="1" x14ac:dyDescent="0.2"/>
  </sheetData>
  <mergeCells count="1">
    <mergeCell ref="A2:D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7">
    <outlinePr applyStyles="1" summaryBelow="0"/>
    <pageSetUpPr fitToPage="1"/>
  </sheetPr>
  <dimension ref="A2:T5"/>
  <sheetViews>
    <sheetView workbookViewId="0">
      <selection activeCell="A4" sqref="A4:IV4"/>
    </sheetView>
  </sheetViews>
  <sheetFormatPr defaultRowHeight="12.75" x14ac:dyDescent="0.2"/>
  <cols>
    <col min="1" max="1" width="77.28515625" style="64" bestFit="1" customWidth="1"/>
    <col min="2" max="7" width="8.7109375" style="64" bestFit="1" customWidth="1"/>
    <col min="8" max="8" width="7.5703125" style="64" hidden="1" customWidth="1"/>
    <col min="9" max="16384" width="9.140625" style="64"/>
  </cols>
  <sheetData>
    <row r="2" spans="1:20" ht="18.75" x14ac:dyDescent="0.3">
      <c r="A2" s="5" t="s">
        <v>198</v>
      </c>
      <c r="B2" s="268"/>
      <c r="C2" s="268"/>
      <c r="D2" s="268"/>
      <c r="E2" s="268"/>
      <c r="F2" s="268"/>
      <c r="G2" s="26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</row>
    <row r="3" spans="1:20" x14ac:dyDescent="0.2">
      <c r="A3" s="126"/>
    </row>
    <row r="4" spans="1:20" s="188" customFormat="1" x14ac:dyDescent="0.2">
      <c r="G4" s="65" t="s">
        <v>77</v>
      </c>
    </row>
    <row r="5" spans="1:20" s="192" customFormat="1" x14ac:dyDescent="0.2"/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9">
    <pageSetUpPr fitToPage="1"/>
  </sheetPr>
  <dimension ref="A8"/>
  <sheetViews>
    <sheetView workbookViewId="0">
      <selection activeCell="A8" sqref="A8:IV8"/>
    </sheetView>
  </sheetViews>
  <sheetFormatPr defaultRowHeight="12.75" x14ac:dyDescent="0.2"/>
  <sheetData>
    <row r="8" s="135" customFormat="1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8">
    <tabColor indexed="14"/>
  </sheetPr>
  <dimension ref="A1:G12"/>
  <sheetViews>
    <sheetView workbookViewId="0">
      <selection activeCell="F1" sqref="F1"/>
    </sheetView>
  </sheetViews>
  <sheetFormatPr defaultRowHeight="12.75" x14ac:dyDescent="0.2"/>
  <cols>
    <col min="1" max="1" width="15.140625" customWidth="1"/>
    <col min="2" max="2" width="17" customWidth="1"/>
    <col min="3" max="6" width="15.140625" bestFit="1" customWidth="1"/>
    <col min="7" max="7" width="11" bestFit="1" customWidth="1"/>
  </cols>
  <sheetData>
    <row r="1" spans="1:7" x14ac:dyDescent="0.2">
      <c r="A1" t="s">
        <v>217</v>
      </c>
    </row>
    <row r="3" spans="1:7" x14ac:dyDescent="0.2">
      <c r="A3" t="s">
        <v>190</v>
      </c>
      <c r="B3" s="31">
        <v>43251</v>
      </c>
      <c r="C3" s="31">
        <f>DREPORTDATE</f>
        <v>43251</v>
      </c>
    </row>
    <row r="4" spans="1:7" x14ac:dyDescent="0.2">
      <c r="A4" t="s">
        <v>134</v>
      </c>
      <c r="B4">
        <v>1000000000</v>
      </c>
      <c r="C4" t="str">
        <f>IF($B$4=1,"дол. США",IF($B$4=1000,"тис. дол. США",IF($B$4=1000000,"млн. дол. США",IF($B$4=1000000000,"млрд. дол. США"))))</f>
        <v>млрд. дол. США</v>
      </c>
      <c r="D4" t="str">
        <f>IF($B$4=1,"грн",IF($B$4=1000,"тис. грн",IF($B$4=1000000,"млн. грн",IF($B$4=1000000000,"млрд. грн"))))</f>
        <v>млрд. грн</v>
      </c>
      <c r="E4" t="str">
        <f>IF($B$4=1,"одиниць",IF($B$4=1000,"тис. одиниць",IF($B$4=1000000,"млн. одиниць",IF($B$4=1000000000,"млрд. одиниць"))))</f>
        <v>млрд. одиниць</v>
      </c>
      <c r="F4">
        <f>1000000000/DDELIMER</f>
        <v>1</v>
      </c>
      <c r="G4">
        <f>IF($B$4=1,1000000000,IF($B$4=1000,1000000,IF($B$4=1000000,1000,IF($B$4=1000000000,1))))</f>
        <v>1</v>
      </c>
    </row>
    <row r="5" spans="1:7" x14ac:dyDescent="0.2">
      <c r="A5" t="s">
        <v>53</v>
      </c>
      <c r="B5" t="s">
        <v>192</v>
      </c>
    </row>
    <row r="8" spans="1:7" x14ac:dyDescent="0.2">
      <c r="A8" t="s">
        <v>103</v>
      </c>
    </row>
    <row r="12" spans="1:7" x14ac:dyDescent="0.2">
      <c r="A12">
        <v>1000000000</v>
      </c>
    </row>
  </sheetData>
  <pageMargins left="0.75" right="0.75" top="1" bottom="1" header="0.5" footer="0.5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0">
    <pageSetUpPr fitToPage="1"/>
  </sheetPr>
  <dimension ref="A7:A8"/>
  <sheetViews>
    <sheetView workbookViewId="0">
      <selection activeCell="A7" sqref="A7:IV7"/>
    </sheetView>
  </sheetViews>
  <sheetFormatPr defaultRowHeight="12.75" x14ac:dyDescent="0.2"/>
  <sheetData>
    <row r="7" s="254" customFormat="1" x14ac:dyDescent="0.2"/>
    <row r="8" s="92" customFormat="1" ht="11.25" x14ac:dyDescent="0.2"/>
  </sheetData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57"/>
    <outlinePr applyStyles="1" summaryBelow="0"/>
    <pageSetUpPr fitToPage="1"/>
  </sheetPr>
  <dimension ref="A1:L180"/>
  <sheetViews>
    <sheetView workbookViewId="0">
      <selection activeCell="N5" sqref="A4:N10"/>
    </sheetView>
  </sheetViews>
  <sheetFormatPr defaultRowHeight="11.25" outlineLevelRow="3" x14ac:dyDescent="0.2"/>
  <cols>
    <col min="1" max="1" width="52" style="66" customWidth="1"/>
    <col min="2" max="7" width="15.140625" style="156" customWidth="1"/>
    <col min="8" max="16384" width="9.140625" style="66"/>
  </cols>
  <sheetData>
    <row r="1" spans="1:12" s="64" customFormat="1" ht="12.75" x14ac:dyDescent="0.2">
      <c r="B1" s="153"/>
      <c r="C1" s="153"/>
      <c r="D1" s="153"/>
      <c r="E1" s="153"/>
      <c r="F1" s="153"/>
      <c r="G1" s="153"/>
    </row>
    <row r="2" spans="1:12" s="64" customFormat="1" ht="18.75" x14ac:dyDescent="0.2">
      <c r="A2" s="5" t="s">
        <v>216</v>
      </c>
      <c r="B2" s="5"/>
      <c r="C2" s="5"/>
      <c r="D2" s="5"/>
      <c r="E2" s="5"/>
      <c r="F2" s="5"/>
      <c r="G2" s="5"/>
      <c r="H2" s="118"/>
      <c r="I2" s="118"/>
      <c r="J2" s="118"/>
      <c r="K2" s="118"/>
      <c r="L2" s="118"/>
    </row>
    <row r="3" spans="1:12" s="64" customFormat="1" ht="12.75" x14ac:dyDescent="0.2">
      <c r="A3" s="126"/>
      <c r="B3" s="153"/>
      <c r="C3" s="153"/>
      <c r="D3" s="153"/>
      <c r="E3" s="153"/>
      <c r="F3" s="153"/>
      <c r="G3" s="153"/>
    </row>
    <row r="4" spans="1:12" s="188" customFormat="1" ht="12.75" x14ac:dyDescent="0.2">
      <c r="B4" s="54"/>
      <c r="C4" s="54"/>
      <c r="D4" s="54"/>
      <c r="E4" s="54"/>
      <c r="F4" s="54"/>
      <c r="G4" s="54" t="str">
        <f>VALUSD</f>
        <v>млрд. дол. США</v>
      </c>
    </row>
    <row r="5" spans="1:12" s="197" customFormat="1" ht="12.75" x14ac:dyDescent="0.2">
      <c r="A5" s="111"/>
      <c r="B5" s="150">
        <v>43100</v>
      </c>
      <c r="C5" s="150">
        <v>43131</v>
      </c>
      <c r="D5" s="150">
        <v>43159</v>
      </c>
      <c r="E5" s="150">
        <v>43190</v>
      </c>
      <c r="F5" s="150">
        <v>43220</v>
      </c>
      <c r="G5" s="150">
        <v>43251</v>
      </c>
    </row>
    <row r="6" spans="1:12" s="87" customFormat="1" ht="31.5" x14ac:dyDescent="0.2">
      <c r="A6" s="55" t="s">
        <v>201</v>
      </c>
      <c r="B6" s="220">
        <f t="shared" ref="B6:F6" si="0">B$7+B$70</f>
        <v>76.305753084310012</v>
      </c>
      <c r="C6" s="220">
        <f t="shared" si="0"/>
        <v>76.223721647399998</v>
      </c>
      <c r="D6" s="220">
        <f t="shared" si="0"/>
        <v>76.771022724070008</v>
      </c>
      <c r="E6" s="220">
        <f t="shared" si="0"/>
        <v>77.367692873930011</v>
      </c>
      <c r="F6" s="220">
        <f t="shared" si="0"/>
        <v>77.048496040960018</v>
      </c>
      <c r="G6" s="220">
        <v>76.256134905379994</v>
      </c>
    </row>
    <row r="7" spans="1:12" s="227" customFormat="1" ht="15" x14ac:dyDescent="0.2">
      <c r="A7" s="72" t="s">
        <v>84</v>
      </c>
      <c r="B7" s="81">
        <f t="shared" ref="B7:G7" si="1">B$8+B$46</f>
        <v>65.332784469550006</v>
      </c>
      <c r="C7" s="81">
        <f t="shared" si="1"/>
        <v>65.441268298469993</v>
      </c>
      <c r="D7" s="81">
        <f t="shared" si="1"/>
        <v>66.101409520930005</v>
      </c>
      <c r="E7" s="81">
        <f t="shared" si="1"/>
        <v>66.790280904640014</v>
      </c>
      <c r="F7" s="81">
        <f t="shared" si="1"/>
        <v>66.669286140310021</v>
      </c>
      <c r="G7" s="81">
        <f t="shared" si="1"/>
        <v>66.219200961040002</v>
      </c>
    </row>
    <row r="8" spans="1:12" s="208" customFormat="1" ht="15" outlineLevel="1" x14ac:dyDescent="0.2">
      <c r="A8" s="243" t="s">
        <v>61</v>
      </c>
      <c r="B8" s="43">
        <f t="shared" ref="B8:G8" si="2">B$9+B$44</f>
        <v>26.842676472450012</v>
      </c>
      <c r="C8" s="43">
        <f t="shared" si="2"/>
        <v>26.612179945339992</v>
      </c>
      <c r="D8" s="43">
        <f t="shared" si="2"/>
        <v>27.644103857670007</v>
      </c>
      <c r="E8" s="43">
        <f t="shared" si="2"/>
        <v>28.284891932920004</v>
      </c>
      <c r="F8" s="43">
        <f t="shared" si="2"/>
        <v>28.445947794910012</v>
      </c>
      <c r="G8" s="43">
        <f t="shared" si="2"/>
        <v>28.592804085050002</v>
      </c>
    </row>
    <row r="9" spans="1:12" s="226" customFormat="1" ht="12.75" outlineLevel="2" x14ac:dyDescent="0.2">
      <c r="A9" s="62" t="s">
        <v>146</v>
      </c>
      <c r="B9" s="249">
        <f t="shared" ref="B9:F9" si="3">SUM(B$10:B$43)</f>
        <v>26.757860621410014</v>
      </c>
      <c r="C9" s="249">
        <f t="shared" si="3"/>
        <v>26.527187151289993</v>
      </c>
      <c r="D9" s="249">
        <f t="shared" si="3"/>
        <v>27.555765982410009</v>
      </c>
      <c r="E9" s="249">
        <f t="shared" si="3"/>
        <v>28.195207225440004</v>
      </c>
      <c r="F9" s="249">
        <f t="shared" si="3"/>
        <v>28.356451871610012</v>
      </c>
      <c r="G9" s="249">
        <v>28.502985493400001</v>
      </c>
    </row>
    <row r="10" spans="1:12" s="173" customFormat="1" ht="12.75" outlineLevel="3" x14ac:dyDescent="0.2">
      <c r="A10" s="73" t="s">
        <v>184</v>
      </c>
      <c r="B10" s="48">
        <v>2.2321566689900001</v>
      </c>
      <c r="C10" s="48">
        <v>2.2368133990499999</v>
      </c>
      <c r="D10" s="48">
        <v>2.3248481855200001</v>
      </c>
      <c r="E10" s="48">
        <v>2.3602936885700001</v>
      </c>
      <c r="F10" s="48">
        <v>2.3884989226200002</v>
      </c>
      <c r="G10" s="48">
        <v>2.3971104098399998</v>
      </c>
    </row>
    <row r="11" spans="1:12" ht="12.75" outlineLevel="3" x14ac:dyDescent="0.2">
      <c r="A11" s="124" t="s">
        <v>52</v>
      </c>
      <c r="B11" s="248">
        <v>0.67812195027</v>
      </c>
      <c r="C11" s="248">
        <v>0.67953664976999995</v>
      </c>
      <c r="D11" s="248">
        <v>0.70628133211999999</v>
      </c>
      <c r="E11" s="248">
        <v>0.71704956091000005</v>
      </c>
      <c r="F11" s="248">
        <v>0.72561821946000005</v>
      </c>
      <c r="G11" s="248">
        <v>0.72823436129999997</v>
      </c>
      <c r="H11" s="80"/>
      <c r="I11" s="80"/>
      <c r="J11" s="80"/>
    </row>
    <row r="12" spans="1:12" ht="12.75" outlineLevel="3" x14ac:dyDescent="0.2">
      <c r="A12" s="124" t="s">
        <v>81</v>
      </c>
      <c r="B12" s="248">
        <v>0.24593776166</v>
      </c>
      <c r="C12" s="248">
        <v>0.20398738382000001</v>
      </c>
      <c r="D12" s="248">
        <v>0.15787989464999999</v>
      </c>
      <c r="E12" s="248">
        <v>0.34552385985</v>
      </c>
      <c r="F12" s="248">
        <v>0.34601957517999998</v>
      </c>
      <c r="G12" s="248">
        <v>0.30404100000000001</v>
      </c>
      <c r="H12" s="80"/>
      <c r="I12" s="80"/>
      <c r="J12" s="80"/>
    </row>
    <row r="13" spans="1:12" ht="12.75" outlineLevel="3" x14ac:dyDescent="0.2">
      <c r="A13" s="124" t="s">
        <v>137</v>
      </c>
      <c r="B13" s="248">
        <v>1.30044928209</v>
      </c>
      <c r="C13" s="248">
        <v>1.30316228214</v>
      </c>
      <c r="D13" s="248">
        <v>1.35445114391</v>
      </c>
      <c r="E13" s="248">
        <v>1.3751016115600001</v>
      </c>
      <c r="F13" s="248">
        <v>1.3915339152899999</v>
      </c>
      <c r="G13" s="248">
        <v>1.3965509477</v>
      </c>
      <c r="H13" s="80"/>
      <c r="I13" s="80"/>
      <c r="J13" s="80"/>
    </row>
    <row r="14" spans="1:12" ht="12.75" outlineLevel="3" x14ac:dyDescent="0.2">
      <c r="A14" s="124" t="s">
        <v>207</v>
      </c>
      <c r="B14" s="248">
        <v>1.02254508758</v>
      </c>
      <c r="C14" s="248">
        <v>1.0246783232900001</v>
      </c>
      <c r="D14" s="248">
        <v>1.0650068269699999</v>
      </c>
      <c r="E14" s="248">
        <v>1.08124431854</v>
      </c>
      <c r="F14" s="248">
        <v>1.0941650619300001</v>
      </c>
      <c r="G14" s="248">
        <v>1.0981099615200001</v>
      </c>
      <c r="H14" s="80"/>
      <c r="I14" s="80"/>
      <c r="J14" s="80"/>
    </row>
    <row r="15" spans="1:12" ht="12.75" outlineLevel="3" x14ac:dyDescent="0.2">
      <c r="A15" s="124" t="s">
        <v>86</v>
      </c>
      <c r="B15" s="248">
        <v>1.67098825562</v>
      </c>
      <c r="C15" s="248">
        <v>1.6744742748300001</v>
      </c>
      <c r="D15" s="248">
        <v>1.7403769492800001</v>
      </c>
      <c r="E15" s="248">
        <v>1.7669113858000001</v>
      </c>
      <c r="F15" s="248">
        <v>1.78802577062</v>
      </c>
      <c r="G15" s="248">
        <v>1.79447231362</v>
      </c>
      <c r="H15" s="80"/>
      <c r="I15" s="80"/>
      <c r="J15" s="80"/>
    </row>
    <row r="16" spans="1:12" ht="12.75" outlineLevel="3" x14ac:dyDescent="0.2">
      <c r="A16" s="124" t="s">
        <v>161</v>
      </c>
      <c r="B16" s="248">
        <v>3.3291023126899999</v>
      </c>
      <c r="C16" s="248">
        <v>3.3360474931100002</v>
      </c>
      <c r="D16" s="248">
        <v>3.46734509205</v>
      </c>
      <c r="E16" s="248">
        <v>3.5202095292900002</v>
      </c>
      <c r="F16" s="248">
        <v>3.5622756223300001</v>
      </c>
      <c r="G16" s="248">
        <v>3.5751190406400002</v>
      </c>
      <c r="H16" s="80"/>
      <c r="I16" s="80"/>
      <c r="J16" s="80"/>
    </row>
    <row r="17" spans="1:10" ht="12.75" outlineLevel="3" x14ac:dyDescent="0.2">
      <c r="A17" s="124" t="s">
        <v>19</v>
      </c>
      <c r="B17" s="248">
        <v>0.43102746574</v>
      </c>
      <c r="C17" s="248">
        <v>0.43192667616000002</v>
      </c>
      <c r="D17" s="248">
        <v>0.44892611506000002</v>
      </c>
      <c r="E17" s="248">
        <v>0.45577061013999998</v>
      </c>
      <c r="F17" s="248">
        <v>0.46121701574000001</v>
      </c>
      <c r="G17" s="248">
        <v>0.46287988623999998</v>
      </c>
      <c r="H17" s="80"/>
      <c r="I17" s="80"/>
      <c r="J17" s="80"/>
    </row>
    <row r="18" spans="1:10" ht="12.75" outlineLevel="3" x14ac:dyDescent="0.2">
      <c r="A18" s="124" t="s">
        <v>108</v>
      </c>
      <c r="B18" s="248">
        <v>0.43102746574</v>
      </c>
      <c r="C18" s="248">
        <v>0.43192667616000002</v>
      </c>
      <c r="D18" s="248">
        <v>0.44892611506000002</v>
      </c>
      <c r="E18" s="248">
        <v>0.45577061013999998</v>
      </c>
      <c r="F18" s="248">
        <v>0.46121701574000001</v>
      </c>
      <c r="G18" s="248">
        <v>0.46287988623999998</v>
      </c>
      <c r="H18" s="80"/>
      <c r="I18" s="80"/>
      <c r="J18" s="80"/>
    </row>
    <row r="19" spans="1:10" ht="12.75" outlineLevel="3" x14ac:dyDescent="0.2">
      <c r="A19" s="124" t="s">
        <v>159</v>
      </c>
      <c r="B19" s="248">
        <v>1.07894224034</v>
      </c>
      <c r="C19" s="248">
        <v>1.08544855856</v>
      </c>
      <c r="D19" s="248">
        <v>1.0838453581700001</v>
      </c>
      <c r="E19" s="248">
        <v>1.08411256138</v>
      </c>
      <c r="F19" s="248">
        <v>1.0820684790299999</v>
      </c>
      <c r="G19" s="248">
        <v>0.9628075183</v>
      </c>
      <c r="H19" s="80"/>
      <c r="I19" s="80"/>
      <c r="J19" s="80"/>
    </row>
    <row r="20" spans="1:10" ht="12.75" outlineLevel="3" x14ac:dyDescent="0.2">
      <c r="A20" s="124" t="s">
        <v>178</v>
      </c>
      <c r="B20" s="248">
        <v>0.43102746574</v>
      </c>
      <c r="C20" s="248">
        <v>0.43192667616000002</v>
      </c>
      <c r="D20" s="248">
        <v>0.44892611506000002</v>
      </c>
      <c r="E20" s="248">
        <v>0.45577061013999998</v>
      </c>
      <c r="F20" s="248">
        <v>0.46121701574000001</v>
      </c>
      <c r="G20" s="248">
        <v>0.46287988623999998</v>
      </c>
      <c r="H20" s="80"/>
      <c r="I20" s="80"/>
      <c r="J20" s="80"/>
    </row>
    <row r="21" spans="1:10" ht="12.75" outlineLevel="3" x14ac:dyDescent="0.2">
      <c r="A21" s="124" t="s">
        <v>46</v>
      </c>
      <c r="B21" s="248">
        <v>0.43102746574</v>
      </c>
      <c r="C21" s="248">
        <v>0.43192667616000002</v>
      </c>
      <c r="D21" s="248">
        <v>0.44892611506000002</v>
      </c>
      <c r="E21" s="248">
        <v>0.45577061013999998</v>
      </c>
      <c r="F21" s="248">
        <v>0.46121701574000001</v>
      </c>
      <c r="G21" s="248">
        <v>0.46287988623999998</v>
      </c>
      <c r="H21" s="80"/>
      <c r="I21" s="80"/>
      <c r="J21" s="80"/>
    </row>
    <row r="22" spans="1:10" ht="12.75" outlineLevel="3" x14ac:dyDescent="0.2">
      <c r="A22" s="124" t="s">
        <v>148</v>
      </c>
      <c r="B22" s="248">
        <v>2.5512044713000002</v>
      </c>
      <c r="C22" s="248">
        <v>2.0936049685799998</v>
      </c>
      <c r="D22" s="248">
        <v>2.1087061418899999</v>
      </c>
      <c r="E22" s="248">
        <v>2.0301712432499999</v>
      </c>
      <c r="F22" s="248">
        <v>2.0901141880799998</v>
      </c>
      <c r="G22" s="248">
        <v>2.0566779375099999</v>
      </c>
      <c r="H22" s="80"/>
      <c r="I22" s="80"/>
      <c r="J22" s="80"/>
    </row>
    <row r="23" spans="1:10" ht="12.75" outlineLevel="3" x14ac:dyDescent="0.2">
      <c r="A23" s="124" t="s">
        <v>122</v>
      </c>
      <c r="B23" s="248">
        <v>0.43102746574</v>
      </c>
      <c r="C23" s="248">
        <v>0.43192667616000002</v>
      </c>
      <c r="D23" s="248">
        <v>0.44892611506000002</v>
      </c>
      <c r="E23" s="248">
        <v>0.45577061013999998</v>
      </c>
      <c r="F23" s="248">
        <v>0.46121701574000001</v>
      </c>
      <c r="G23" s="248">
        <v>0.46287988623999998</v>
      </c>
      <c r="H23" s="80"/>
      <c r="I23" s="80"/>
      <c r="J23" s="80"/>
    </row>
    <row r="24" spans="1:10" ht="12.75" outlineLevel="3" x14ac:dyDescent="0.2">
      <c r="A24" s="124" t="s">
        <v>197</v>
      </c>
      <c r="B24" s="248">
        <v>0.43102746574</v>
      </c>
      <c r="C24" s="248">
        <v>0.43192667616000002</v>
      </c>
      <c r="D24" s="248">
        <v>0.44892611506000002</v>
      </c>
      <c r="E24" s="248">
        <v>0.45577061013999998</v>
      </c>
      <c r="F24" s="248">
        <v>0.46121701574000001</v>
      </c>
      <c r="G24" s="248">
        <v>0.46287988623999998</v>
      </c>
      <c r="H24" s="80"/>
      <c r="I24" s="80"/>
      <c r="J24" s="80"/>
    </row>
    <row r="25" spans="1:10" ht="12.75" outlineLevel="3" x14ac:dyDescent="0.2">
      <c r="A25" s="124" t="s">
        <v>59</v>
      </c>
      <c r="B25" s="248">
        <v>0.43102746574</v>
      </c>
      <c r="C25" s="248">
        <v>0.43192667616000002</v>
      </c>
      <c r="D25" s="248">
        <v>0.44892611506000002</v>
      </c>
      <c r="E25" s="248">
        <v>0.45577061013999998</v>
      </c>
      <c r="F25" s="248">
        <v>0.46121701574000001</v>
      </c>
      <c r="G25" s="248">
        <v>0.46287988623999998</v>
      </c>
      <c r="H25" s="80"/>
      <c r="I25" s="80"/>
      <c r="J25" s="80"/>
    </row>
    <row r="26" spans="1:10" ht="12.75" outlineLevel="3" x14ac:dyDescent="0.2">
      <c r="A26" s="124" t="s">
        <v>131</v>
      </c>
      <c r="B26" s="248">
        <v>0.43102746574</v>
      </c>
      <c r="C26" s="248">
        <v>0.43192667616000002</v>
      </c>
      <c r="D26" s="248">
        <v>0.44892611506000002</v>
      </c>
      <c r="E26" s="248">
        <v>0.45577061013999998</v>
      </c>
      <c r="F26" s="248">
        <v>0.46121701574000001</v>
      </c>
      <c r="G26" s="248">
        <v>0.46287988623999998</v>
      </c>
      <c r="H26" s="80"/>
      <c r="I26" s="80"/>
      <c r="J26" s="80"/>
    </row>
    <row r="27" spans="1:10" ht="12.75" outlineLevel="3" x14ac:dyDescent="0.2">
      <c r="A27" s="124" t="s">
        <v>195</v>
      </c>
      <c r="B27" s="248">
        <v>0.43102746574</v>
      </c>
      <c r="C27" s="248">
        <v>0.43192667616000002</v>
      </c>
      <c r="D27" s="248">
        <v>0.44892611506000002</v>
      </c>
      <c r="E27" s="248">
        <v>0.45577061013999998</v>
      </c>
      <c r="F27" s="248">
        <v>0.46121701574000001</v>
      </c>
      <c r="G27" s="248">
        <v>0.46287988623999998</v>
      </c>
      <c r="H27" s="80"/>
      <c r="I27" s="80"/>
      <c r="J27" s="80"/>
    </row>
    <row r="28" spans="1:10" ht="12.75" outlineLevel="3" x14ac:dyDescent="0.2">
      <c r="A28" s="124" t="s">
        <v>54</v>
      </c>
      <c r="B28" s="248">
        <v>0.43102746574</v>
      </c>
      <c r="C28" s="248">
        <v>0.43192667616000002</v>
      </c>
      <c r="D28" s="248">
        <v>0.44892611506000002</v>
      </c>
      <c r="E28" s="248">
        <v>0.45577061013999998</v>
      </c>
      <c r="F28" s="248">
        <v>0.46121701574000001</v>
      </c>
      <c r="G28" s="248">
        <v>0.46287988623999998</v>
      </c>
      <c r="H28" s="80"/>
      <c r="I28" s="80"/>
      <c r="J28" s="80"/>
    </row>
    <row r="29" spans="1:10" ht="12.75" outlineLevel="3" x14ac:dyDescent="0.2">
      <c r="A29" s="124" t="s">
        <v>196</v>
      </c>
      <c r="B29" s="248">
        <v>0.43102746574</v>
      </c>
      <c r="C29" s="248">
        <v>0.43192667616000002</v>
      </c>
      <c r="D29" s="248">
        <v>0.44892611506000002</v>
      </c>
      <c r="E29" s="248">
        <v>0.45577061013999998</v>
      </c>
      <c r="F29" s="248">
        <v>0.46121701574000001</v>
      </c>
      <c r="G29" s="248">
        <v>0.46287988623999998</v>
      </c>
      <c r="H29" s="80"/>
      <c r="I29" s="80"/>
      <c r="J29" s="80"/>
    </row>
    <row r="30" spans="1:10" ht="12.75" outlineLevel="3" x14ac:dyDescent="0.2">
      <c r="A30" s="124" t="s">
        <v>55</v>
      </c>
      <c r="B30" s="248">
        <v>0.43102746574</v>
      </c>
      <c r="C30" s="248">
        <v>0.43192667616000002</v>
      </c>
      <c r="D30" s="248">
        <v>0.44892611506000002</v>
      </c>
      <c r="E30" s="248">
        <v>0.45577061013999998</v>
      </c>
      <c r="F30" s="248">
        <v>0.46121701574000001</v>
      </c>
      <c r="G30" s="248">
        <v>0.46287988623999998</v>
      </c>
      <c r="H30" s="80"/>
      <c r="I30" s="80"/>
      <c r="J30" s="80"/>
    </row>
    <row r="31" spans="1:10" ht="12.75" outlineLevel="3" x14ac:dyDescent="0.2">
      <c r="A31" s="124" t="s">
        <v>130</v>
      </c>
      <c r="B31" s="248">
        <v>0.43102746574</v>
      </c>
      <c r="C31" s="248">
        <v>0.43192667616000002</v>
      </c>
      <c r="D31" s="248">
        <v>0.44892611506000002</v>
      </c>
      <c r="E31" s="248">
        <v>0.45577061013999998</v>
      </c>
      <c r="F31" s="248">
        <v>0.46121701574000001</v>
      </c>
      <c r="G31" s="248">
        <v>0.46287988623999998</v>
      </c>
      <c r="H31" s="80"/>
      <c r="I31" s="80"/>
      <c r="J31" s="80"/>
    </row>
    <row r="32" spans="1:10" ht="12.75" outlineLevel="3" x14ac:dyDescent="0.2">
      <c r="A32" s="124" t="s">
        <v>194</v>
      </c>
      <c r="B32" s="248">
        <v>0.43102746574</v>
      </c>
      <c r="C32" s="248">
        <v>0.43192667616000002</v>
      </c>
      <c r="D32" s="248">
        <v>0.44892611506000002</v>
      </c>
      <c r="E32" s="248">
        <v>0.45577061013999998</v>
      </c>
      <c r="F32" s="248">
        <v>0.46121701574000001</v>
      </c>
      <c r="G32" s="248">
        <v>0.46287988623999998</v>
      </c>
      <c r="H32" s="80"/>
      <c r="I32" s="80"/>
      <c r="J32" s="80"/>
    </row>
    <row r="33" spans="1:10" ht="12.75" outlineLevel="3" x14ac:dyDescent="0.2">
      <c r="A33" s="124" t="s">
        <v>152</v>
      </c>
      <c r="B33" s="248">
        <v>1.9417667369999999E-2</v>
      </c>
      <c r="C33" s="248">
        <v>9.8084062250000006E-2</v>
      </c>
      <c r="D33" s="248">
        <v>0.23551107430000001</v>
      </c>
      <c r="E33" s="248">
        <v>0.30086654383</v>
      </c>
      <c r="F33" s="248">
        <v>0.16685719245</v>
      </c>
      <c r="G33" s="248">
        <v>0.13100145292000001</v>
      </c>
      <c r="H33" s="80"/>
      <c r="I33" s="80"/>
      <c r="J33" s="80"/>
    </row>
    <row r="34" spans="1:10" ht="12.75" outlineLevel="3" x14ac:dyDescent="0.2">
      <c r="A34" s="124" t="s">
        <v>4</v>
      </c>
      <c r="B34" s="248">
        <v>1.6614550175</v>
      </c>
      <c r="C34" s="248">
        <v>1.6963169864000001</v>
      </c>
      <c r="D34" s="248">
        <v>1.7792694124899999</v>
      </c>
      <c r="E34" s="248">
        <v>1.9022776697999999</v>
      </c>
      <c r="F34" s="248">
        <v>1.91483809046</v>
      </c>
      <c r="G34" s="248">
        <v>2.20138372629</v>
      </c>
      <c r="H34" s="80"/>
      <c r="I34" s="80"/>
      <c r="J34" s="80"/>
    </row>
    <row r="35" spans="1:10" ht="12.75" outlineLevel="3" x14ac:dyDescent="0.2">
      <c r="A35" s="124" t="s">
        <v>200</v>
      </c>
      <c r="B35" s="248">
        <v>0.43102771513999999</v>
      </c>
      <c r="C35" s="248">
        <v>0.43192692608</v>
      </c>
      <c r="D35" s="248">
        <v>0.44892637481999997</v>
      </c>
      <c r="E35" s="248">
        <v>0.45577087385999998</v>
      </c>
      <c r="F35" s="248">
        <v>0.46121728261</v>
      </c>
      <c r="G35" s="248">
        <v>0.46288015407999999</v>
      </c>
      <c r="H35" s="80"/>
      <c r="I35" s="80"/>
      <c r="J35" s="80"/>
    </row>
    <row r="36" spans="1:10" ht="12.75" outlineLevel="3" x14ac:dyDescent="0.2">
      <c r="A36" s="124" t="s">
        <v>98</v>
      </c>
      <c r="B36" s="248">
        <v>1.0688624199999999E-3</v>
      </c>
      <c r="C36" s="248">
        <v>1.07109229E-3</v>
      </c>
      <c r="D36" s="248">
        <v>1.11324752E-3</v>
      </c>
      <c r="E36" s="248">
        <v>1.1302205000000001E-3</v>
      </c>
      <c r="F36" s="248">
        <v>1.14372651E-3</v>
      </c>
      <c r="G36" s="248">
        <v>1.14785009E-3</v>
      </c>
      <c r="H36" s="80"/>
      <c r="I36" s="80"/>
      <c r="J36" s="80"/>
    </row>
    <row r="37" spans="1:10" ht="12.75" outlineLevel="3" x14ac:dyDescent="0.2">
      <c r="A37" s="124" t="s">
        <v>173</v>
      </c>
      <c r="B37" s="248">
        <v>1.76818466865</v>
      </c>
      <c r="C37" s="248">
        <v>1.8778904309</v>
      </c>
      <c r="D37" s="248">
        <v>1.9099145526900001</v>
      </c>
      <c r="E37" s="248">
        <v>1.83284610278</v>
      </c>
      <c r="F37" s="248">
        <v>1.7815159195100001</v>
      </c>
      <c r="G37" s="248">
        <v>1.7766116245900001</v>
      </c>
      <c r="H37" s="80"/>
      <c r="I37" s="80"/>
      <c r="J37" s="80"/>
    </row>
    <row r="38" spans="1:10" ht="12.75" outlineLevel="3" x14ac:dyDescent="0.2">
      <c r="A38" s="124" t="s">
        <v>45</v>
      </c>
      <c r="B38" s="248">
        <v>0.38748500000000002</v>
      </c>
      <c r="C38" s="248">
        <v>0.45829491106999998</v>
      </c>
      <c r="D38" s="248">
        <v>0.59102319746999998</v>
      </c>
      <c r="E38" s="248">
        <v>0.62188598858999999</v>
      </c>
      <c r="F38" s="248">
        <v>0.65759111152000005</v>
      </c>
      <c r="G38" s="248">
        <v>0.66562403808000004</v>
      </c>
      <c r="H38" s="80"/>
      <c r="I38" s="80"/>
      <c r="J38" s="80"/>
    </row>
    <row r="39" spans="1:10" ht="12.75" outlineLevel="3" x14ac:dyDescent="0.2">
      <c r="A39" s="124" t="s">
        <v>34</v>
      </c>
      <c r="B39" s="248">
        <v>0.27790779301000001</v>
      </c>
      <c r="C39" s="248">
        <v>0.20708141241</v>
      </c>
      <c r="D39" s="248">
        <v>0.21523156384</v>
      </c>
      <c r="E39" s="248">
        <v>0.21851306458</v>
      </c>
      <c r="F39" s="248">
        <v>0.22112427019</v>
      </c>
      <c r="G39" s="248">
        <v>0.22192151100999999</v>
      </c>
      <c r="H39" s="80"/>
      <c r="I39" s="80"/>
      <c r="J39" s="80"/>
    </row>
    <row r="40" spans="1:10" ht="12.75" outlineLevel="3" x14ac:dyDescent="0.2">
      <c r="A40" s="124" t="s">
        <v>121</v>
      </c>
      <c r="B40" s="248">
        <v>0.70290031898000005</v>
      </c>
      <c r="C40" s="248">
        <v>0.70436671113000004</v>
      </c>
      <c r="D40" s="248">
        <v>0.65879984126000002</v>
      </c>
      <c r="E40" s="248">
        <v>0.66893852291</v>
      </c>
      <c r="F40" s="248">
        <v>0.67693226016999997</v>
      </c>
      <c r="G40" s="248">
        <v>0.68322390688000001</v>
      </c>
      <c r="H40" s="80"/>
      <c r="I40" s="80"/>
      <c r="J40" s="80"/>
    </row>
    <row r="41" spans="1:10" ht="12.75" outlineLevel="3" x14ac:dyDescent="0.2">
      <c r="A41" s="124" t="s">
        <v>193</v>
      </c>
      <c r="B41" s="248">
        <v>0.67338332685000002</v>
      </c>
      <c r="C41" s="248">
        <v>0.67478814063000003</v>
      </c>
      <c r="D41" s="248">
        <v>0.70134593482999996</v>
      </c>
      <c r="E41" s="248">
        <v>0.65929529323000002</v>
      </c>
      <c r="F41" s="248">
        <v>0.66717379497999996</v>
      </c>
      <c r="G41" s="248">
        <v>0.66957922150000004</v>
      </c>
      <c r="H41" s="80"/>
      <c r="I41" s="80"/>
      <c r="J41" s="80"/>
    </row>
    <row r="42" spans="1:10" ht="12.75" outlineLevel="3" x14ac:dyDescent="0.2">
      <c r="A42" s="124" t="s">
        <v>6</v>
      </c>
      <c r="B42" s="248">
        <v>0</v>
      </c>
      <c r="C42" s="248">
        <v>0</v>
      </c>
      <c r="D42" s="248">
        <v>1.02418771E-3</v>
      </c>
      <c r="E42" s="248">
        <v>0.14140071919</v>
      </c>
      <c r="F42" s="248">
        <v>0.14309044130000001</v>
      </c>
      <c r="G42" s="248">
        <v>0.15389371604999999</v>
      </c>
      <c r="H42" s="80"/>
      <c r="I42" s="80"/>
      <c r="J42" s="80"/>
    </row>
    <row r="43" spans="1:10" ht="12.75" outlineLevel="3" x14ac:dyDescent="0.2">
      <c r="A43" s="124" t="s">
        <v>67</v>
      </c>
      <c r="B43" s="248">
        <v>0.69119770058999996</v>
      </c>
      <c r="C43" s="248">
        <v>0.69263967873999999</v>
      </c>
      <c r="D43" s="248">
        <v>0.71990006007999996</v>
      </c>
      <c r="E43" s="248">
        <v>0.73087592505999999</v>
      </c>
      <c r="F43" s="248">
        <v>0.73960980701000001</v>
      </c>
      <c r="G43" s="248">
        <v>0.74227639412000002</v>
      </c>
      <c r="H43" s="80"/>
      <c r="I43" s="80"/>
      <c r="J43" s="80"/>
    </row>
    <row r="44" spans="1:10" ht="12.75" outlineLevel="2" x14ac:dyDescent="0.2">
      <c r="A44" s="17" t="s">
        <v>12</v>
      </c>
      <c r="B44" s="104">
        <f t="shared" ref="B44:F44" si="4">SUM(B$45:B$45)</f>
        <v>8.4815851040000001E-2</v>
      </c>
      <c r="C44" s="104">
        <f t="shared" si="4"/>
        <v>8.4992794050000001E-2</v>
      </c>
      <c r="D44" s="104">
        <f t="shared" si="4"/>
        <v>8.8337875260000004E-2</v>
      </c>
      <c r="E44" s="104">
        <f t="shared" si="4"/>
        <v>8.968470748E-2</v>
      </c>
      <c r="F44" s="104">
        <f t="shared" si="4"/>
        <v>8.9495923300000002E-2</v>
      </c>
      <c r="G44" s="104">
        <v>8.9818591650000001E-2</v>
      </c>
      <c r="H44" s="80"/>
      <c r="I44" s="80"/>
      <c r="J44" s="80"/>
    </row>
    <row r="45" spans="1:10" ht="12.75" outlineLevel="3" x14ac:dyDescent="0.2">
      <c r="A45" s="124" t="s">
        <v>111</v>
      </c>
      <c r="B45" s="248">
        <v>8.4815851040000001E-2</v>
      </c>
      <c r="C45" s="248">
        <v>8.4992794050000001E-2</v>
      </c>
      <c r="D45" s="248">
        <v>8.8337875260000004E-2</v>
      </c>
      <c r="E45" s="248">
        <v>8.968470748E-2</v>
      </c>
      <c r="F45" s="248">
        <v>8.9495923300000002E-2</v>
      </c>
      <c r="G45" s="248">
        <v>8.9818591650000001E-2</v>
      </c>
      <c r="H45" s="80"/>
      <c r="I45" s="80"/>
      <c r="J45" s="80"/>
    </row>
    <row r="46" spans="1:10" ht="15" outlineLevel="1" x14ac:dyDescent="0.25">
      <c r="A46" s="88" t="s">
        <v>91</v>
      </c>
      <c r="B46" s="134">
        <f t="shared" ref="B46:G46" si="5">B$47+B$54+B$60+B$62+B$68</f>
        <v>38.490107997099997</v>
      </c>
      <c r="C46" s="134">
        <f t="shared" si="5"/>
        <v>38.829088353129997</v>
      </c>
      <c r="D46" s="134">
        <f t="shared" si="5"/>
        <v>38.457305663259994</v>
      </c>
      <c r="E46" s="134">
        <f t="shared" si="5"/>
        <v>38.505388971720009</v>
      </c>
      <c r="F46" s="134">
        <f t="shared" si="5"/>
        <v>38.223338345400002</v>
      </c>
      <c r="G46" s="134">
        <f t="shared" si="5"/>
        <v>37.626396875989997</v>
      </c>
      <c r="H46" s="80"/>
      <c r="I46" s="80"/>
      <c r="J46" s="80"/>
    </row>
    <row r="47" spans="1:10" ht="12.75" outlineLevel="2" x14ac:dyDescent="0.2">
      <c r="A47" s="17" t="s">
        <v>163</v>
      </c>
      <c r="B47" s="104">
        <f t="shared" ref="B47:F47" si="6">SUM(B$48:B$53)</f>
        <v>14.517573952599999</v>
      </c>
      <c r="C47" s="104">
        <f t="shared" si="6"/>
        <v>14.775882211279999</v>
      </c>
      <c r="D47" s="104">
        <f t="shared" si="6"/>
        <v>14.42234356905</v>
      </c>
      <c r="E47" s="104">
        <f t="shared" si="6"/>
        <v>14.463413107970002</v>
      </c>
      <c r="F47" s="104">
        <f t="shared" si="6"/>
        <v>14.21752164796</v>
      </c>
      <c r="G47" s="104">
        <v>13.661052777189999</v>
      </c>
      <c r="H47" s="80"/>
      <c r="I47" s="80"/>
      <c r="J47" s="80"/>
    </row>
    <row r="48" spans="1:10" ht="12.75" outlineLevel="3" x14ac:dyDescent="0.2">
      <c r="A48" s="124" t="s">
        <v>36</v>
      </c>
      <c r="B48" s="248">
        <v>3.3534540071799999</v>
      </c>
      <c r="C48" s="248">
        <v>3.4903009697899998</v>
      </c>
      <c r="D48" s="248">
        <v>3.4565809615899998</v>
      </c>
      <c r="E48" s="248">
        <v>3.46220102908</v>
      </c>
      <c r="F48" s="248">
        <v>3.4192079796799999</v>
      </c>
      <c r="G48" s="248">
        <v>3.2685919640500001</v>
      </c>
      <c r="H48" s="80"/>
      <c r="I48" s="80"/>
      <c r="J48" s="80"/>
    </row>
    <row r="49" spans="1:10" ht="12.75" outlineLevel="3" x14ac:dyDescent="0.2">
      <c r="A49" s="124" t="s">
        <v>112</v>
      </c>
      <c r="B49" s="248">
        <v>0.64138902918999996</v>
      </c>
      <c r="C49" s="248">
        <v>0.66839039415000001</v>
      </c>
      <c r="D49" s="248">
        <v>0.65249687164000003</v>
      </c>
      <c r="E49" s="248">
        <v>0.66285731069999998</v>
      </c>
      <c r="F49" s="248">
        <v>0.65419695655999999</v>
      </c>
      <c r="G49" s="248">
        <v>0.59352229654999999</v>
      </c>
      <c r="H49" s="80"/>
      <c r="I49" s="80"/>
      <c r="J49" s="80"/>
    </row>
    <row r="50" spans="1:10" ht="12.75" outlineLevel="3" x14ac:dyDescent="0.2">
      <c r="A50" s="124" t="s">
        <v>87</v>
      </c>
      <c r="B50" s="248">
        <v>0.68965948957000001</v>
      </c>
      <c r="C50" s="248">
        <v>0.71780295184999998</v>
      </c>
      <c r="D50" s="248">
        <v>0.70138619351999998</v>
      </c>
      <c r="E50" s="248">
        <v>0.70252657986</v>
      </c>
      <c r="F50" s="248">
        <v>0.69380271903000001</v>
      </c>
      <c r="G50" s="248">
        <v>0.65839406210999996</v>
      </c>
      <c r="H50" s="80"/>
      <c r="I50" s="80"/>
      <c r="J50" s="80"/>
    </row>
    <row r="51" spans="1:10" ht="12.75" outlineLevel="3" x14ac:dyDescent="0.2">
      <c r="A51" s="124" t="s">
        <v>76</v>
      </c>
      <c r="B51" s="248">
        <v>4.9122241122599997</v>
      </c>
      <c r="C51" s="248">
        <v>4.8646927712599997</v>
      </c>
      <c r="D51" s="248">
        <v>4.8491098167600004</v>
      </c>
      <c r="E51" s="248">
        <v>4.8462630968699996</v>
      </c>
      <c r="F51" s="248">
        <v>4.8295779292100001</v>
      </c>
      <c r="G51" s="248">
        <v>4.8166716913699998</v>
      </c>
      <c r="H51" s="80"/>
      <c r="I51" s="80"/>
      <c r="J51" s="80"/>
    </row>
    <row r="52" spans="1:10" ht="12.75" outlineLevel="3" x14ac:dyDescent="0.2">
      <c r="A52" s="124" t="s">
        <v>107</v>
      </c>
      <c r="B52" s="248">
        <v>4.9148866046400004</v>
      </c>
      <c r="C52" s="248">
        <v>5.0287344144699997</v>
      </c>
      <c r="D52" s="248">
        <v>4.75680901578</v>
      </c>
      <c r="E52" s="248">
        <v>4.7830543817000004</v>
      </c>
      <c r="F52" s="248">
        <v>4.6142253537200002</v>
      </c>
      <c r="G52" s="248">
        <v>4.3170891066000001</v>
      </c>
      <c r="H52" s="80"/>
      <c r="I52" s="80"/>
      <c r="J52" s="80"/>
    </row>
    <row r="53" spans="1:10" ht="12.75" outlineLevel="3" x14ac:dyDescent="0.2">
      <c r="A53" s="124" t="s">
        <v>29</v>
      </c>
      <c r="B53" s="248">
        <v>5.9607097600000002E-3</v>
      </c>
      <c r="C53" s="248">
        <v>5.9607097600000002E-3</v>
      </c>
      <c r="D53" s="248">
        <v>5.9607097600000002E-3</v>
      </c>
      <c r="E53" s="248">
        <v>6.5107097600000004E-3</v>
      </c>
      <c r="F53" s="248">
        <v>6.5107097600000004E-3</v>
      </c>
      <c r="G53" s="248">
        <v>6.7836565099999996E-3</v>
      </c>
      <c r="H53" s="80"/>
      <c r="I53" s="80"/>
      <c r="J53" s="80"/>
    </row>
    <row r="54" spans="1:10" ht="12.75" outlineLevel="2" x14ac:dyDescent="0.2">
      <c r="A54" s="17" t="s">
        <v>9</v>
      </c>
      <c r="B54" s="104">
        <f t="shared" ref="B54:F54" si="7">SUM(B$55:B$59)</f>
        <v>1.7563631931399997</v>
      </c>
      <c r="C54" s="104">
        <f t="shared" si="7"/>
        <v>1.7965229659299999</v>
      </c>
      <c r="D54" s="104">
        <f t="shared" si="7"/>
        <v>1.7920770263899999</v>
      </c>
      <c r="E54" s="104">
        <f t="shared" si="7"/>
        <v>1.7892942234599998</v>
      </c>
      <c r="F54" s="104">
        <f t="shared" si="7"/>
        <v>1.77254054448</v>
      </c>
      <c r="G54" s="104">
        <v>1.75836378802</v>
      </c>
      <c r="H54" s="80"/>
      <c r="I54" s="80"/>
      <c r="J54" s="80"/>
    </row>
    <row r="55" spans="1:10" ht="12.75" outlineLevel="3" x14ac:dyDescent="0.2">
      <c r="A55" s="124" t="s">
        <v>117</v>
      </c>
      <c r="B55" s="248">
        <v>0.31720380743999999</v>
      </c>
      <c r="C55" s="248">
        <v>0.3246471581</v>
      </c>
      <c r="D55" s="248">
        <v>0.31446284044</v>
      </c>
      <c r="E55" s="248">
        <v>0.31005976491999998</v>
      </c>
      <c r="F55" s="248">
        <v>0.31164041758</v>
      </c>
      <c r="G55" s="248">
        <v>0.30827536020000001</v>
      </c>
      <c r="H55" s="80"/>
      <c r="I55" s="80"/>
      <c r="J55" s="80"/>
    </row>
    <row r="56" spans="1:10" ht="12.75" outlineLevel="3" x14ac:dyDescent="0.2">
      <c r="A56" s="124" t="s">
        <v>43</v>
      </c>
      <c r="B56" s="248">
        <v>0.26677163799999998</v>
      </c>
      <c r="C56" s="248">
        <v>0.27765799226999999</v>
      </c>
      <c r="D56" s="248">
        <v>0.27497552166</v>
      </c>
      <c r="E56" s="248">
        <v>0.27542260535000002</v>
      </c>
      <c r="F56" s="248">
        <v>0.27200245222000002</v>
      </c>
      <c r="G56" s="248">
        <v>0.26002075182000001</v>
      </c>
      <c r="H56" s="80"/>
      <c r="I56" s="80"/>
      <c r="J56" s="80"/>
    </row>
    <row r="57" spans="1:10" ht="12.75" outlineLevel="3" x14ac:dyDescent="0.2">
      <c r="A57" s="124" t="s">
        <v>13</v>
      </c>
      <c r="B57" s="248">
        <v>0.60585586000000002</v>
      </c>
      <c r="C57" s="248">
        <v>0.60585586000000002</v>
      </c>
      <c r="D57" s="248">
        <v>0.60585586000000002</v>
      </c>
      <c r="E57" s="248">
        <v>0.60585586000000002</v>
      </c>
      <c r="F57" s="248">
        <v>0.60585586000000002</v>
      </c>
      <c r="G57" s="248">
        <v>0.60585586000000002</v>
      </c>
      <c r="H57" s="80"/>
      <c r="I57" s="80"/>
      <c r="J57" s="80"/>
    </row>
    <row r="58" spans="1:10" ht="12.75" outlineLevel="3" x14ac:dyDescent="0.2">
      <c r="A58" s="124" t="s">
        <v>113</v>
      </c>
      <c r="B58" s="248">
        <v>6.1721831099999999E-3</v>
      </c>
      <c r="C58" s="248">
        <v>6.1721831099999999E-3</v>
      </c>
      <c r="D58" s="248">
        <v>6.1721831099999999E-3</v>
      </c>
      <c r="E58" s="248">
        <v>6.1721831099999999E-3</v>
      </c>
      <c r="F58" s="248">
        <v>6.1721831099999999E-3</v>
      </c>
      <c r="G58" s="248">
        <v>6.1721831099999999E-3</v>
      </c>
      <c r="H58" s="80"/>
      <c r="I58" s="80"/>
      <c r="J58" s="80"/>
    </row>
    <row r="59" spans="1:10" ht="12.75" outlineLevel="3" x14ac:dyDescent="0.2">
      <c r="A59" s="124" t="s">
        <v>118</v>
      </c>
      <c r="B59" s="248">
        <v>0.56035970458999995</v>
      </c>
      <c r="C59" s="248">
        <v>0.58218977245000003</v>
      </c>
      <c r="D59" s="248">
        <v>0.59061062117999996</v>
      </c>
      <c r="E59" s="248">
        <v>0.59178381008000003</v>
      </c>
      <c r="F59" s="248">
        <v>0.57686963157000004</v>
      </c>
      <c r="G59" s="248">
        <v>0.57803963289000004</v>
      </c>
      <c r="H59" s="80"/>
      <c r="I59" s="80"/>
      <c r="J59" s="80"/>
    </row>
    <row r="60" spans="1:10" ht="12.75" outlineLevel="2" x14ac:dyDescent="0.2">
      <c r="A60" s="17" t="s">
        <v>28</v>
      </c>
      <c r="B60" s="104">
        <f t="shared" ref="B60:F60" si="8">SUM(B$61:B$61)</f>
        <v>6.1017590000000003E-5</v>
      </c>
      <c r="C60" s="104">
        <f t="shared" si="8"/>
        <v>6.350758E-5</v>
      </c>
      <c r="D60" s="104">
        <f t="shared" si="8"/>
        <v>6.289403E-5</v>
      </c>
      <c r="E60" s="104">
        <f t="shared" si="8"/>
        <v>6.2996289999999998E-5</v>
      </c>
      <c r="F60" s="104">
        <f t="shared" si="8"/>
        <v>6.2214009999999998E-5</v>
      </c>
      <c r="G60" s="104">
        <v>5.9473479999999998E-5</v>
      </c>
      <c r="H60" s="80"/>
      <c r="I60" s="80"/>
      <c r="J60" s="80"/>
    </row>
    <row r="61" spans="1:10" ht="12.75" outlineLevel="3" x14ac:dyDescent="0.2">
      <c r="A61" s="124" t="s">
        <v>85</v>
      </c>
      <c r="B61" s="248">
        <v>6.1017590000000003E-5</v>
      </c>
      <c r="C61" s="248">
        <v>6.350758E-5</v>
      </c>
      <c r="D61" s="248">
        <v>6.289403E-5</v>
      </c>
      <c r="E61" s="248">
        <v>6.2996289999999998E-5</v>
      </c>
      <c r="F61" s="248">
        <v>6.2214009999999998E-5</v>
      </c>
      <c r="G61" s="248">
        <v>5.9473479999999998E-5</v>
      </c>
      <c r="H61" s="80"/>
      <c r="I61" s="80"/>
      <c r="J61" s="80"/>
    </row>
    <row r="62" spans="1:10" ht="12.75" outlineLevel="2" x14ac:dyDescent="0.2">
      <c r="A62" s="17" t="s">
        <v>164</v>
      </c>
      <c r="B62" s="104">
        <f t="shared" ref="B62:F62" si="9">SUM(B$63:B$67)</f>
        <v>20.467272999999999</v>
      </c>
      <c r="C62" s="104">
        <f t="shared" si="9"/>
        <v>20.467272999999999</v>
      </c>
      <c r="D62" s="104">
        <f t="shared" si="9"/>
        <v>20.467272999999999</v>
      </c>
      <c r="E62" s="104">
        <f t="shared" si="9"/>
        <v>20.467272999999999</v>
      </c>
      <c r="F62" s="104">
        <f t="shared" si="9"/>
        <v>20.467272999999999</v>
      </c>
      <c r="G62" s="104">
        <v>20.467272999999999</v>
      </c>
      <c r="H62" s="80"/>
      <c r="I62" s="80"/>
      <c r="J62" s="80"/>
    </row>
    <row r="63" spans="1:10" ht="12.75" outlineLevel="3" x14ac:dyDescent="0.2">
      <c r="A63" s="124" t="s">
        <v>136</v>
      </c>
      <c r="B63" s="248">
        <v>3</v>
      </c>
      <c r="C63" s="248">
        <v>3</v>
      </c>
      <c r="D63" s="248">
        <v>3</v>
      </c>
      <c r="E63" s="248">
        <v>3</v>
      </c>
      <c r="F63" s="248">
        <v>3</v>
      </c>
      <c r="G63" s="248">
        <v>3</v>
      </c>
      <c r="H63" s="80"/>
      <c r="I63" s="80"/>
      <c r="J63" s="80"/>
    </row>
    <row r="64" spans="1:10" ht="12.75" outlineLevel="3" x14ac:dyDescent="0.2">
      <c r="A64" s="124" t="s">
        <v>138</v>
      </c>
      <c r="B64" s="248">
        <v>1</v>
      </c>
      <c r="C64" s="248">
        <v>1</v>
      </c>
      <c r="D64" s="248">
        <v>1</v>
      </c>
      <c r="E64" s="248">
        <v>1</v>
      </c>
      <c r="F64" s="248">
        <v>1</v>
      </c>
      <c r="G64" s="248">
        <v>1</v>
      </c>
      <c r="H64" s="80"/>
      <c r="I64" s="80"/>
      <c r="J64" s="80"/>
    </row>
    <row r="65" spans="1:10" ht="12.75" outlineLevel="3" x14ac:dyDescent="0.2">
      <c r="A65" s="124" t="s">
        <v>142</v>
      </c>
      <c r="B65" s="248">
        <v>12.467273</v>
      </c>
      <c r="C65" s="248">
        <v>12.467273</v>
      </c>
      <c r="D65" s="248">
        <v>12.467273</v>
      </c>
      <c r="E65" s="248">
        <v>12.467273</v>
      </c>
      <c r="F65" s="248">
        <v>12.467273</v>
      </c>
      <c r="G65" s="248">
        <v>12.467273</v>
      </c>
      <c r="H65" s="80"/>
      <c r="I65" s="80"/>
      <c r="J65" s="80"/>
    </row>
    <row r="66" spans="1:10" ht="12.75" outlineLevel="3" x14ac:dyDescent="0.2">
      <c r="A66" s="124" t="s">
        <v>209</v>
      </c>
      <c r="B66" s="248">
        <v>1</v>
      </c>
      <c r="C66" s="248">
        <v>1</v>
      </c>
      <c r="D66" s="248">
        <v>1</v>
      </c>
      <c r="E66" s="248">
        <v>1</v>
      </c>
      <c r="F66" s="248">
        <v>1</v>
      </c>
      <c r="G66" s="248">
        <v>1</v>
      </c>
      <c r="H66" s="80"/>
      <c r="I66" s="80"/>
      <c r="J66" s="80"/>
    </row>
    <row r="67" spans="1:10" ht="12.75" outlineLevel="3" x14ac:dyDescent="0.2">
      <c r="A67" s="124" t="s">
        <v>215</v>
      </c>
      <c r="B67" s="248">
        <v>3</v>
      </c>
      <c r="C67" s="248">
        <v>3</v>
      </c>
      <c r="D67" s="248">
        <v>3</v>
      </c>
      <c r="E67" s="248">
        <v>3</v>
      </c>
      <c r="F67" s="248">
        <v>3</v>
      </c>
      <c r="G67" s="248">
        <v>3</v>
      </c>
      <c r="H67" s="80"/>
      <c r="I67" s="80"/>
      <c r="J67" s="80"/>
    </row>
    <row r="68" spans="1:10" ht="12.75" outlineLevel="2" x14ac:dyDescent="0.2">
      <c r="A68" s="17" t="s">
        <v>10</v>
      </c>
      <c r="B68" s="104">
        <f t="shared" ref="B68:F68" si="10">SUM(B$69:B$69)</f>
        <v>1.74883683377</v>
      </c>
      <c r="C68" s="104">
        <f t="shared" si="10"/>
        <v>1.7893466683399999</v>
      </c>
      <c r="D68" s="104">
        <f t="shared" si="10"/>
        <v>1.77554917379</v>
      </c>
      <c r="E68" s="104">
        <f t="shared" si="10"/>
        <v>1.785345644</v>
      </c>
      <c r="F68" s="104">
        <f t="shared" si="10"/>
        <v>1.76594093895</v>
      </c>
      <c r="G68" s="104">
        <v>1.7396478372999999</v>
      </c>
      <c r="H68" s="80"/>
      <c r="I68" s="80"/>
      <c r="J68" s="80"/>
    </row>
    <row r="69" spans="1:10" ht="12.75" outlineLevel="3" x14ac:dyDescent="0.2">
      <c r="A69" s="124" t="s">
        <v>107</v>
      </c>
      <c r="B69" s="248">
        <v>1.74883683377</v>
      </c>
      <c r="C69" s="248">
        <v>1.7893466683399999</v>
      </c>
      <c r="D69" s="248">
        <v>1.77554917379</v>
      </c>
      <c r="E69" s="248">
        <v>1.785345644</v>
      </c>
      <c r="F69" s="248">
        <v>1.76594093895</v>
      </c>
      <c r="G69" s="248">
        <v>1.7396478372999999</v>
      </c>
      <c r="H69" s="80"/>
      <c r="I69" s="80"/>
      <c r="J69" s="80"/>
    </row>
    <row r="70" spans="1:10" ht="15" x14ac:dyDescent="0.25">
      <c r="A70" s="26" t="s">
        <v>128</v>
      </c>
      <c r="B70" s="41">
        <f t="shared" ref="B70:G70" si="11">B$71+B$84</f>
        <v>10.972968614760001</v>
      </c>
      <c r="C70" s="41">
        <f t="shared" si="11"/>
        <v>10.782453348930002</v>
      </c>
      <c r="D70" s="41">
        <f t="shared" si="11"/>
        <v>10.669613203139999</v>
      </c>
      <c r="E70" s="41">
        <f t="shared" si="11"/>
        <v>10.577411969290001</v>
      </c>
      <c r="F70" s="41">
        <f t="shared" si="11"/>
        <v>10.37920990065</v>
      </c>
      <c r="G70" s="41">
        <f t="shared" si="11"/>
        <v>10.036933944340001</v>
      </c>
      <c r="H70" s="80"/>
      <c r="I70" s="80"/>
      <c r="J70" s="80"/>
    </row>
    <row r="71" spans="1:10" ht="15" outlineLevel="1" x14ac:dyDescent="0.25">
      <c r="A71" s="88" t="s">
        <v>61</v>
      </c>
      <c r="B71" s="134">
        <f t="shared" ref="B71:G71" si="12">B$72+B$78+B$82</f>
        <v>0.47313389375999998</v>
      </c>
      <c r="C71" s="134">
        <f t="shared" si="12"/>
        <v>0.47455557223</v>
      </c>
      <c r="D71" s="134">
        <f t="shared" si="12"/>
        <v>0.50619703158000007</v>
      </c>
      <c r="E71" s="134">
        <f t="shared" si="12"/>
        <v>0.51635446760999992</v>
      </c>
      <c r="F71" s="134">
        <f t="shared" si="12"/>
        <v>0.52245908668999996</v>
      </c>
      <c r="G71" s="134">
        <f t="shared" si="12"/>
        <v>0.51877345262999996</v>
      </c>
      <c r="H71" s="80"/>
      <c r="I71" s="80"/>
      <c r="J71" s="80"/>
    </row>
    <row r="72" spans="1:10" ht="12.75" outlineLevel="2" x14ac:dyDescent="0.2">
      <c r="A72" s="17" t="s">
        <v>146</v>
      </c>
      <c r="B72" s="104">
        <f t="shared" ref="B72:F72" si="13">SUM(B$73:B$77)</f>
        <v>0.31887770297999996</v>
      </c>
      <c r="C72" s="104">
        <f t="shared" si="13"/>
        <v>0.31954294634000002</v>
      </c>
      <c r="D72" s="104">
        <f t="shared" si="13"/>
        <v>0.33211927261000002</v>
      </c>
      <c r="E72" s="104">
        <f t="shared" si="13"/>
        <v>0.33718288694999998</v>
      </c>
      <c r="F72" s="104">
        <f t="shared" si="13"/>
        <v>0.34121218312000001</v>
      </c>
      <c r="G72" s="104">
        <v>0.34244238854999998</v>
      </c>
      <c r="H72" s="80"/>
      <c r="I72" s="80"/>
      <c r="J72" s="80"/>
    </row>
    <row r="73" spans="1:10" ht="12.75" outlineLevel="3" x14ac:dyDescent="0.2">
      <c r="A73" s="124" t="s">
        <v>175</v>
      </c>
      <c r="B73" s="248">
        <v>4.1329000000000002E-7</v>
      </c>
      <c r="C73" s="248">
        <v>4.1416E-7</v>
      </c>
      <c r="D73" s="248">
        <v>4.3046E-7</v>
      </c>
      <c r="E73" s="248">
        <v>4.3701999999999998E-7</v>
      </c>
      <c r="F73" s="248">
        <v>4.4224000000000002E-7</v>
      </c>
      <c r="G73" s="248">
        <v>4.4383999999999998E-7</v>
      </c>
      <c r="H73" s="80"/>
      <c r="I73" s="80"/>
      <c r="J73" s="80"/>
    </row>
    <row r="74" spans="1:10" ht="12.75" outlineLevel="3" x14ac:dyDescent="0.2">
      <c r="A74" s="124" t="s">
        <v>56</v>
      </c>
      <c r="B74" s="248">
        <v>3.5628747449999998E-2</v>
      </c>
      <c r="C74" s="248">
        <v>3.5703076219999998E-2</v>
      </c>
      <c r="D74" s="248">
        <v>3.7108250519999997E-2</v>
      </c>
      <c r="E74" s="248">
        <v>3.7674016749999997E-2</v>
      </c>
      <c r="F74" s="248">
        <v>3.8124216859999997E-2</v>
      </c>
      <c r="G74" s="248">
        <v>3.8261669800000002E-2</v>
      </c>
      <c r="H74" s="80"/>
      <c r="I74" s="80"/>
      <c r="J74" s="80"/>
    </row>
    <row r="75" spans="1:10" ht="12.75" outlineLevel="3" x14ac:dyDescent="0.2">
      <c r="A75" s="124" t="s">
        <v>62</v>
      </c>
      <c r="B75" s="248">
        <v>7.1257494899999996E-2</v>
      </c>
      <c r="C75" s="248">
        <v>7.1406152439999995E-2</v>
      </c>
      <c r="D75" s="248">
        <v>7.4216501039999994E-2</v>
      </c>
      <c r="E75" s="248">
        <v>7.5348033499999995E-2</v>
      </c>
      <c r="F75" s="248">
        <v>7.6248433719999995E-2</v>
      </c>
      <c r="G75" s="248">
        <v>7.6523339600000004E-2</v>
      </c>
      <c r="H75" s="80"/>
      <c r="I75" s="80"/>
      <c r="J75" s="80"/>
    </row>
    <row r="76" spans="1:10" ht="12.75" outlineLevel="3" x14ac:dyDescent="0.2">
      <c r="A76" s="124" t="s">
        <v>210</v>
      </c>
      <c r="B76" s="248">
        <v>0.10688624234999999</v>
      </c>
      <c r="C76" s="248">
        <v>0.10710922866</v>
      </c>
      <c r="D76" s="248">
        <v>0.11132475156</v>
      </c>
      <c r="E76" s="248">
        <v>0.11302205025000001</v>
      </c>
      <c r="F76" s="248">
        <v>0.11437265058</v>
      </c>
      <c r="G76" s="248">
        <v>0.1147850094</v>
      </c>
      <c r="H76" s="80"/>
      <c r="I76" s="80"/>
      <c r="J76" s="80"/>
    </row>
    <row r="77" spans="1:10" ht="12.75" outlineLevel="3" x14ac:dyDescent="0.2">
      <c r="A77" s="124" t="s">
        <v>206</v>
      </c>
      <c r="B77" s="248">
        <v>0.10510480498999999</v>
      </c>
      <c r="C77" s="248">
        <v>0.10532407486000001</v>
      </c>
      <c r="D77" s="248">
        <v>0.10946933903</v>
      </c>
      <c r="E77" s="248">
        <v>0.11113834943000001</v>
      </c>
      <c r="F77" s="248">
        <v>0.11246643972000001</v>
      </c>
      <c r="G77" s="248">
        <v>0.11287192591</v>
      </c>
      <c r="H77" s="80"/>
      <c r="I77" s="80"/>
      <c r="J77" s="80"/>
    </row>
    <row r="78" spans="1:10" ht="12.75" outlineLevel="2" x14ac:dyDescent="0.2">
      <c r="A78" s="17" t="s">
        <v>12</v>
      </c>
      <c r="B78" s="104">
        <f t="shared" ref="B78:F78" si="14">SUM(B$79:B$81)</f>
        <v>0.1542221778</v>
      </c>
      <c r="C78" s="104">
        <f t="shared" si="14"/>
        <v>0.15497854194999999</v>
      </c>
      <c r="D78" s="104">
        <f t="shared" si="14"/>
        <v>0.17404233358000001</v>
      </c>
      <c r="E78" s="104">
        <f t="shared" si="14"/>
        <v>0.17913561516000001</v>
      </c>
      <c r="F78" s="104">
        <f t="shared" si="14"/>
        <v>0.18121050828999999</v>
      </c>
      <c r="G78" s="104">
        <v>0.17629453757999999</v>
      </c>
      <c r="H78" s="80"/>
      <c r="I78" s="80"/>
      <c r="J78" s="80"/>
    </row>
    <row r="79" spans="1:10" ht="12.75" outlineLevel="3" x14ac:dyDescent="0.2">
      <c r="A79" s="124" t="s">
        <v>14</v>
      </c>
      <c r="B79" s="248">
        <v>1.2166126249999999E-2</v>
      </c>
      <c r="C79" s="248">
        <v>1.2335711940000001E-2</v>
      </c>
      <c r="D79" s="248">
        <v>2.489693833E-2</v>
      </c>
      <c r="E79" s="248">
        <v>2.7724425489999999E-2</v>
      </c>
      <c r="F79" s="248">
        <v>3.0357131490000001E-2</v>
      </c>
      <c r="G79" s="248">
        <v>3.107244566E-2</v>
      </c>
      <c r="H79" s="80"/>
      <c r="I79" s="80"/>
      <c r="J79" s="80"/>
    </row>
    <row r="80" spans="1:10" ht="12.75" outlineLevel="3" x14ac:dyDescent="0.2">
      <c r="A80" s="124" t="s">
        <v>119</v>
      </c>
      <c r="B80" s="248">
        <v>0.1388693298</v>
      </c>
      <c r="C80" s="248">
        <v>0.13958631947</v>
      </c>
      <c r="D80" s="248">
        <v>0.14596858892</v>
      </c>
      <c r="E80" s="248">
        <v>0.14818594856</v>
      </c>
      <c r="F80" s="248">
        <v>0.14773573467000001</v>
      </c>
      <c r="G80" s="248">
        <v>0.14209320945000001</v>
      </c>
      <c r="H80" s="80"/>
      <c r="I80" s="80"/>
      <c r="J80" s="80"/>
    </row>
    <row r="81" spans="1:10" ht="12.75" outlineLevel="3" x14ac:dyDescent="0.2">
      <c r="A81" s="124" t="s">
        <v>37</v>
      </c>
      <c r="B81" s="248">
        <v>3.18672175E-3</v>
      </c>
      <c r="C81" s="248">
        <v>3.0565105400000001E-3</v>
      </c>
      <c r="D81" s="248">
        <v>3.1768063299999999E-3</v>
      </c>
      <c r="E81" s="248">
        <v>3.2252411100000002E-3</v>
      </c>
      <c r="F81" s="248">
        <v>3.1176421299999998E-3</v>
      </c>
      <c r="G81" s="248">
        <v>3.1288824699999998E-3</v>
      </c>
      <c r="H81" s="80"/>
      <c r="I81" s="80"/>
      <c r="J81" s="80"/>
    </row>
    <row r="82" spans="1:10" ht="12.75" outlineLevel="2" x14ac:dyDescent="0.2">
      <c r="A82" s="17" t="s">
        <v>149</v>
      </c>
      <c r="B82" s="104">
        <f t="shared" ref="B82:F82" si="15">SUM(B$83:B$83)</f>
        <v>3.401298E-5</v>
      </c>
      <c r="C82" s="104">
        <f t="shared" si="15"/>
        <v>3.4083939999999997E-5</v>
      </c>
      <c r="D82" s="104">
        <f t="shared" si="15"/>
        <v>3.5425390000000001E-5</v>
      </c>
      <c r="E82" s="104">
        <f t="shared" si="15"/>
        <v>3.59655E-5</v>
      </c>
      <c r="F82" s="104">
        <f t="shared" si="15"/>
        <v>3.6395279999999999E-5</v>
      </c>
      <c r="G82" s="104">
        <v>3.6526499999999997E-5</v>
      </c>
      <c r="H82" s="80"/>
      <c r="I82" s="80"/>
      <c r="J82" s="80"/>
    </row>
    <row r="83" spans="1:10" ht="12.75" outlineLevel="3" x14ac:dyDescent="0.2">
      <c r="A83" s="124" t="s">
        <v>204</v>
      </c>
      <c r="B83" s="248">
        <v>3.401298E-5</v>
      </c>
      <c r="C83" s="248">
        <v>3.4083939999999997E-5</v>
      </c>
      <c r="D83" s="248">
        <v>3.5425390000000001E-5</v>
      </c>
      <c r="E83" s="248">
        <v>3.59655E-5</v>
      </c>
      <c r="F83" s="248">
        <v>3.6395279999999999E-5</v>
      </c>
      <c r="G83" s="248">
        <v>3.6526499999999997E-5</v>
      </c>
      <c r="H83" s="80"/>
      <c r="I83" s="80"/>
      <c r="J83" s="80"/>
    </row>
    <row r="84" spans="1:10" ht="15" outlineLevel="1" x14ac:dyDescent="0.25">
      <c r="A84" s="88" t="s">
        <v>91</v>
      </c>
      <c r="B84" s="134">
        <f t="shared" ref="B84:G84" si="16">B$85+B$91+B$93+B$101+B$102</f>
        <v>10.499834721000001</v>
      </c>
      <c r="C84" s="134">
        <f t="shared" si="16"/>
        <v>10.307897776700001</v>
      </c>
      <c r="D84" s="134">
        <f t="shared" si="16"/>
        <v>10.16341617156</v>
      </c>
      <c r="E84" s="134">
        <f t="shared" si="16"/>
        <v>10.061057501680001</v>
      </c>
      <c r="F84" s="134">
        <f t="shared" si="16"/>
        <v>9.8567508139599997</v>
      </c>
      <c r="G84" s="134">
        <f t="shared" si="16"/>
        <v>9.5181604917100007</v>
      </c>
      <c r="H84" s="80"/>
      <c r="I84" s="80"/>
      <c r="J84" s="80"/>
    </row>
    <row r="85" spans="1:10" ht="12.75" outlineLevel="2" x14ac:dyDescent="0.2">
      <c r="A85" s="17" t="s">
        <v>163</v>
      </c>
      <c r="B85" s="104">
        <f t="shared" ref="B85:F85" si="17">SUM(B$86:B$90)</f>
        <v>8.1844122870200007</v>
      </c>
      <c r="C85" s="104">
        <f t="shared" si="17"/>
        <v>8.0589780684200001</v>
      </c>
      <c r="D85" s="104">
        <f t="shared" si="17"/>
        <v>7.8789820492000002</v>
      </c>
      <c r="E85" s="104">
        <f t="shared" si="17"/>
        <v>7.8955798167099998</v>
      </c>
      <c r="F85" s="104">
        <f t="shared" si="17"/>
        <v>7.8155140518200001</v>
      </c>
      <c r="G85" s="104">
        <v>7.5756566152399998</v>
      </c>
      <c r="H85" s="80"/>
      <c r="I85" s="80"/>
      <c r="J85" s="80"/>
    </row>
    <row r="86" spans="1:10" ht="12.75" outlineLevel="3" x14ac:dyDescent="0.2">
      <c r="A86" s="124" t="s">
        <v>15</v>
      </c>
      <c r="B86" s="248">
        <v>6.3155020130000003E-2</v>
      </c>
      <c r="C86" s="248">
        <v>6.5684984439999997E-2</v>
      </c>
      <c r="D86" s="248">
        <v>6.5061584290000002E-2</v>
      </c>
      <c r="E86" s="248">
        <v>6.2762890520000003E-2</v>
      </c>
      <c r="F86" s="248">
        <v>6.0839999640000003E-2</v>
      </c>
      <c r="G86" s="248">
        <v>5.8159999359999999E-2</v>
      </c>
      <c r="H86" s="80"/>
      <c r="I86" s="80"/>
      <c r="J86" s="80"/>
    </row>
    <row r="87" spans="1:10" ht="12.75" outlineLevel="3" x14ac:dyDescent="0.2">
      <c r="A87" s="124" t="s">
        <v>112</v>
      </c>
      <c r="B87" s="248">
        <v>0.40809589511</v>
      </c>
      <c r="C87" s="248">
        <v>0.11114415176</v>
      </c>
      <c r="D87" s="248">
        <v>0.12797264994999999</v>
      </c>
      <c r="E87" s="248">
        <v>0.13796088147999999</v>
      </c>
      <c r="F87" s="248">
        <v>0.14760857005</v>
      </c>
      <c r="G87" s="248">
        <v>0.15798807835000001</v>
      </c>
      <c r="H87" s="80"/>
      <c r="I87" s="80"/>
      <c r="J87" s="80"/>
    </row>
    <row r="88" spans="1:10" ht="12.75" outlineLevel="3" x14ac:dyDescent="0.2">
      <c r="A88" s="124" t="s">
        <v>87</v>
      </c>
      <c r="B88" s="248">
        <v>4.1769000090000001E-2</v>
      </c>
      <c r="C88" s="248">
        <v>4.3473499620000002E-2</v>
      </c>
      <c r="D88" s="248">
        <v>4.3053499520000003E-2</v>
      </c>
      <c r="E88" s="248">
        <v>6.0372900510000001E-2</v>
      </c>
      <c r="F88" s="248">
        <v>5.962319965E-2</v>
      </c>
      <c r="G88" s="248">
        <v>5.6996799369999997E-2</v>
      </c>
      <c r="H88" s="80"/>
      <c r="I88" s="80"/>
      <c r="J88" s="80"/>
    </row>
    <row r="89" spans="1:10" ht="12.75" outlineLevel="3" x14ac:dyDescent="0.2">
      <c r="A89" s="124" t="s">
        <v>76</v>
      </c>
      <c r="B89" s="248">
        <v>0.44967000001000001</v>
      </c>
      <c r="C89" s="248">
        <v>0.44967000001000001</v>
      </c>
      <c r="D89" s="248">
        <v>0.44967000001000001</v>
      </c>
      <c r="E89" s="248">
        <v>0.44967000001000001</v>
      </c>
      <c r="F89" s="248">
        <v>0.44072000003</v>
      </c>
      <c r="G89" s="248">
        <v>0.43760000001999999</v>
      </c>
      <c r="H89" s="80"/>
      <c r="I89" s="80"/>
      <c r="J89" s="80"/>
    </row>
    <row r="90" spans="1:10" ht="12.75" outlineLevel="3" x14ac:dyDescent="0.2">
      <c r="A90" s="124" t="s">
        <v>107</v>
      </c>
      <c r="B90" s="248">
        <v>7.2217223716800003</v>
      </c>
      <c r="C90" s="248">
        <v>7.3890054325900003</v>
      </c>
      <c r="D90" s="248">
        <v>7.1932243154300002</v>
      </c>
      <c r="E90" s="248">
        <v>7.1848131441899996</v>
      </c>
      <c r="F90" s="248">
        <v>7.1067222824499998</v>
      </c>
      <c r="G90" s="248">
        <v>6.86491173814</v>
      </c>
      <c r="H90" s="80"/>
      <c r="I90" s="80"/>
      <c r="J90" s="80"/>
    </row>
    <row r="91" spans="1:10" ht="12.75" outlineLevel="2" x14ac:dyDescent="0.2">
      <c r="A91" s="17" t="s">
        <v>9</v>
      </c>
      <c r="B91" s="104">
        <f t="shared" ref="B91:F91" si="18">SUM(B$92:B$92)</f>
        <v>9.7477853279999999E-2</v>
      </c>
      <c r="C91" s="104">
        <f t="shared" si="18"/>
        <v>7.3108389940000004E-2</v>
      </c>
      <c r="D91" s="104">
        <f t="shared" si="18"/>
        <v>7.3108389940000004E-2</v>
      </c>
      <c r="E91" s="104">
        <f t="shared" si="18"/>
        <v>7.3108389940000004E-2</v>
      </c>
      <c r="F91" s="104">
        <f t="shared" si="18"/>
        <v>7.3108389940000004E-2</v>
      </c>
      <c r="G91" s="104">
        <v>7.3108389940000004E-2</v>
      </c>
      <c r="H91" s="80"/>
      <c r="I91" s="80"/>
      <c r="J91" s="80"/>
    </row>
    <row r="92" spans="1:10" ht="12.75" outlineLevel="3" x14ac:dyDescent="0.2">
      <c r="A92" s="124" t="s">
        <v>117</v>
      </c>
      <c r="B92" s="248">
        <v>9.7477853279999999E-2</v>
      </c>
      <c r="C92" s="248">
        <v>7.3108389940000004E-2</v>
      </c>
      <c r="D92" s="248">
        <v>7.3108389940000004E-2</v>
      </c>
      <c r="E92" s="248">
        <v>7.3108389940000004E-2</v>
      </c>
      <c r="F92" s="248">
        <v>7.3108389940000004E-2</v>
      </c>
      <c r="G92" s="248">
        <v>7.3108389940000004E-2</v>
      </c>
      <c r="H92" s="80"/>
      <c r="I92" s="80"/>
      <c r="J92" s="80"/>
    </row>
    <row r="93" spans="1:10" ht="12.75" outlineLevel="2" x14ac:dyDescent="0.2">
      <c r="A93" s="17" t="s">
        <v>28</v>
      </c>
      <c r="B93" s="104">
        <f t="shared" ref="B93:F93" si="19">SUM(B$94:B$100)</f>
        <v>2.1019582370299998</v>
      </c>
      <c r="C93" s="104">
        <f t="shared" si="19"/>
        <v>2.0571382817200004</v>
      </c>
      <c r="D93" s="104">
        <f t="shared" si="19"/>
        <v>2.0935677731300002</v>
      </c>
      <c r="E93" s="104">
        <f t="shared" si="19"/>
        <v>1.9739616143100001</v>
      </c>
      <c r="F93" s="104">
        <f t="shared" si="19"/>
        <v>1.8510076501900001</v>
      </c>
      <c r="G93" s="104">
        <v>1.7540185754099999</v>
      </c>
      <c r="H93" s="80"/>
      <c r="I93" s="80"/>
      <c r="J93" s="80"/>
    </row>
    <row r="94" spans="1:10" ht="12.75" outlineLevel="3" x14ac:dyDescent="0.2">
      <c r="A94" s="124" t="s">
        <v>69</v>
      </c>
      <c r="B94" s="248">
        <v>0</v>
      </c>
      <c r="C94" s="248">
        <v>0</v>
      </c>
      <c r="D94" s="248">
        <v>5.6690593460000001E-2</v>
      </c>
      <c r="E94" s="248">
        <v>5.6690593460000001E-2</v>
      </c>
      <c r="F94" s="248">
        <v>5.6690593460000001E-2</v>
      </c>
      <c r="G94" s="248">
        <v>5.6690593460000001E-2</v>
      </c>
      <c r="H94" s="80"/>
      <c r="I94" s="80"/>
      <c r="J94" s="80"/>
    </row>
    <row r="95" spans="1:10" ht="12.75" outlineLevel="3" x14ac:dyDescent="0.2">
      <c r="A95" s="124" t="s">
        <v>20</v>
      </c>
      <c r="B95" s="248">
        <v>0.37729509711999998</v>
      </c>
      <c r="C95" s="248">
        <v>0.41665217357000001</v>
      </c>
      <c r="D95" s="248">
        <v>0.39708077324000002</v>
      </c>
      <c r="E95" s="248">
        <v>0.2841455738</v>
      </c>
      <c r="F95" s="248">
        <v>0.16844671384000001</v>
      </c>
      <c r="G95" s="248">
        <v>9.0552474080000001E-2</v>
      </c>
      <c r="H95" s="80"/>
      <c r="I95" s="80"/>
      <c r="J95" s="80"/>
    </row>
    <row r="96" spans="1:10" ht="12.75" outlineLevel="3" x14ac:dyDescent="0.2">
      <c r="A96" s="124" t="s">
        <v>18</v>
      </c>
      <c r="B96" s="248">
        <v>3.7104216299999999E-2</v>
      </c>
      <c r="C96" s="248">
        <v>3.9716308640000003E-2</v>
      </c>
      <c r="D96" s="248">
        <v>3.9332606989999998E-2</v>
      </c>
      <c r="E96" s="248">
        <v>3.7847072010000003E-2</v>
      </c>
      <c r="F96" s="248">
        <v>3.7377093229999998E-2</v>
      </c>
      <c r="G96" s="248">
        <v>3.5730633320000003E-2</v>
      </c>
      <c r="H96" s="80"/>
      <c r="I96" s="80"/>
      <c r="J96" s="80"/>
    </row>
    <row r="97" spans="1:10" ht="12.75" outlineLevel="3" x14ac:dyDescent="0.2">
      <c r="A97" s="124" t="s">
        <v>139</v>
      </c>
      <c r="B97" s="248">
        <v>3.0431699860000001E-2</v>
      </c>
      <c r="C97" s="248">
        <v>3.1673549510000003E-2</v>
      </c>
      <c r="D97" s="248">
        <v>3.1367549440000003E-2</v>
      </c>
      <c r="E97" s="248">
        <v>2.618212504E-2</v>
      </c>
      <c r="F97" s="248">
        <v>2.5856999660000001E-2</v>
      </c>
      <c r="G97" s="248">
        <v>2.4717999550000001E-2</v>
      </c>
      <c r="H97" s="80"/>
      <c r="I97" s="80"/>
      <c r="J97" s="80"/>
    </row>
    <row r="98" spans="1:10" ht="12.75" outlineLevel="3" x14ac:dyDescent="0.2">
      <c r="A98" s="124" t="s">
        <v>80</v>
      </c>
      <c r="B98" s="248">
        <v>4.6240000000000003E-2</v>
      </c>
      <c r="C98" s="248">
        <v>4.6240000000000003E-2</v>
      </c>
      <c r="D98" s="248">
        <v>4.6240000000000003E-2</v>
      </c>
      <c r="E98" s="248">
        <v>4.6240000000000003E-2</v>
      </c>
      <c r="F98" s="248">
        <v>3.9780000000000003E-2</v>
      </c>
      <c r="G98" s="248">
        <v>3.9780000000000003E-2</v>
      </c>
      <c r="H98" s="80"/>
      <c r="I98" s="80"/>
      <c r="J98" s="80"/>
    </row>
    <row r="99" spans="1:10" ht="12.75" outlineLevel="3" x14ac:dyDescent="0.2">
      <c r="A99" s="124" t="s">
        <v>83</v>
      </c>
      <c r="B99" s="248">
        <v>1.5130309737500001</v>
      </c>
      <c r="C99" s="248">
        <v>1.425</v>
      </c>
      <c r="D99" s="248">
        <v>1.425</v>
      </c>
      <c r="E99" s="248">
        <v>1.425</v>
      </c>
      <c r="F99" s="248">
        <v>1.425</v>
      </c>
      <c r="G99" s="248">
        <v>1.425</v>
      </c>
      <c r="H99" s="80"/>
      <c r="I99" s="80"/>
      <c r="J99" s="80"/>
    </row>
    <row r="100" spans="1:10" ht="12.75" outlineLevel="3" x14ac:dyDescent="0.2">
      <c r="A100" s="124" t="s">
        <v>183</v>
      </c>
      <c r="B100" s="248">
        <v>9.7856250000000006E-2</v>
      </c>
      <c r="C100" s="248">
        <v>9.7856250000000006E-2</v>
      </c>
      <c r="D100" s="248">
        <v>9.7856250000000006E-2</v>
      </c>
      <c r="E100" s="248">
        <v>9.7856250000000006E-2</v>
      </c>
      <c r="F100" s="248">
        <v>9.7856250000000006E-2</v>
      </c>
      <c r="G100" s="248">
        <v>8.1546875000000005E-2</v>
      </c>
      <c r="H100" s="80"/>
      <c r="I100" s="80"/>
      <c r="J100" s="80"/>
    </row>
    <row r="101" spans="1:10" ht="12.75" outlineLevel="2" x14ac:dyDescent="0.2">
      <c r="A101" s="17" t="s">
        <v>164</v>
      </c>
      <c r="B101" s="104"/>
      <c r="C101" s="104"/>
      <c r="D101" s="104"/>
      <c r="E101" s="104"/>
      <c r="F101" s="104"/>
      <c r="G101" s="104"/>
      <c r="H101" s="80"/>
      <c r="I101" s="80"/>
      <c r="J101" s="80"/>
    </row>
    <row r="102" spans="1:10" ht="12.75" outlineLevel="2" x14ac:dyDescent="0.2">
      <c r="A102" s="17" t="s">
        <v>10</v>
      </c>
      <c r="B102" s="104">
        <f t="shared" ref="B102:F102" si="20">SUM(B$103:B$103)</f>
        <v>0.11598634367000001</v>
      </c>
      <c r="C102" s="104">
        <f t="shared" si="20"/>
        <v>0.11867303662000001</v>
      </c>
      <c r="D102" s="104">
        <f t="shared" si="20"/>
        <v>0.11775795929000001</v>
      </c>
      <c r="E102" s="104">
        <f t="shared" si="20"/>
        <v>0.11840768072000001</v>
      </c>
      <c r="F102" s="104">
        <f t="shared" si="20"/>
        <v>0.11712072201</v>
      </c>
      <c r="G102" s="104">
        <v>0.11537691111999999</v>
      </c>
      <c r="H102" s="80"/>
      <c r="I102" s="80"/>
      <c r="J102" s="80"/>
    </row>
    <row r="103" spans="1:10" ht="12.75" outlineLevel="3" x14ac:dyDescent="0.2">
      <c r="A103" s="124" t="s">
        <v>107</v>
      </c>
      <c r="B103" s="248">
        <v>0.11598634367000001</v>
      </c>
      <c r="C103" s="248">
        <v>0.11867303662000001</v>
      </c>
      <c r="D103" s="248">
        <v>0.11775795929000001</v>
      </c>
      <c r="E103" s="248">
        <v>0.11840768072000001</v>
      </c>
      <c r="F103" s="248">
        <v>0.11712072201</v>
      </c>
      <c r="G103" s="248">
        <v>0.11537691111999999</v>
      </c>
      <c r="H103" s="80"/>
      <c r="I103" s="80"/>
      <c r="J103" s="80"/>
    </row>
    <row r="104" spans="1:10" x14ac:dyDescent="0.2">
      <c r="B104" s="177"/>
      <c r="C104" s="177"/>
      <c r="D104" s="177"/>
      <c r="E104" s="177"/>
      <c r="F104" s="177"/>
      <c r="G104" s="177"/>
      <c r="H104" s="80"/>
      <c r="I104" s="80"/>
      <c r="J104" s="80"/>
    </row>
    <row r="105" spans="1:10" x14ac:dyDescent="0.2">
      <c r="B105" s="177"/>
      <c r="C105" s="177"/>
      <c r="D105" s="177"/>
      <c r="E105" s="177"/>
      <c r="F105" s="177"/>
      <c r="G105" s="177"/>
      <c r="H105" s="80"/>
      <c r="I105" s="80"/>
      <c r="J105" s="80"/>
    </row>
    <row r="106" spans="1:10" x14ac:dyDescent="0.2">
      <c r="B106" s="177"/>
      <c r="C106" s="177"/>
      <c r="D106" s="177"/>
      <c r="E106" s="177"/>
      <c r="F106" s="177"/>
      <c r="G106" s="177"/>
      <c r="H106" s="80"/>
      <c r="I106" s="80"/>
      <c r="J106" s="80"/>
    </row>
    <row r="107" spans="1:10" x14ac:dyDescent="0.2">
      <c r="B107" s="177"/>
      <c r="C107" s="177"/>
      <c r="D107" s="177"/>
      <c r="E107" s="177"/>
      <c r="F107" s="177"/>
      <c r="G107" s="177"/>
      <c r="H107" s="80"/>
      <c r="I107" s="80"/>
      <c r="J107" s="80"/>
    </row>
    <row r="108" spans="1:10" x14ac:dyDescent="0.2">
      <c r="B108" s="177"/>
      <c r="C108" s="177"/>
      <c r="D108" s="177"/>
      <c r="E108" s="177"/>
      <c r="F108" s="177"/>
      <c r="G108" s="177"/>
      <c r="H108" s="80"/>
      <c r="I108" s="80"/>
      <c r="J108" s="80"/>
    </row>
    <row r="109" spans="1:10" x14ac:dyDescent="0.2">
      <c r="B109" s="177"/>
      <c r="C109" s="177"/>
      <c r="D109" s="177"/>
      <c r="E109" s="177"/>
      <c r="F109" s="177"/>
      <c r="G109" s="177"/>
      <c r="H109" s="80"/>
      <c r="I109" s="80"/>
      <c r="J109" s="80"/>
    </row>
    <row r="110" spans="1:10" x14ac:dyDescent="0.2">
      <c r="B110" s="177"/>
      <c r="C110" s="177"/>
      <c r="D110" s="177"/>
      <c r="E110" s="177"/>
      <c r="F110" s="177"/>
      <c r="G110" s="177"/>
      <c r="H110" s="80"/>
      <c r="I110" s="80"/>
      <c r="J110" s="80"/>
    </row>
    <row r="111" spans="1:10" x14ac:dyDescent="0.2">
      <c r="B111" s="177"/>
      <c r="C111" s="177"/>
      <c r="D111" s="177"/>
      <c r="E111" s="177"/>
      <c r="F111" s="177"/>
      <c r="G111" s="177"/>
      <c r="H111" s="80"/>
      <c r="I111" s="80"/>
      <c r="J111" s="80"/>
    </row>
    <row r="112" spans="1:10" x14ac:dyDescent="0.2">
      <c r="B112" s="177"/>
      <c r="C112" s="177"/>
      <c r="D112" s="177"/>
      <c r="E112" s="177"/>
      <c r="F112" s="177"/>
      <c r="G112" s="177"/>
      <c r="H112" s="80"/>
      <c r="I112" s="80"/>
      <c r="J112" s="80"/>
    </row>
    <row r="113" spans="2:10" x14ac:dyDescent="0.2">
      <c r="B113" s="177"/>
      <c r="C113" s="177"/>
      <c r="D113" s="177"/>
      <c r="E113" s="177"/>
      <c r="F113" s="177"/>
      <c r="G113" s="177"/>
      <c r="H113" s="80"/>
      <c r="I113" s="80"/>
      <c r="J113" s="80"/>
    </row>
    <row r="114" spans="2:10" x14ac:dyDescent="0.2">
      <c r="B114" s="177"/>
      <c r="C114" s="177"/>
      <c r="D114" s="177"/>
      <c r="E114" s="177"/>
      <c r="F114" s="177"/>
      <c r="G114" s="177"/>
      <c r="H114" s="80"/>
      <c r="I114" s="80"/>
      <c r="J114" s="80"/>
    </row>
    <row r="115" spans="2:10" x14ac:dyDescent="0.2">
      <c r="B115" s="177"/>
      <c r="C115" s="177"/>
      <c r="D115" s="177"/>
      <c r="E115" s="177"/>
      <c r="F115" s="177"/>
      <c r="G115" s="177"/>
      <c r="H115" s="80"/>
      <c r="I115" s="80"/>
      <c r="J115" s="80"/>
    </row>
    <row r="116" spans="2:10" x14ac:dyDescent="0.2">
      <c r="B116" s="177"/>
      <c r="C116" s="177"/>
      <c r="D116" s="177"/>
      <c r="E116" s="177"/>
      <c r="F116" s="177"/>
      <c r="G116" s="177"/>
      <c r="H116" s="80"/>
      <c r="I116" s="80"/>
      <c r="J116" s="80"/>
    </row>
    <row r="117" spans="2:10" x14ac:dyDescent="0.2">
      <c r="B117" s="177"/>
      <c r="C117" s="177"/>
      <c r="D117" s="177"/>
      <c r="E117" s="177"/>
      <c r="F117" s="177"/>
      <c r="G117" s="177"/>
      <c r="H117" s="80"/>
      <c r="I117" s="80"/>
      <c r="J117" s="80"/>
    </row>
    <row r="118" spans="2:10" x14ac:dyDescent="0.2">
      <c r="B118" s="177"/>
      <c r="C118" s="177"/>
      <c r="D118" s="177"/>
      <c r="E118" s="177"/>
      <c r="F118" s="177"/>
      <c r="G118" s="177"/>
      <c r="H118" s="80"/>
      <c r="I118" s="80"/>
      <c r="J118" s="80"/>
    </row>
    <row r="119" spans="2:10" x14ac:dyDescent="0.2">
      <c r="B119" s="177"/>
      <c r="C119" s="177"/>
      <c r="D119" s="177"/>
      <c r="E119" s="177"/>
      <c r="F119" s="177"/>
      <c r="G119" s="177"/>
      <c r="H119" s="80"/>
      <c r="I119" s="80"/>
      <c r="J119" s="80"/>
    </row>
    <row r="120" spans="2:10" x14ac:dyDescent="0.2">
      <c r="B120" s="177"/>
      <c r="C120" s="177"/>
      <c r="D120" s="177"/>
      <c r="E120" s="177"/>
      <c r="F120" s="177"/>
      <c r="G120" s="177"/>
      <c r="H120" s="80"/>
      <c r="I120" s="80"/>
      <c r="J120" s="80"/>
    </row>
    <row r="121" spans="2:10" x14ac:dyDescent="0.2">
      <c r="B121" s="177"/>
      <c r="C121" s="177"/>
      <c r="D121" s="177"/>
      <c r="E121" s="177"/>
      <c r="F121" s="177"/>
      <c r="G121" s="177"/>
      <c r="H121" s="80"/>
      <c r="I121" s="80"/>
      <c r="J121" s="80"/>
    </row>
    <row r="122" spans="2:10" x14ac:dyDescent="0.2">
      <c r="B122" s="177"/>
      <c r="C122" s="177"/>
      <c r="D122" s="177"/>
      <c r="E122" s="177"/>
      <c r="F122" s="177"/>
      <c r="G122" s="177"/>
      <c r="H122" s="80"/>
      <c r="I122" s="80"/>
      <c r="J122" s="80"/>
    </row>
    <row r="123" spans="2:10" x14ac:dyDescent="0.2">
      <c r="B123" s="177"/>
      <c r="C123" s="177"/>
      <c r="D123" s="177"/>
      <c r="E123" s="177"/>
      <c r="F123" s="177"/>
      <c r="G123" s="177"/>
      <c r="H123" s="80"/>
      <c r="I123" s="80"/>
      <c r="J123" s="80"/>
    </row>
    <row r="124" spans="2:10" x14ac:dyDescent="0.2">
      <c r="B124" s="177"/>
      <c r="C124" s="177"/>
      <c r="D124" s="177"/>
      <c r="E124" s="177"/>
      <c r="F124" s="177"/>
      <c r="G124" s="177"/>
      <c r="H124" s="80"/>
      <c r="I124" s="80"/>
      <c r="J124" s="80"/>
    </row>
    <row r="125" spans="2:10" x14ac:dyDescent="0.2">
      <c r="B125" s="177"/>
      <c r="C125" s="177"/>
      <c r="D125" s="177"/>
      <c r="E125" s="177"/>
      <c r="F125" s="177"/>
      <c r="G125" s="177"/>
      <c r="H125" s="80"/>
      <c r="I125" s="80"/>
      <c r="J125" s="80"/>
    </row>
    <row r="126" spans="2:10" x14ac:dyDescent="0.2">
      <c r="B126" s="177"/>
      <c r="C126" s="177"/>
      <c r="D126" s="177"/>
      <c r="E126" s="177"/>
      <c r="F126" s="177"/>
      <c r="G126" s="177"/>
      <c r="H126" s="80"/>
      <c r="I126" s="80"/>
      <c r="J126" s="80"/>
    </row>
    <row r="127" spans="2:10" x14ac:dyDescent="0.2">
      <c r="B127" s="177"/>
      <c r="C127" s="177"/>
      <c r="D127" s="177"/>
      <c r="E127" s="177"/>
      <c r="F127" s="177"/>
      <c r="G127" s="177"/>
      <c r="H127" s="80"/>
      <c r="I127" s="80"/>
      <c r="J127" s="80"/>
    </row>
    <row r="128" spans="2:10" x14ac:dyDescent="0.2">
      <c r="B128" s="177"/>
      <c r="C128" s="177"/>
      <c r="D128" s="177"/>
      <c r="E128" s="177"/>
      <c r="F128" s="177"/>
      <c r="G128" s="177"/>
      <c r="H128" s="80"/>
      <c r="I128" s="80"/>
      <c r="J128" s="80"/>
    </row>
    <row r="129" spans="2:10" x14ac:dyDescent="0.2">
      <c r="B129" s="177"/>
      <c r="C129" s="177"/>
      <c r="D129" s="177"/>
      <c r="E129" s="177"/>
      <c r="F129" s="177"/>
      <c r="G129" s="177"/>
      <c r="H129" s="80"/>
      <c r="I129" s="80"/>
      <c r="J129" s="80"/>
    </row>
    <row r="130" spans="2:10" x14ac:dyDescent="0.2">
      <c r="B130" s="177"/>
      <c r="C130" s="177"/>
      <c r="D130" s="177"/>
      <c r="E130" s="177"/>
      <c r="F130" s="177"/>
      <c r="G130" s="177"/>
      <c r="H130" s="80"/>
      <c r="I130" s="80"/>
      <c r="J130" s="80"/>
    </row>
    <row r="131" spans="2:10" x14ac:dyDescent="0.2">
      <c r="B131" s="177"/>
      <c r="C131" s="177"/>
      <c r="D131" s="177"/>
      <c r="E131" s="177"/>
      <c r="F131" s="177"/>
      <c r="G131" s="177"/>
      <c r="H131" s="80"/>
      <c r="I131" s="80"/>
      <c r="J131" s="80"/>
    </row>
    <row r="132" spans="2:10" x14ac:dyDescent="0.2">
      <c r="B132" s="177"/>
      <c r="C132" s="177"/>
      <c r="D132" s="177"/>
      <c r="E132" s="177"/>
      <c r="F132" s="177"/>
      <c r="G132" s="177"/>
      <c r="H132" s="80"/>
      <c r="I132" s="80"/>
      <c r="J132" s="80"/>
    </row>
    <row r="133" spans="2:10" x14ac:dyDescent="0.2">
      <c r="B133" s="177"/>
      <c r="C133" s="177"/>
      <c r="D133" s="177"/>
      <c r="E133" s="177"/>
      <c r="F133" s="177"/>
      <c r="G133" s="177"/>
      <c r="H133" s="80"/>
      <c r="I133" s="80"/>
      <c r="J133" s="80"/>
    </row>
    <row r="134" spans="2:10" x14ac:dyDescent="0.2">
      <c r="B134" s="177"/>
      <c r="C134" s="177"/>
      <c r="D134" s="177"/>
      <c r="E134" s="177"/>
      <c r="F134" s="177"/>
      <c r="G134" s="177"/>
      <c r="H134" s="80"/>
      <c r="I134" s="80"/>
      <c r="J134" s="80"/>
    </row>
    <row r="135" spans="2:10" x14ac:dyDescent="0.2">
      <c r="B135" s="177"/>
      <c r="C135" s="177"/>
      <c r="D135" s="177"/>
      <c r="E135" s="177"/>
      <c r="F135" s="177"/>
      <c r="G135" s="177"/>
      <c r="H135" s="80"/>
      <c r="I135" s="80"/>
      <c r="J135" s="80"/>
    </row>
    <row r="136" spans="2:10" x14ac:dyDescent="0.2">
      <c r="B136" s="177"/>
      <c r="C136" s="177"/>
      <c r="D136" s="177"/>
      <c r="E136" s="177"/>
      <c r="F136" s="177"/>
      <c r="G136" s="177"/>
      <c r="H136" s="80"/>
      <c r="I136" s="80"/>
      <c r="J136" s="80"/>
    </row>
    <row r="137" spans="2:10" x14ac:dyDescent="0.2">
      <c r="B137" s="177"/>
      <c r="C137" s="177"/>
      <c r="D137" s="177"/>
      <c r="E137" s="177"/>
      <c r="F137" s="177"/>
      <c r="G137" s="177"/>
      <c r="H137" s="80"/>
      <c r="I137" s="80"/>
      <c r="J137" s="80"/>
    </row>
    <row r="138" spans="2:10" x14ac:dyDescent="0.2">
      <c r="B138" s="177"/>
      <c r="C138" s="177"/>
      <c r="D138" s="177"/>
      <c r="E138" s="177"/>
      <c r="F138" s="177"/>
      <c r="G138" s="177"/>
      <c r="H138" s="80"/>
      <c r="I138" s="80"/>
      <c r="J138" s="80"/>
    </row>
    <row r="139" spans="2:10" x14ac:dyDescent="0.2">
      <c r="B139" s="177"/>
      <c r="C139" s="177"/>
      <c r="D139" s="177"/>
      <c r="E139" s="177"/>
      <c r="F139" s="177"/>
      <c r="G139" s="177"/>
      <c r="H139" s="80"/>
      <c r="I139" s="80"/>
      <c r="J139" s="80"/>
    </row>
    <row r="140" spans="2:10" x14ac:dyDescent="0.2">
      <c r="B140" s="177"/>
      <c r="C140" s="177"/>
      <c r="D140" s="177"/>
      <c r="E140" s="177"/>
      <c r="F140" s="177"/>
      <c r="G140" s="177"/>
      <c r="H140" s="80"/>
      <c r="I140" s="80"/>
      <c r="J140" s="80"/>
    </row>
    <row r="141" spans="2:10" x14ac:dyDescent="0.2">
      <c r="B141" s="177"/>
      <c r="C141" s="177"/>
      <c r="D141" s="177"/>
      <c r="E141" s="177"/>
      <c r="F141" s="177"/>
      <c r="G141" s="177"/>
      <c r="H141" s="80"/>
      <c r="I141" s="80"/>
      <c r="J141" s="80"/>
    </row>
    <row r="142" spans="2:10" x14ac:dyDescent="0.2">
      <c r="B142" s="177"/>
      <c r="C142" s="177"/>
      <c r="D142" s="177"/>
      <c r="E142" s="177"/>
      <c r="F142" s="177"/>
      <c r="G142" s="177"/>
      <c r="H142" s="80"/>
      <c r="I142" s="80"/>
      <c r="J142" s="80"/>
    </row>
    <row r="143" spans="2:10" x14ac:dyDescent="0.2">
      <c r="B143" s="177"/>
      <c r="C143" s="177"/>
      <c r="D143" s="177"/>
      <c r="E143" s="177"/>
      <c r="F143" s="177"/>
      <c r="G143" s="177"/>
      <c r="H143" s="80"/>
      <c r="I143" s="80"/>
      <c r="J143" s="80"/>
    </row>
    <row r="144" spans="2:10" x14ac:dyDescent="0.2">
      <c r="B144" s="177"/>
      <c r="C144" s="177"/>
      <c r="D144" s="177"/>
      <c r="E144" s="177"/>
      <c r="F144" s="177"/>
      <c r="G144" s="177"/>
      <c r="H144" s="80"/>
      <c r="I144" s="80"/>
      <c r="J144" s="80"/>
    </row>
    <row r="145" spans="2:10" x14ac:dyDescent="0.2">
      <c r="B145" s="177"/>
      <c r="C145" s="177"/>
      <c r="D145" s="177"/>
      <c r="E145" s="177"/>
      <c r="F145" s="177"/>
      <c r="G145" s="177"/>
      <c r="H145" s="80"/>
      <c r="I145" s="80"/>
      <c r="J145" s="80"/>
    </row>
    <row r="146" spans="2:10" x14ac:dyDescent="0.2">
      <c r="B146" s="177"/>
      <c r="C146" s="177"/>
      <c r="D146" s="177"/>
      <c r="E146" s="177"/>
      <c r="F146" s="177"/>
      <c r="G146" s="177"/>
      <c r="H146" s="80"/>
      <c r="I146" s="80"/>
      <c r="J146" s="80"/>
    </row>
    <row r="147" spans="2:10" x14ac:dyDescent="0.2">
      <c r="B147" s="177"/>
      <c r="C147" s="177"/>
      <c r="D147" s="177"/>
      <c r="E147" s="177"/>
      <c r="F147" s="177"/>
      <c r="G147" s="177"/>
      <c r="H147" s="80"/>
      <c r="I147" s="80"/>
      <c r="J147" s="80"/>
    </row>
    <row r="148" spans="2:10" x14ac:dyDescent="0.2">
      <c r="B148" s="177"/>
      <c r="C148" s="177"/>
      <c r="D148" s="177"/>
      <c r="E148" s="177"/>
      <c r="F148" s="177"/>
      <c r="G148" s="177"/>
      <c r="H148" s="80"/>
      <c r="I148" s="80"/>
      <c r="J148" s="80"/>
    </row>
    <row r="149" spans="2:10" x14ac:dyDescent="0.2">
      <c r="B149" s="177"/>
      <c r="C149" s="177"/>
      <c r="D149" s="177"/>
      <c r="E149" s="177"/>
      <c r="F149" s="177"/>
      <c r="G149" s="177"/>
      <c r="H149" s="80"/>
      <c r="I149" s="80"/>
      <c r="J149" s="80"/>
    </row>
    <row r="150" spans="2:10" x14ac:dyDescent="0.2">
      <c r="B150" s="177"/>
      <c r="C150" s="177"/>
      <c r="D150" s="177"/>
      <c r="E150" s="177"/>
      <c r="F150" s="177"/>
      <c r="G150" s="177"/>
      <c r="H150" s="80"/>
      <c r="I150" s="80"/>
      <c r="J150" s="80"/>
    </row>
    <row r="151" spans="2:10" x14ac:dyDescent="0.2">
      <c r="B151" s="177"/>
      <c r="C151" s="177"/>
      <c r="D151" s="177"/>
      <c r="E151" s="177"/>
      <c r="F151" s="177"/>
      <c r="G151" s="177"/>
      <c r="H151" s="80"/>
      <c r="I151" s="80"/>
      <c r="J151" s="80"/>
    </row>
    <row r="152" spans="2:10" x14ac:dyDescent="0.2">
      <c r="B152" s="177"/>
      <c r="C152" s="177"/>
      <c r="D152" s="177"/>
      <c r="E152" s="177"/>
      <c r="F152" s="177"/>
      <c r="G152" s="177"/>
      <c r="H152" s="80"/>
      <c r="I152" s="80"/>
      <c r="J152" s="80"/>
    </row>
    <row r="153" spans="2:10" x14ac:dyDescent="0.2">
      <c r="B153" s="177"/>
      <c r="C153" s="177"/>
      <c r="D153" s="177"/>
      <c r="E153" s="177"/>
      <c r="F153" s="177"/>
      <c r="G153" s="177"/>
      <c r="H153" s="80"/>
      <c r="I153" s="80"/>
      <c r="J153" s="80"/>
    </row>
    <row r="154" spans="2:10" x14ac:dyDescent="0.2">
      <c r="B154" s="177"/>
      <c r="C154" s="177"/>
      <c r="D154" s="177"/>
      <c r="E154" s="177"/>
      <c r="F154" s="177"/>
      <c r="G154" s="177"/>
      <c r="H154" s="80"/>
      <c r="I154" s="80"/>
      <c r="J154" s="80"/>
    </row>
    <row r="155" spans="2:10" x14ac:dyDescent="0.2">
      <c r="B155" s="177"/>
      <c r="C155" s="177"/>
      <c r="D155" s="177"/>
      <c r="E155" s="177"/>
      <c r="F155" s="177"/>
      <c r="G155" s="177"/>
      <c r="H155" s="80"/>
      <c r="I155" s="80"/>
      <c r="J155" s="80"/>
    </row>
    <row r="156" spans="2:10" x14ac:dyDescent="0.2">
      <c r="B156" s="177"/>
      <c r="C156" s="177"/>
      <c r="D156" s="177"/>
      <c r="E156" s="177"/>
      <c r="F156" s="177"/>
      <c r="G156" s="177"/>
      <c r="H156" s="80"/>
      <c r="I156" s="80"/>
      <c r="J156" s="80"/>
    </row>
    <row r="157" spans="2:10" x14ac:dyDescent="0.2">
      <c r="B157" s="177"/>
      <c r="C157" s="177"/>
      <c r="D157" s="177"/>
      <c r="E157" s="177"/>
      <c r="F157" s="177"/>
      <c r="G157" s="177"/>
      <c r="H157" s="80"/>
      <c r="I157" s="80"/>
      <c r="J157" s="80"/>
    </row>
    <row r="158" spans="2:10" x14ac:dyDescent="0.2">
      <c r="B158" s="177"/>
      <c r="C158" s="177"/>
      <c r="D158" s="177"/>
      <c r="E158" s="177"/>
      <c r="F158" s="177"/>
      <c r="G158" s="177"/>
      <c r="H158" s="80"/>
      <c r="I158" s="80"/>
      <c r="J158" s="80"/>
    </row>
    <row r="159" spans="2:10" x14ac:dyDescent="0.2">
      <c r="B159" s="177"/>
      <c r="C159" s="177"/>
      <c r="D159" s="177"/>
      <c r="E159" s="177"/>
      <c r="F159" s="177"/>
      <c r="G159" s="177"/>
      <c r="H159" s="80"/>
      <c r="I159" s="80"/>
      <c r="J159" s="80"/>
    </row>
    <row r="160" spans="2:10" x14ac:dyDescent="0.2">
      <c r="B160" s="177"/>
      <c r="C160" s="177"/>
      <c r="D160" s="177"/>
      <c r="E160" s="177"/>
      <c r="F160" s="177"/>
      <c r="G160" s="177"/>
      <c r="H160" s="80"/>
      <c r="I160" s="80"/>
      <c r="J160" s="80"/>
    </row>
    <row r="161" spans="2:10" x14ac:dyDescent="0.2">
      <c r="B161" s="177"/>
      <c r="C161" s="177"/>
      <c r="D161" s="177"/>
      <c r="E161" s="177"/>
      <c r="F161" s="177"/>
      <c r="G161" s="177"/>
      <c r="H161" s="80"/>
      <c r="I161" s="80"/>
      <c r="J161" s="80"/>
    </row>
    <row r="162" spans="2:10" x14ac:dyDescent="0.2">
      <c r="B162" s="177"/>
      <c r="C162" s="177"/>
      <c r="D162" s="177"/>
      <c r="E162" s="177"/>
      <c r="F162" s="177"/>
      <c r="G162" s="177"/>
      <c r="H162" s="80"/>
      <c r="I162" s="80"/>
      <c r="J162" s="80"/>
    </row>
    <row r="163" spans="2:10" x14ac:dyDescent="0.2">
      <c r="B163" s="177"/>
      <c r="C163" s="177"/>
      <c r="D163" s="177"/>
      <c r="E163" s="177"/>
      <c r="F163" s="177"/>
      <c r="G163" s="177"/>
      <c r="H163" s="80"/>
      <c r="I163" s="80"/>
      <c r="J163" s="80"/>
    </row>
    <row r="164" spans="2:10" x14ac:dyDescent="0.2">
      <c r="B164" s="177"/>
      <c r="C164" s="177"/>
      <c r="D164" s="177"/>
      <c r="E164" s="177"/>
      <c r="F164" s="177"/>
      <c r="G164" s="177"/>
      <c r="H164" s="80"/>
      <c r="I164" s="80"/>
      <c r="J164" s="80"/>
    </row>
    <row r="165" spans="2:10" x14ac:dyDescent="0.2">
      <c r="B165" s="177"/>
      <c r="C165" s="177"/>
      <c r="D165" s="177"/>
      <c r="E165" s="177"/>
      <c r="F165" s="177"/>
      <c r="G165" s="177"/>
      <c r="H165" s="80"/>
      <c r="I165" s="80"/>
      <c r="J165" s="80"/>
    </row>
    <row r="166" spans="2:10" x14ac:dyDescent="0.2">
      <c r="B166" s="177"/>
      <c r="C166" s="177"/>
      <c r="D166" s="177"/>
      <c r="E166" s="177"/>
      <c r="F166" s="177"/>
      <c r="G166" s="177"/>
      <c r="H166" s="80"/>
      <c r="I166" s="80"/>
      <c r="J166" s="80"/>
    </row>
    <row r="167" spans="2:10" x14ac:dyDescent="0.2">
      <c r="B167" s="177"/>
      <c r="C167" s="177"/>
      <c r="D167" s="177"/>
      <c r="E167" s="177"/>
      <c r="F167" s="177"/>
      <c r="G167" s="177"/>
      <c r="H167" s="80"/>
      <c r="I167" s="80"/>
      <c r="J167" s="80"/>
    </row>
    <row r="168" spans="2:10" x14ac:dyDescent="0.2">
      <c r="B168" s="177"/>
      <c r="C168" s="177"/>
      <c r="D168" s="177"/>
      <c r="E168" s="177"/>
      <c r="F168" s="177"/>
      <c r="G168" s="177"/>
      <c r="H168" s="80"/>
      <c r="I168" s="80"/>
      <c r="J168" s="80"/>
    </row>
    <row r="169" spans="2:10" x14ac:dyDescent="0.2">
      <c r="B169" s="177"/>
      <c r="C169" s="177"/>
      <c r="D169" s="177"/>
      <c r="E169" s="177"/>
      <c r="F169" s="177"/>
      <c r="G169" s="177"/>
      <c r="H169" s="80"/>
      <c r="I169" s="80"/>
      <c r="J169" s="80"/>
    </row>
    <row r="170" spans="2:10" x14ac:dyDescent="0.2">
      <c r="B170" s="177"/>
      <c r="C170" s="177"/>
      <c r="D170" s="177"/>
      <c r="E170" s="177"/>
      <c r="F170" s="177"/>
      <c r="G170" s="177"/>
      <c r="H170" s="80"/>
      <c r="I170" s="80"/>
      <c r="J170" s="80"/>
    </row>
    <row r="171" spans="2:10" x14ac:dyDescent="0.2">
      <c r="B171" s="177"/>
      <c r="C171" s="177"/>
      <c r="D171" s="177"/>
      <c r="E171" s="177"/>
      <c r="F171" s="177"/>
      <c r="G171" s="177"/>
      <c r="H171" s="80"/>
      <c r="I171" s="80"/>
      <c r="J171" s="80"/>
    </row>
    <row r="172" spans="2:10" x14ac:dyDescent="0.2">
      <c r="B172" s="177"/>
      <c r="C172" s="177"/>
      <c r="D172" s="177"/>
      <c r="E172" s="177"/>
      <c r="F172" s="177"/>
      <c r="G172" s="177"/>
      <c r="H172" s="80"/>
      <c r="I172" s="80"/>
      <c r="J172" s="80"/>
    </row>
    <row r="173" spans="2:10" x14ac:dyDescent="0.2">
      <c r="B173" s="177"/>
      <c r="C173" s="177"/>
      <c r="D173" s="177"/>
      <c r="E173" s="177"/>
      <c r="F173" s="177"/>
      <c r="G173" s="177"/>
      <c r="H173" s="80"/>
      <c r="I173" s="80"/>
      <c r="J173" s="80"/>
    </row>
    <row r="174" spans="2:10" x14ac:dyDescent="0.2">
      <c r="B174" s="177"/>
      <c r="C174" s="177"/>
      <c r="D174" s="177"/>
      <c r="E174" s="177"/>
      <c r="F174" s="177"/>
      <c r="G174" s="177"/>
      <c r="H174" s="80"/>
      <c r="I174" s="80"/>
      <c r="J174" s="80"/>
    </row>
    <row r="175" spans="2:10" x14ac:dyDescent="0.2">
      <c r="B175" s="177"/>
      <c r="C175" s="177"/>
      <c r="D175" s="177"/>
      <c r="E175" s="177"/>
      <c r="F175" s="177"/>
      <c r="G175" s="177"/>
      <c r="H175" s="80"/>
      <c r="I175" s="80"/>
      <c r="J175" s="80"/>
    </row>
    <row r="176" spans="2:10" x14ac:dyDescent="0.2">
      <c r="B176" s="177"/>
      <c r="C176" s="177"/>
      <c r="D176" s="177"/>
      <c r="E176" s="177"/>
      <c r="F176" s="177"/>
      <c r="G176" s="177"/>
      <c r="H176" s="80"/>
      <c r="I176" s="80"/>
      <c r="J176" s="80"/>
    </row>
    <row r="177" spans="2:10" x14ac:dyDescent="0.2">
      <c r="B177" s="177"/>
      <c r="C177" s="177"/>
      <c r="D177" s="177"/>
      <c r="E177" s="177"/>
      <c r="F177" s="177"/>
      <c r="G177" s="177"/>
      <c r="H177" s="80"/>
      <c r="I177" s="80"/>
      <c r="J177" s="80"/>
    </row>
    <row r="178" spans="2:10" x14ac:dyDescent="0.2">
      <c r="B178" s="177"/>
      <c r="C178" s="177"/>
      <c r="D178" s="177"/>
      <c r="E178" s="177"/>
      <c r="F178" s="177"/>
      <c r="G178" s="177"/>
      <c r="H178" s="80"/>
      <c r="I178" s="80"/>
      <c r="J178" s="80"/>
    </row>
    <row r="179" spans="2:10" x14ac:dyDescent="0.2">
      <c r="B179" s="177"/>
      <c r="C179" s="177"/>
      <c r="D179" s="177"/>
      <c r="E179" s="177"/>
      <c r="F179" s="177"/>
      <c r="G179" s="177"/>
      <c r="H179" s="80"/>
      <c r="I179" s="80"/>
      <c r="J179" s="80"/>
    </row>
    <row r="180" spans="2:10" x14ac:dyDescent="0.2">
      <c r="B180" s="177"/>
      <c r="C180" s="177"/>
      <c r="D180" s="177"/>
      <c r="E180" s="177"/>
      <c r="F180" s="177"/>
      <c r="G180" s="177"/>
      <c r="H180" s="80"/>
      <c r="I180" s="80"/>
      <c r="J180" s="80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>
    <tabColor indexed="57"/>
    <outlinePr applyStyles="1" summaryBelow="0"/>
    <pageSetUpPr fitToPage="1"/>
  </sheetPr>
  <dimension ref="A2:J247"/>
  <sheetViews>
    <sheetView workbookViewId="0">
      <selection activeCell="B25" sqref="B25"/>
    </sheetView>
  </sheetViews>
  <sheetFormatPr defaultRowHeight="12.75" x14ac:dyDescent="0.2"/>
  <cols>
    <col min="1" max="1" width="52.7109375" style="64" bestFit="1" customWidth="1"/>
    <col min="2" max="7" width="15.140625" style="64" customWidth="1"/>
    <col min="8" max="16384" width="9.140625" style="64"/>
  </cols>
  <sheetData>
    <row r="2" spans="1:10" ht="18.75" x14ac:dyDescent="0.2">
      <c r="A2" s="5" t="s">
        <v>216</v>
      </c>
      <c r="B2" s="5"/>
      <c r="C2" s="5"/>
      <c r="D2" s="5"/>
      <c r="E2" s="5"/>
      <c r="F2" s="5"/>
      <c r="G2" s="5"/>
      <c r="H2" s="78"/>
      <c r="I2" s="78"/>
      <c r="J2" s="78"/>
    </row>
    <row r="3" spans="1:10" x14ac:dyDescent="0.2">
      <c r="A3" s="126"/>
    </row>
    <row r="4" spans="1:10" s="188" customFormat="1" x14ac:dyDescent="0.2">
      <c r="A4" s="24" t="str">
        <f>$A$2 &amp; " (" &amp;G4 &amp; ")"</f>
        <v>Державний та гарантований державою борг України за поточний рік (млрд. грн)</v>
      </c>
      <c r="G4" s="188" t="str">
        <f>VALUAH</f>
        <v>млрд. грн</v>
      </c>
    </row>
    <row r="5" spans="1:10" s="197" customFormat="1" x14ac:dyDescent="0.2">
      <c r="A5" s="111"/>
      <c r="B5" s="150">
        <v>43100</v>
      </c>
      <c r="C5" s="150">
        <v>43131</v>
      </c>
      <c r="D5" s="150">
        <v>43159</v>
      </c>
      <c r="E5" s="150">
        <v>43190</v>
      </c>
      <c r="F5" s="150">
        <v>43220</v>
      </c>
      <c r="G5" s="85">
        <v>43251</v>
      </c>
    </row>
    <row r="6" spans="1:10" s="87" customFormat="1" x14ac:dyDescent="0.2">
      <c r="A6" s="236" t="s">
        <v>201</v>
      </c>
      <c r="B6" s="198">
        <f t="shared" ref="B6:G6" si="0">SUM(B7:B8)</f>
        <v>2141.6905879996102</v>
      </c>
      <c r="C6" s="198">
        <f t="shared" si="0"/>
        <v>2134.93428886929</v>
      </c>
      <c r="D6" s="198">
        <f t="shared" si="0"/>
        <v>2068.8397230079399</v>
      </c>
      <c r="E6" s="198">
        <f t="shared" si="0"/>
        <v>2053.6088142244998</v>
      </c>
      <c r="F6" s="198">
        <f t="shared" si="0"/>
        <v>2020.9856724302999</v>
      </c>
      <c r="G6" s="198">
        <f t="shared" si="0"/>
        <v>1993.01638701706</v>
      </c>
    </row>
    <row r="7" spans="1:10" s="170" customFormat="1" x14ac:dyDescent="0.2">
      <c r="A7" s="213" t="s">
        <v>61</v>
      </c>
      <c r="B7" s="209">
        <v>766.67894097345004</v>
      </c>
      <c r="C7" s="209">
        <v>758.66671398871995</v>
      </c>
      <c r="D7" s="209">
        <v>758.59951617034994</v>
      </c>
      <c r="E7" s="209">
        <v>764.48568222252004</v>
      </c>
      <c r="F7" s="209">
        <v>759.84267401576005</v>
      </c>
      <c r="G7" s="248">
        <v>760.85486310825002</v>
      </c>
    </row>
    <row r="8" spans="1:10" s="170" customFormat="1" x14ac:dyDescent="0.2">
      <c r="A8" s="213" t="s">
        <v>91</v>
      </c>
      <c r="B8" s="209">
        <v>1375.0116470261601</v>
      </c>
      <c r="C8" s="209">
        <v>1376.26757488057</v>
      </c>
      <c r="D8" s="209">
        <v>1310.24020683759</v>
      </c>
      <c r="E8" s="209">
        <v>1289.1231320019799</v>
      </c>
      <c r="F8" s="209">
        <v>1261.14299841454</v>
      </c>
      <c r="G8" s="248">
        <v>1232.1615239088101</v>
      </c>
    </row>
    <row r="9" spans="1:10" x14ac:dyDescent="0.2">
      <c r="B9" s="78"/>
      <c r="C9" s="78"/>
      <c r="D9" s="78"/>
      <c r="E9" s="78"/>
      <c r="F9" s="78"/>
      <c r="G9" s="78"/>
      <c r="H9" s="78"/>
    </row>
    <row r="10" spans="1:10" x14ac:dyDescent="0.2">
      <c r="A10" s="24" t="str">
        <f>$A$2 &amp; " (" &amp;G10 &amp; ")"</f>
        <v>Державний та гарантований державою борг України за поточний рік (млрд. дол. США)</v>
      </c>
      <c r="B10" s="78"/>
      <c r="C10" s="78"/>
      <c r="D10" s="78"/>
      <c r="E10" s="78"/>
      <c r="F10" s="78"/>
      <c r="G10" s="188" t="str">
        <f>VALUSD</f>
        <v>млрд. дол. США</v>
      </c>
      <c r="H10" s="78"/>
    </row>
    <row r="11" spans="1:10" s="71" customFormat="1" x14ac:dyDescent="0.2">
      <c r="A11" s="111"/>
      <c r="B11" s="150">
        <v>43100</v>
      </c>
      <c r="C11" s="150">
        <v>43131</v>
      </c>
      <c r="D11" s="150">
        <v>43159</v>
      </c>
      <c r="E11" s="150">
        <v>43190</v>
      </c>
      <c r="F11" s="150">
        <v>43220</v>
      </c>
      <c r="G11" s="85">
        <v>43251</v>
      </c>
      <c r="H11" s="197"/>
      <c r="I11" s="197"/>
      <c r="J11" s="197"/>
    </row>
    <row r="12" spans="1:10" s="190" customFormat="1" x14ac:dyDescent="0.2">
      <c r="A12" s="236" t="s">
        <v>201</v>
      </c>
      <c r="B12" s="198">
        <f t="shared" ref="B12:G12" si="1">SUM(B13:B14)</f>
        <v>76.305753084309998</v>
      </c>
      <c r="C12" s="198">
        <f t="shared" si="1"/>
        <v>76.223721647399998</v>
      </c>
      <c r="D12" s="198">
        <f t="shared" si="1"/>
        <v>76.771022724070008</v>
      </c>
      <c r="E12" s="198">
        <f t="shared" si="1"/>
        <v>77.367692873929997</v>
      </c>
      <c r="F12" s="198">
        <f t="shared" si="1"/>
        <v>77.048496040960003</v>
      </c>
      <c r="G12" s="198">
        <f t="shared" si="1"/>
        <v>76.256134905380009</v>
      </c>
      <c r="H12" s="207"/>
    </row>
    <row r="13" spans="1:10" s="234" customFormat="1" x14ac:dyDescent="0.2">
      <c r="A13" s="96" t="s">
        <v>61</v>
      </c>
      <c r="B13" s="209">
        <v>27.315810366209998</v>
      </c>
      <c r="C13" s="209">
        <v>27.086735517569998</v>
      </c>
      <c r="D13" s="209">
        <v>28.150300889250001</v>
      </c>
      <c r="E13" s="209">
        <v>28.801246400530001</v>
      </c>
      <c r="F13" s="209">
        <v>28.9684068816</v>
      </c>
      <c r="G13" s="248">
        <v>29.111577537679999</v>
      </c>
      <c r="H13" s="6"/>
    </row>
    <row r="14" spans="1:10" s="234" customFormat="1" x14ac:dyDescent="0.2">
      <c r="A14" s="96" t="s">
        <v>91</v>
      </c>
      <c r="B14" s="209">
        <v>48.989942718099996</v>
      </c>
      <c r="C14" s="209">
        <v>49.136986129829999</v>
      </c>
      <c r="D14" s="209">
        <v>48.620721834820003</v>
      </c>
      <c r="E14" s="209">
        <v>48.566446473399999</v>
      </c>
      <c r="F14" s="209">
        <v>48.08008915936</v>
      </c>
      <c r="G14" s="248">
        <v>47.144557367700003</v>
      </c>
      <c r="H14" s="6"/>
    </row>
    <row r="15" spans="1:10" x14ac:dyDescent="0.2">
      <c r="B15" s="78"/>
      <c r="C15" s="78"/>
      <c r="D15" s="78"/>
      <c r="E15" s="78"/>
      <c r="F15" s="78"/>
      <c r="G15" s="78"/>
      <c r="H15" s="78"/>
    </row>
    <row r="16" spans="1:10" s="201" customFormat="1" x14ac:dyDescent="0.2">
      <c r="B16" s="222"/>
      <c r="C16" s="222"/>
      <c r="D16" s="222"/>
      <c r="E16" s="222"/>
      <c r="F16" s="222"/>
      <c r="G16" s="65" t="s">
        <v>23</v>
      </c>
      <c r="H16" s="222"/>
    </row>
    <row r="17" spans="1:10" s="71" customFormat="1" x14ac:dyDescent="0.2">
      <c r="A17" s="109"/>
      <c r="B17" s="150">
        <v>43100</v>
      </c>
      <c r="C17" s="150">
        <v>43131</v>
      </c>
      <c r="D17" s="150">
        <v>43159</v>
      </c>
      <c r="E17" s="150">
        <v>43190</v>
      </c>
      <c r="F17" s="150">
        <v>43220</v>
      </c>
      <c r="G17" s="150">
        <v>43251</v>
      </c>
      <c r="H17" s="197"/>
      <c r="I17" s="197"/>
      <c r="J17" s="197"/>
    </row>
    <row r="18" spans="1:10" s="190" customFormat="1" x14ac:dyDescent="0.2">
      <c r="A18" s="122" t="s">
        <v>201</v>
      </c>
      <c r="B18" s="198">
        <f t="shared" ref="B18:G18" si="2">SUM(B19:B20)</f>
        <v>1</v>
      </c>
      <c r="C18" s="198">
        <f t="shared" si="2"/>
        <v>1</v>
      </c>
      <c r="D18" s="198">
        <f t="shared" si="2"/>
        <v>1</v>
      </c>
      <c r="E18" s="198">
        <f t="shared" si="2"/>
        <v>1</v>
      </c>
      <c r="F18" s="198">
        <f t="shared" si="2"/>
        <v>1</v>
      </c>
      <c r="G18" s="198">
        <f t="shared" si="2"/>
        <v>1</v>
      </c>
      <c r="H18" s="207"/>
    </row>
    <row r="19" spans="1:10" s="234" customFormat="1" x14ac:dyDescent="0.2">
      <c r="A19" s="96" t="s">
        <v>61</v>
      </c>
      <c r="B19" s="211">
        <v>0.35797800000000002</v>
      </c>
      <c r="C19" s="211">
        <v>0.35535800000000001</v>
      </c>
      <c r="D19" s="211">
        <v>0.36667899999999998</v>
      </c>
      <c r="E19" s="211">
        <v>0.37226500000000001</v>
      </c>
      <c r="F19" s="211">
        <v>0.37597599999999998</v>
      </c>
      <c r="G19" s="8">
        <v>0.38175999999999999</v>
      </c>
      <c r="H19" s="6"/>
    </row>
    <row r="20" spans="1:10" s="234" customFormat="1" x14ac:dyDescent="0.2">
      <c r="A20" s="96" t="s">
        <v>91</v>
      </c>
      <c r="B20" s="211">
        <v>0.64202199999999998</v>
      </c>
      <c r="C20" s="211">
        <v>0.64464200000000005</v>
      </c>
      <c r="D20" s="211">
        <v>0.63332100000000002</v>
      </c>
      <c r="E20" s="211">
        <v>0.62773500000000004</v>
      </c>
      <c r="F20" s="211">
        <v>0.62402400000000002</v>
      </c>
      <c r="G20" s="8">
        <v>0.61824000000000001</v>
      </c>
      <c r="H20" s="6"/>
    </row>
    <row r="21" spans="1:10" x14ac:dyDescent="0.2">
      <c r="B21" s="78"/>
      <c r="C21" s="78"/>
      <c r="D21" s="78"/>
      <c r="E21" s="78"/>
      <c r="F21" s="78"/>
      <c r="G21" s="78"/>
      <c r="H21" s="78"/>
    </row>
    <row r="22" spans="1:10" x14ac:dyDescent="0.2">
      <c r="B22" s="78"/>
      <c r="C22" s="78"/>
      <c r="D22" s="78"/>
      <c r="E22" s="78"/>
      <c r="F22" s="78"/>
      <c r="G22" s="78"/>
      <c r="H22" s="78"/>
    </row>
    <row r="23" spans="1:10" x14ac:dyDescent="0.2">
      <c r="B23" s="78"/>
      <c r="C23" s="78"/>
      <c r="D23" s="78"/>
      <c r="E23" s="78"/>
      <c r="F23" s="78"/>
      <c r="G23" s="78"/>
      <c r="H23" s="78"/>
    </row>
    <row r="24" spans="1:10" x14ac:dyDescent="0.2">
      <c r="B24" s="78"/>
      <c r="C24" s="78"/>
      <c r="D24" s="78"/>
      <c r="E24" s="78"/>
      <c r="F24" s="78"/>
      <c r="G24" s="78"/>
      <c r="H24" s="78"/>
    </row>
    <row r="25" spans="1:10" s="201" customFormat="1" x14ac:dyDescent="0.2">
      <c r="B25" s="222"/>
      <c r="C25" s="222"/>
      <c r="D25" s="222"/>
      <c r="E25" s="222"/>
      <c r="F25" s="222"/>
      <c r="G25" s="222"/>
      <c r="H25" s="222"/>
    </row>
    <row r="26" spans="1:10" x14ac:dyDescent="0.2">
      <c r="B26" s="78"/>
      <c r="C26" s="78"/>
      <c r="D26" s="78"/>
      <c r="E26" s="78"/>
      <c r="F26" s="78"/>
      <c r="G26" s="78"/>
      <c r="H26" s="78"/>
    </row>
    <row r="27" spans="1:10" x14ac:dyDescent="0.2">
      <c r="B27" s="78"/>
      <c r="C27" s="78"/>
      <c r="D27" s="78"/>
      <c r="E27" s="78"/>
      <c r="F27" s="78"/>
      <c r="G27" s="78"/>
      <c r="H27" s="78"/>
    </row>
    <row r="28" spans="1:10" x14ac:dyDescent="0.2">
      <c r="B28" s="78"/>
      <c r="C28" s="78"/>
      <c r="D28" s="78"/>
      <c r="E28" s="78"/>
      <c r="F28" s="78"/>
      <c r="G28" s="78"/>
      <c r="H28" s="78"/>
    </row>
    <row r="29" spans="1:10" x14ac:dyDescent="0.2">
      <c r="B29" s="78"/>
      <c r="C29" s="78"/>
      <c r="D29" s="78"/>
      <c r="E29" s="78"/>
      <c r="F29" s="78"/>
      <c r="G29" s="78"/>
      <c r="H29" s="78"/>
    </row>
    <row r="30" spans="1:10" x14ac:dyDescent="0.2">
      <c r="B30" s="78"/>
      <c r="C30" s="78"/>
      <c r="D30" s="78"/>
      <c r="E30" s="78"/>
      <c r="F30" s="78"/>
      <c r="G30" s="78"/>
      <c r="H30" s="78"/>
    </row>
    <row r="31" spans="1:10" x14ac:dyDescent="0.2">
      <c r="B31" s="78"/>
      <c r="C31" s="78"/>
      <c r="D31" s="78"/>
      <c r="E31" s="78"/>
      <c r="F31" s="78"/>
      <c r="G31" s="78"/>
      <c r="H31" s="78"/>
    </row>
    <row r="32" spans="1:10" x14ac:dyDescent="0.2">
      <c r="B32" s="78"/>
      <c r="C32" s="78"/>
      <c r="D32" s="78"/>
      <c r="E32" s="78"/>
      <c r="F32" s="78"/>
      <c r="G32" s="78"/>
      <c r="H32" s="78"/>
    </row>
    <row r="33" spans="2:8" x14ac:dyDescent="0.2">
      <c r="B33" s="78"/>
      <c r="C33" s="78"/>
      <c r="D33" s="78"/>
      <c r="E33" s="78"/>
      <c r="F33" s="78"/>
      <c r="G33" s="78"/>
      <c r="H33" s="78"/>
    </row>
    <row r="34" spans="2:8" x14ac:dyDescent="0.2">
      <c r="B34" s="78"/>
      <c r="C34" s="78"/>
      <c r="D34" s="78"/>
      <c r="E34" s="78"/>
      <c r="F34" s="78"/>
      <c r="G34" s="78"/>
      <c r="H34" s="78"/>
    </row>
    <row r="35" spans="2:8" x14ac:dyDescent="0.2">
      <c r="B35" s="78"/>
      <c r="C35" s="78"/>
      <c r="D35" s="78"/>
      <c r="E35" s="78"/>
      <c r="F35" s="78"/>
      <c r="G35" s="78"/>
      <c r="H35" s="78"/>
    </row>
    <row r="36" spans="2:8" x14ac:dyDescent="0.2">
      <c r="B36" s="78"/>
      <c r="C36" s="78"/>
      <c r="D36" s="78"/>
      <c r="E36" s="78"/>
      <c r="F36" s="78"/>
      <c r="G36" s="78"/>
      <c r="H36" s="78"/>
    </row>
    <row r="37" spans="2:8" x14ac:dyDescent="0.2">
      <c r="B37" s="78"/>
      <c r="C37" s="78"/>
      <c r="D37" s="78"/>
      <c r="E37" s="78"/>
      <c r="F37" s="78"/>
      <c r="G37" s="78"/>
      <c r="H37" s="78"/>
    </row>
    <row r="38" spans="2:8" x14ac:dyDescent="0.2">
      <c r="B38" s="78"/>
      <c r="C38" s="78"/>
      <c r="D38" s="78"/>
      <c r="E38" s="78"/>
      <c r="F38" s="78"/>
      <c r="G38" s="78"/>
      <c r="H38" s="78"/>
    </row>
    <row r="39" spans="2:8" x14ac:dyDescent="0.2">
      <c r="B39" s="78"/>
      <c r="C39" s="78"/>
      <c r="D39" s="78"/>
      <c r="E39" s="78"/>
      <c r="F39" s="78"/>
      <c r="G39" s="78"/>
      <c r="H39" s="78"/>
    </row>
    <row r="40" spans="2:8" x14ac:dyDescent="0.2">
      <c r="B40" s="78"/>
      <c r="C40" s="78"/>
      <c r="D40" s="78"/>
      <c r="E40" s="78"/>
      <c r="F40" s="78"/>
      <c r="G40" s="78"/>
      <c r="H40" s="78"/>
    </row>
    <row r="41" spans="2:8" x14ac:dyDescent="0.2">
      <c r="B41" s="78"/>
      <c r="C41" s="78"/>
      <c r="D41" s="78"/>
      <c r="E41" s="78"/>
      <c r="F41" s="78"/>
      <c r="G41" s="78"/>
      <c r="H41" s="78"/>
    </row>
    <row r="42" spans="2:8" x14ac:dyDescent="0.2">
      <c r="B42" s="78"/>
      <c r="C42" s="78"/>
      <c r="D42" s="78"/>
      <c r="E42" s="78"/>
      <c r="F42" s="78"/>
      <c r="G42" s="78"/>
      <c r="H42" s="78"/>
    </row>
    <row r="43" spans="2:8" x14ac:dyDescent="0.2">
      <c r="B43" s="78"/>
      <c r="C43" s="78"/>
      <c r="D43" s="78"/>
      <c r="E43" s="78"/>
      <c r="F43" s="78"/>
      <c r="G43" s="78"/>
      <c r="H43" s="78"/>
    </row>
    <row r="44" spans="2:8" x14ac:dyDescent="0.2">
      <c r="B44" s="78"/>
      <c r="C44" s="78"/>
      <c r="D44" s="78"/>
      <c r="E44" s="78"/>
      <c r="F44" s="78"/>
      <c r="G44" s="78"/>
      <c r="H44" s="78"/>
    </row>
    <row r="45" spans="2:8" x14ac:dyDescent="0.2">
      <c r="B45" s="78"/>
      <c r="C45" s="78"/>
      <c r="D45" s="78"/>
      <c r="E45" s="78"/>
      <c r="F45" s="78"/>
      <c r="G45" s="78"/>
      <c r="H45" s="78"/>
    </row>
    <row r="46" spans="2:8" x14ac:dyDescent="0.2">
      <c r="B46" s="78"/>
      <c r="C46" s="78"/>
      <c r="D46" s="78"/>
      <c r="E46" s="78"/>
      <c r="F46" s="78"/>
      <c r="G46" s="78"/>
      <c r="H46" s="78"/>
    </row>
    <row r="47" spans="2:8" x14ac:dyDescent="0.2">
      <c r="B47" s="78"/>
      <c r="C47" s="78"/>
      <c r="D47" s="78"/>
      <c r="E47" s="78"/>
      <c r="F47" s="78"/>
      <c r="G47" s="78"/>
      <c r="H47" s="78"/>
    </row>
    <row r="48" spans="2:8" x14ac:dyDescent="0.2">
      <c r="B48" s="78"/>
      <c r="C48" s="78"/>
      <c r="D48" s="78"/>
      <c r="E48" s="78"/>
      <c r="F48" s="78"/>
      <c r="G48" s="78"/>
      <c r="H48" s="78"/>
    </row>
    <row r="49" spans="2:8" x14ac:dyDescent="0.2">
      <c r="B49" s="78"/>
      <c r="C49" s="78"/>
      <c r="D49" s="78"/>
      <c r="E49" s="78"/>
      <c r="F49" s="78"/>
      <c r="G49" s="78"/>
      <c r="H49" s="78"/>
    </row>
    <row r="50" spans="2:8" x14ac:dyDescent="0.2">
      <c r="B50" s="78"/>
      <c r="C50" s="78"/>
      <c r="D50" s="78"/>
      <c r="E50" s="78"/>
      <c r="F50" s="78"/>
      <c r="G50" s="78"/>
      <c r="H50" s="78"/>
    </row>
    <row r="51" spans="2:8" x14ac:dyDescent="0.2">
      <c r="B51" s="78"/>
      <c r="C51" s="78"/>
      <c r="D51" s="78"/>
      <c r="E51" s="78"/>
      <c r="F51" s="78"/>
      <c r="G51" s="78"/>
      <c r="H51" s="78"/>
    </row>
    <row r="52" spans="2:8" x14ac:dyDescent="0.2">
      <c r="B52" s="78"/>
      <c r="C52" s="78"/>
      <c r="D52" s="78"/>
      <c r="E52" s="78"/>
      <c r="F52" s="78"/>
      <c r="G52" s="78"/>
      <c r="H52" s="78"/>
    </row>
    <row r="53" spans="2:8" x14ac:dyDescent="0.2">
      <c r="B53" s="78"/>
      <c r="C53" s="78"/>
      <c r="D53" s="78"/>
      <c r="E53" s="78"/>
      <c r="F53" s="78"/>
      <c r="G53" s="78"/>
      <c r="H53" s="78"/>
    </row>
    <row r="54" spans="2:8" x14ac:dyDescent="0.2">
      <c r="B54" s="78"/>
      <c r="C54" s="78"/>
      <c r="D54" s="78"/>
      <c r="E54" s="78"/>
      <c r="F54" s="78"/>
      <c r="G54" s="78"/>
      <c r="H54" s="78"/>
    </row>
    <row r="55" spans="2:8" x14ac:dyDescent="0.2">
      <c r="B55" s="78"/>
      <c r="C55" s="78"/>
      <c r="D55" s="78"/>
      <c r="E55" s="78"/>
      <c r="F55" s="78"/>
      <c r="G55" s="78"/>
      <c r="H55" s="78"/>
    </row>
    <row r="56" spans="2:8" x14ac:dyDescent="0.2">
      <c r="B56" s="78"/>
      <c r="C56" s="78"/>
      <c r="D56" s="78"/>
      <c r="E56" s="78"/>
      <c r="F56" s="78"/>
      <c r="G56" s="78"/>
      <c r="H56" s="78"/>
    </row>
    <row r="57" spans="2:8" x14ac:dyDescent="0.2">
      <c r="B57" s="78"/>
      <c r="C57" s="78"/>
      <c r="D57" s="78"/>
      <c r="E57" s="78"/>
      <c r="F57" s="78"/>
      <c r="G57" s="78"/>
      <c r="H57" s="78"/>
    </row>
    <row r="58" spans="2:8" x14ac:dyDescent="0.2">
      <c r="B58" s="78"/>
      <c r="C58" s="78"/>
      <c r="D58" s="78"/>
      <c r="E58" s="78"/>
      <c r="F58" s="78"/>
      <c r="G58" s="78"/>
      <c r="H58" s="78"/>
    </row>
    <row r="59" spans="2:8" x14ac:dyDescent="0.2">
      <c r="B59" s="78"/>
      <c r="C59" s="78"/>
      <c r="D59" s="78"/>
      <c r="E59" s="78"/>
      <c r="F59" s="78"/>
      <c r="G59" s="78"/>
      <c r="H59" s="78"/>
    </row>
    <row r="60" spans="2:8" x14ac:dyDescent="0.2">
      <c r="B60" s="78"/>
      <c r="C60" s="78"/>
      <c r="D60" s="78"/>
      <c r="E60" s="78"/>
      <c r="F60" s="78"/>
      <c r="G60" s="78"/>
      <c r="H60" s="78"/>
    </row>
    <row r="61" spans="2:8" x14ac:dyDescent="0.2">
      <c r="B61" s="78"/>
      <c r="C61" s="78"/>
      <c r="D61" s="78"/>
      <c r="E61" s="78"/>
      <c r="F61" s="78"/>
      <c r="G61" s="78"/>
      <c r="H61" s="78"/>
    </row>
    <row r="62" spans="2:8" x14ac:dyDescent="0.2">
      <c r="B62" s="78"/>
      <c r="C62" s="78"/>
      <c r="D62" s="78"/>
      <c r="E62" s="78"/>
      <c r="F62" s="78"/>
      <c r="G62" s="78"/>
      <c r="H62" s="78"/>
    </row>
    <row r="63" spans="2:8" x14ac:dyDescent="0.2">
      <c r="B63" s="78"/>
      <c r="C63" s="78"/>
      <c r="D63" s="78"/>
      <c r="E63" s="78"/>
      <c r="F63" s="78"/>
      <c r="G63" s="78"/>
      <c r="H63" s="78"/>
    </row>
    <row r="64" spans="2:8" x14ac:dyDescent="0.2">
      <c r="B64" s="78"/>
      <c r="C64" s="78"/>
      <c r="D64" s="78"/>
      <c r="E64" s="78"/>
      <c r="F64" s="78"/>
      <c r="G64" s="78"/>
      <c r="H64" s="78"/>
    </row>
    <row r="65" spans="2:8" x14ac:dyDescent="0.2">
      <c r="B65" s="78"/>
      <c r="C65" s="78"/>
      <c r="D65" s="78"/>
      <c r="E65" s="78"/>
      <c r="F65" s="78"/>
      <c r="G65" s="78"/>
      <c r="H65" s="78"/>
    </row>
    <row r="66" spans="2:8" x14ac:dyDescent="0.2">
      <c r="B66" s="78"/>
      <c r="C66" s="78"/>
      <c r="D66" s="78"/>
      <c r="E66" s="78"/>
      <c r="F66" s="78"/>
      <c r="G66" s="78"/>
      <c r="H66" s="78"/>
    </row>
    <row r="67" spans="2:8" x14ac:dyDescent="0.2">
      <c r="B67" s="78"/>
      <c r="C67" s="78"/>
      <c r="D67" s="78"/>
      <c r="E67" s="78"/>
      <c r="F67" s="78"/>
      <c r="G67" s="78"/>
      <c r="H67" s="78"/>
    </row>
    <row r="68" spans="2:8" x14ac:dyDescent="0.2">
      <c r="B68" s="78"/>
      <c r="C68" s="78"/>
      <c r="D68" s="78"/>
      <c r="E68" s="78"/>
      <c r="F68" s="78"/>
      <c r="G68" s="78"/>
      <c r="H68" s="78"/>
    </row>
    <row r="69" spans="2:8" x14ac:dyDescent="0.2">
      <c r="B69" s="78"/>
      <c r="C69" s="78"/>
      <c r="D69" s="78"/>
      <c r="E69" s="78"/>
      <c r="F69" s="78"/>
      <c r="G69" s="78"/>
      <c r="H69" s="78"/>
    </row>
    <row r="70" spans="2:8" x14ac:dyDescent="0.2">
      <c r="B70" s="78"/>
      <c r="C70" s="78"/>
      <c r="D70" s="78"/>
      <c r="E70" s="78"/>
      <c r="F70" s="78"/>
      <c r="G70" s="78"/>
      <c r="H70" s="78"/>
    </row>
    <row r="71" spans="2:8" x14ac:dyDescent="0.2">
      <c r="B71" s="78"/>
      <c r="C71" s="78"/>
      <c r="D71" s="78"/>
      <c r="E71" s="78"/>
      <c r="F71" s="78"/>
      <c r="G71" s="78"/>
      <c r="H71" s="78"/>
    </row>
    <row r="72" spans="2:8" x14ac:dyDescent="0.2">
      <c r="B72" s="78"/>
      <c r="C72" s="78"/>
      <c r="D72" s="78"/>
      <c r="E72" s="78"/>
      <c r="F72" s="78"/>
      <c r="G72" s="78"/>
      <c r="H72" s="78"/>
    </row>
    <row r="73" spans="2:8" x14ac:dyDescent="0.2">
      <c r="B73" s="78"/>
      <c r="C73" s="78"/>
      <c r="D73" s="78"/>
      <c r="E73" s="78"/>
      <c r="F73" s="78"/>
      <c r="G73" s="78"/>
      <c r="H73" s="78"/>
    </row>
    <row r="74" spans="2:8" x14ac:dyDescent="0.2">
      <c r="B74" s="78"/>
      <c r="C74" s="78"/>
      <c r="D74" s="78"/>
      <c r="E74" s="78"/>
      <c r="F74" s="78"/>
      <c r="G74" s="78"/>
      <c r="H74" s="78"/>
    </row>
    <row r="75" spans="2:8" x14ac:dyDescent="0.2">
      <c r="B75" s="78"/>
      <c r="C75" s="78"/>
      <c r="D75" s="78"/>
      <c r="E75" s="78"/>
      <c r="F75" s="78"/>
      <c r="G75" s="78"/>
      <c r="H75" s="78"/>
    </row>
    <row r="76" spans="2:8" x14ac:dyDescent="0.2">
      <c r="B76" s="78"/>
      <c r="C76" s="78"/>
      <c r="D76" s="78"/>
      <c r="E76" s="78"/>
      <c r="F76" s="78"/>
      <c r="G76" s="78"/>
      <c r="H76" s="78"/>
    </row>
    <row r="77" spans="2:8" x14ac:dyDescent="0.2">
      <c r="B77" s="78"/>
      <c r="C77" s="78"/>
      <c r="D77" s="78"/>
      <c r="E77" s="78"/>
      <c r="F77" s="78"/>
      <c r="G77" s="78"/>
      <c r="H77" s="78"/>
    </row>
    <row r="78" spans="2:8" x14ac:dyDescent="0.2">
      <c r="B78" s="78"/>
      <c r="C78" s="78"/>
      <c r="D78" s="78"/>
      <c r="E78" s="78"/>
      <c r="F78" s="78"/>
      <c r="G78" s="78"/>
      <c r="H78" s="78"/>
    </row>
    <row r="79" spans="2:8" x14ac:dyDescent="0.2">
      <c r="B79" s="78"/>
      <c r="C79" s="78"/>
      <c r="D79" s="78"/>
      <c r="E79" s="78"/>
      <c r="F79" s="78"/>
      <c r="G79" s="78"/>
      <c r="H79" s="78"/>
    </row>
    <row r="80" spans="2:8" x14ac:dyDescent="0.2">
      <c r="B80" s="78"/>
      <c r="C80" s="78"/>
      <c r="D80" s="78"/>
      <c r="E80" s="78"/>
      <c r="F80" s="78"/>
      <c r="G80" s="78"/>
      <c r="H80" s="78"/>
    </row>
    <row r="81" spans="2:8" x14ac:dyDescent="0.2">
      <c r="B81" s="78"/>
      <c r="C81" s="78"/>
      <c r="D81" s="78"/>
      <c r="E81" s="78"/>
      <c r="F81" s="78"/>
      <c r="G81" s="78"/>
      <c r="H81" s="78"/>
    </row>
    <row r="82" spans="2:8" x14ac:dyDescent="0.2">
      <c r="B82" s="78"/>
      <c r="C82" s="78"/>
      <c r="D82" s="78"/>
      <c r="E82" s="78"/>
      <c r="F82" s="78"/>
      <c r="G82" s="78"/>
      <c r="H82" s="78"/>
    </row>
    <row r="83" spans="2:8" x14ac:dyDescent="0.2">
      <c r="B83" s="78"/>
      <c r="C83" s="78"/>
      <c r="D83" s="78"/>
      <c r="E83" s="78"/>
      <c r="F83" s="78"/>
      <c r="G83" s="78"/>
      <c r="H83" s="78"/>
    </row>
    <row r="84" spans="2:8" x14ac:dyDescent="0.2">
      <c r="B84" s="78"/>
      <c r="C84" s="78"/>
      <c r="D84" s="78"/>
      <c r="E84" s="78"/>
      <c r="F84" s="78"/>
      <c r="G84" s="78"/>
      <c r="H84" s="78"/>
    </row>
    <row r="85" spans="2:8" x14ac:dyDescent="0.2">
      <c r="B85" s="78"/>
      <c r="C85" s="78"/>
      <c r="D85" s="78"/>
      <c r="E85" s="78"/>
      <c r="F85" s="78"/>
      <c r="G85" s="78"/>
      <c r="H85" s="78"/>
    </row>
    <row r="86" spans="2:8" x14ac:dyDescent="0.2">
      <c r="B86" s="78"/>
      <c r="C86" s="78"/>
      <c r="D86" s="78"/>
      <c r="E86" s="78"/>
      <c r="F86" s="78"/>
      <c r="G86" s="78"/>
      <c r="H86" s="78"/>
    </row>
    <row r="87" spans="2:8" x14ac:dyDescent="0.2">
      <c r="B87" s="78"/>
      <c r="C87" s="78"/>
      <c r="D87" s="78"/>
      <c r="E87" s="78"/>
      <c r="F87" s="78"/>
      <c r="G87" s="78"/>
      <c r="H87" s="78"/>
    </row>
    <row r="88" spans="2:8" x14ac:dyDescent="0.2">
      <c r="B88" s="78"/>
      <c r="C88" s="78"/>
      <c r="D88" s="78"/>
      <c r="E88" s="78"/>
      <c r="F88" s="78"/>
      <c r="G88" s="78"/>
      <c r="H88" s="78"/>
    </row>
    <row r="89" spans="2:8" x14ac:dyDescent="0.2">
      <c r="B89" s="78"/>
      <c r="C89" s="78"/>
      <c r="D89" s="78"/>
      <c r="E89" s="78"/>
      <c r="F89" s="78"/>
      <c r="G89" s="78"/>
      <c r="H89" s="78"/>
    </row>
    <row r="90" spans="2:8" x14ac:dyDescent="0.2">
      <c r="B90" s="78"/>
      <c r="C90" s="78"/>
      <c r="D90" s="78"/>
      <c r="E90" s="78"/>
      <c r="F90" s="78"/>
      <c r="G90" s="78"/>
      <c r="H90" s="78"/>
    </row>
    <row r="91" spans="2:8" x14ac:dyDescent="0.2">
      <c r="B91" s="78"/>
      <c r="C91" s="78"/>
      <c r="D91" s="78"/>
      <c r="E91" s="78"/>
      <c r="F91" s="78"/>
      <c r="G91" s="78"/>
      <c r="H91" s="78"/>
    </row>
    <row r="92" spans="2:8" x14ac:dyDescent="0.2">
      <c r="B92" s="78"/>
      <c r="C92" s="78"/>
      <c r="D92" s="78"/>
      <c r="E92" s="78"/>
      <c r="F92" s="78"/>
      <c r="G92" s="78"/>
      <c r="H92" s="78"/>
    </row>
    <row r="93" spans="2:8" x14ac:dyDescent="0.2">
      <c r="B93" s="78"/>
      <c r="C93" s="78"/>
      <c r="D93" s="78"/>
      <c r="E93" s="78"/>
      <c r="F93" s="78"/>
      <c r="G93" s="78"/>
      <c r="H93" s="78"/>
    </row>
    <row r="94" spans="2:8" x14ac:dyDescent="0.2">
      <c r="B94" s="78"/>
      <c r="C94" s="78"/>
      <c r="D94" s="78"/>
      <c r="E94" s="78"/>
      <c r="F94" s="78"/>
      <c r="G94" s="78"/>
      <c r="H94" s="78"/>
    </row>
    <row r="95" spans="2:8" x14ac:dyDescent="0.2">
      <c r="B95" s="78"/>
      <c r="C95" s="78"/>
      <c r="D95" s="78"/>
      <c r="E95" s="78"/>
      <c r="F95" s="78"/>
      <c r="G95" s="78"/>
      <c r="H95" s="78"/>
    </row>
    <row r="96" spans="2:8" x14ac:dyDescent="0.2">
      <c r="B96" s="78"/>
      <c r="C96" s="78"/>
      <c r="D96" s="78"/>
      <c r="E96" s="78"/>
      <c r="F96" s="78"/>
      <c r="G96" s="78"/>
      <c r="H96" s="78"/>
    </row>
    <row r="97" spans="2:8" x14ac:dyDescent="0.2">
      <c r="B97" s="78"/>
      <c r="C97" s="78"/>
      <c r="D97" s="78"/>
      <c r="E97" s="78"/>
      <c r="F97" s="78"/>
      <c r="G97" s="78"/>
      <c r="H97" s="78"/>
    </row>
    <row r="98" spans="2:8" x14ac:dyDescent="0.2">
      <c r="B98" s="78"/>
      <c r="C98" s="78"/>
      <c r="D98" s="78"/>
      <c r="E98" s="78"/>
      <c r="F98" s="78"/>
      <c r="G98" s="78"/>
      <c r="H98" s="78"/>
    </row>
    <row r="99" spans="2:8" x14ac:dyDescent="0.2">
      <c r="B99" s="78"/>
      <c r="C99" s="78"/>
      <c r="D99" s="78"/>
      <c r="E99" s="78"/>
      <c r="F99" s="78"/>
      <c r="G99" s="78"/>
      <c r="H99" s="78"/>
    </row>
    <row r="100" spans="2:8" x14ac:dyDescent="0.2">
      <c r="B100" s="78"/>
      <c r="C100" s="78"/>
      <c r="D100" s="78"/>
      <c r="E100" s="78"/>
      <c r="F100" s="78"/>
      <c r="G100" s="78"/>
      <c r="H100" s="78"/>
    </row>
    <row r="101" spans="2:8" x14ac:dyDescent="0.2">
      <c r="B101" s="78"/>
      <c r="C101" s="78"/>
      <c r="D101" s="78"/>
      <c r="E101" s="78"/>
      <c r="F101" s="78"/>
      <c r="G101" s="78"/>
      <c r="H101" s="78"/>
    </row>
    <row r="102" spans="2:8" x14ac:dyDescent="0.2">
      <c r="B102" s="78"/>
      <c r="C102" s="78"/>
      <c r="D102" s="78"/>
      <c r="E102" s="78"/>
      <c r="F102" s="78"/>
      <c r="G102" s="78"/>
      <c r="H102" s="78"/>
    </row>
    <row r="103" spans="2:8" x14ac:dyDescent="0.2">
      <c r="B103" s="78"/>
      <c r="C103" s="78"/>
      <c r="D103" s="78"/>
      <c r="E103" s="78"/>
      <c r="F103" s="78"/>
      <c r="G103" s="78"/>
      <c r="H103" s="78"/>
    </row>
    <row r="104" spans="2:8" x14ac:dyDescent="0.2">
      <c r="B104" s="78"/>
      <c r="C104" s="78"/>
      <c r="D104" s="78"/>
      <c r="E104" s="78"/>
      <c r="F104" s="78"/>
      <c r="G104" s="78"/>
      <c r="H104" s="78"/>
    </row>
    <row r="105" spans="2:8" x14ac:dyDescent="0.2">
      <c r="B105" s="78"/>
      <c r="C105" s="78"/>
      <c r="D105" s="78"/>
      <c r="E105" s="78"/>
      <c r="F105" s="78"/>
      <c r="G105" s="78"/>
      <c r="H105" s="78"/>
    </row>
    <row r="106" spans="2:8" x14ac:dyDescent="0.2">
      <c r="B106" s="78"/>
      <c r="C106" s="78"/>
      <c r="D106" s="78"/>
      <c r="E106" s="78"/>
      <c r="F106" s="78"/>
      <c r="G106" s="78"/>
      <c r="H106" s="78"/>
    </row>
    <row r="107" spans="2:8" x14ac:dyDescent="0.2">
      <c r="B107" s="78"/>
      <c r="C107" s="78"/>
      <c r="D107" s="78"/>
      <c r="E107" s="78"/>
      <c r="F107" s="78"/>
      <c r="G107" s="78"/>
      <c r="H107" s="78"/>
    </row>
    <row r="108" spans="2:8" x14ac:dyDescent="0.2">
      <c r="B108" s="78"/>
      <c r="C108" s="78"/>
      <c r="D108" s="78"/>
      <c r="E108" s="78"/>
      <c r="F108" s="78"/>
      <c r="G108" s="78"/>
      <c r="H108" s="78"/>
    </row>
    <row r="109" spans="2:8" x14ac:dyDescent="0.2">
      <c r="B109" s="78"/>
      <c r="C109" s="78"/>
      <c r="D109" s="78"/>
      <c r="E109" s="78"/>
      <c r="F109" s="78"/>
      <c r="G109" s="78"/>
      <c r="H109" s="78"/>
    </row>
    <row r="110" spans="2:8" x14ac:dyDescent="0.2">
      <c r="B110" s="78"/>
      <c r="C110" s="78"/>
      <c r="D110" s="78"/>
      <c r="E110" s="78"/>
      <c r="F110" s="78"/>
      <c r="G110" s="78"/>
      <c r="H110" s="78"/>
    </row>
    <row r="111" spans="2:8" x14ac:dyDescent="0.2">
      <c r="B111" s="78"/>
      <c r="C111" s="78"/>
      <c r="D111" s="78"/>
      <c r="E111" s="78"/>
      <c r="F111" s="78"/>
      <c r="G111" s="78"/>
      <c r="H111" s="78"/>
    </row>
    <row r="112" spans="2:8" x14ac:dyDescent="0.2">
      <c r="B112" s="78"/>
      <c r="C112" s="78"/>
      <c r="D112" s="78"/>
      <c r="E112" s="78"/>
      <c r="F112" s="78"/>
      <c r="G112" s="78"/>
      <c r="H112" s="78"/>
    </row>
    <row r="113" spans="2:8" x14ac:dyDescent="0.2">
      <c r="B113" s="78"/>
      <c r="C113" s="78"/>
      <c r="D113" s="78"/>
      <c r="E113" s="78"/>
      <c r="F113" s="78"/>
      <c r="G113" s="78"/>
      <c r="H113" s="78"/>
    </row>
    <row r="114" spans="2:8" x14ac:dyDescent="0.2">
      <c r="B114" s="78"/>
      <c r="C114" s="78"/>
      <c r="D114" s="78"/>
      <c r="E114" s="78"/>
      <c r="F114" s="78"/>
      <c r="G114" s="78"/>
      <c r="H114" s="78"/>
    </row>
    <row r="115" spans="2:8" x14ac:dyDescent="0.2">
      <c r="B115" s="78"/>
      <c r="C115" s="78"/>
      <c r="D115" s="78"/>
      <c r="E115" s="78"/>
      <c r="F115" s="78"/>
      <c r="G115" s="78"/>
      <c r="H115" s="78"/>
    </row>
    <row r="116" spans="2:8" x14ac:dyDescent="0.2">
      <c r="B116" s="78"/>
      <c r="C116" s="78"/>
      <c r="D116" s="78"/>
      <c r="E116" s="78"/>
      <c r="F116" s="78"/>
      <c r="G116" s="78"/>
      <c r="H116" s="78"/>
    </row>
    <row r="117" spans="2:8" x14ac:dyDescent="0.2">
      <c r="B117" s="78"/>
      <c r="C117" s="78"/>
      <c r="D117" s="78"/>
      <c r="E117" s="78"/>
      <c r="F117" s="78"/>
      <c r="G117" s="78"/>
      <c r="H117" s="78"/>
    </row>
    <row r="118" spans="2:8" x14ac:dyDescent="0.2">
      <c r="B118" s="78"/>
      <c r="C118" s="78"/>
      <c r="D118" s="78"/>
      <c r="E118" s="78"/>
      <c r="F118" s="78"/>
      <c r="G118" s="78"/>
      <c r="H118" s="78"/>
    </row>
    <row r="119" spans="2:8" x14ac:dyDescent="0.2">
      <c r="B119" s="78"/>
      <c r="C119" s="78"/>
      <c r="D119" s="78"/>
      <c r="E119" s="78"/>
      <c r="F119" s="78"/>
      <c r="G119" s="78"/>
      <c r="H119" s="78"/>
    </row>
    <row r="120" spans="2:8" x14ac:dyDescent="0.2">
      <c r="B120" s="78"/>
      <c r="C120" s="78"/>
      <c r="D120" s="78"/>
      <c r="E120" s="78"/>
      <c r="F120" s="78"/>
      <c r="G120" s="78"/>
      <c r="H120" s="78"/>
    </row>
    <row r="121" spans="2:8" x14ac:dyDescent="0.2">
      <c r="B121" s="78"/>
      <c r="C121" s="78"/>
      <c r="D121" s="78"/>
      <c r="E121" s="78"/>
      <c r="F121" s="78"/>
      <c r="G121" s="78"/>
      <c r="H121" s="78"/>
    </row>
    <row r="122" spans="2:8" x14ac:dyDescent="0.2">
      <c r="B122" s="78"/>
      <c r="C122" s="78"/>
      <c r="D122" s="78"/>
      <c r="E122" s="78"/>
      <c r="F122" s="78"/>
      <c r="G122" s="78"/>
      <c r="H122" s="78"/>
    </row>
    <row r="123" spans="2:8" x14ac:dyDescent="0.2">
      <c r="B123" s="78"/>
      <c r="C123" s="78"/>
      <c r="D123" s="78"/>
      <c r="E123" s="78"/>
      <c r="F123" s="78"/>
      <c r="G123" s="78"/>
      <c r="H123" s="78"/>
    </row>
    <row r="124" spans="2:8" x14ac:dyDescent="0.2">
      <c r="B124" s="78"/>
      <c r="C124" s="78"/>
      <c r="D124" s="78"/>
      <c r="E124" s="78"/>
      <c r="F124" s="78"/>
      <c r="G124" s="78"/>
      <c r="H124" s="78"/>
    </row>
    <row r="125" spans="2:8" x14ac:dyDescent="0.2">
      <c r="B125" s="78"/>
      <c r="C125" s="78"/>
      <c r="D125" s="78"/>
      <c r="E125" s="78"/>
      <c r="F125" s="78"/>
      <c r="G125" s="78"/>
      <c r="H125" s="78"/>
    </row>
    <row r="126" spans="2:8" x14ac:dyDescent="0.2">
      <c r="B126" s="78"/>
      <c r="C126" s="78"/>
      <c r="D126" s="78"/>
      <c r="E126" s="78"/>
      <c r="F126" s="78"/>
      <c r="G126" s="78"/>
      <c r="H126" s="78"/>
    </row>
    <row r="127" spans="2:8" x14ac:dyDescent="0.2">
      <c r="B127" s="78"/>
      <c r="C127" s="78"/>
      <c r="D127" s="78"/>
      <c r="E127" s="78"/>
      <c r="F127" s="78"/>
      <c r="G127" s="78"/>
      <c r="H127" s="78"/>
    </row>
    <row r="128" spans="2:8" x14ac:dyDescent="0.2">
      <c r="B128" s="78"/>
      <c r="C128" s="78"/>
      <c r="D128" s="78"/>
      <c r="E128" s="78"/>
      <c r="F128" s="78"/>
      <c r="G128" s="78"/>
      <c r="H128" s="78"/>
    </row>
    <row r="129" spans="2:8" x14ac:dyDescent="0.2">
      <c r="B129" s="78"/>
      <c r="C129" s="78"/>
      <c r="D129" s="78"/>
      <c r="E129" s="78"/>
      <c r="F129" s="78"/>
      <c r="G129" s="78"/>
      <c r="H129" s="78"/>
    </row>
    <row r="130" spans="2:8" x14ac:dyDescent="0.2">
      <c r="B130" s="78"/>
      <c r="C130" s="78"/>
      <c r="D130" s="78"/>
      <c r="E130" s="78"/>
      <c r="F130" s="78"/>
      <c r="G130" s="78"/>
      <c r="H130" s="78"/>
    </row>
    <row r="131" spans="2:8" x14ac:dyDescent="0.2">
      <c r="B131" s="78"/>
      <c r="C131" s="78"/>
      <c r="D131" s="78"/>
      <c r="E131" s="78"/>
      <c r="F131" s="78"/>
      <c r="G131" s="78"/>
      <c r="H131" s="78"/>
    </row>
    <row r="132" spans="2:8" x14ac:dyDescent="0.2">
      <c r="B132" s="78"/>
      <c r="C132" s="78"/>
      <c r="D132" s="78"/>
      <c r="E132" s="78"/>
      <c r="F132" s="78"/>
      <c r="G132" s="78"/>
      <c r="H132" s="78"/>
    </row>
    <row r="133" spans="2:8" x14ac:dyDescent="0.2">
      <c r="B133" s="78"/>
      <c r="C133" s="78"/>
      <c r="D133" s="78"/>
      <c r="E133" s="78"/>
      <c r="F133" s="78"/>
      <c r="G133" s="78"/>
      <c r="H133" s="78"/>
    </row>
    <row r="134" spans="2:8" x14ac:dyDescent="0.2">
      <c r="B134" s="78"/>
      <c r="C134" s="78"/>
      <c r="D134" s="78"/>
      <c r="E134" s="78"/>
      <c r="F134" s="78"/>
      <c r="G134" s="78"/>
      <c r="H134" s="78"/>
    </row>
    <row r="135" spans="2:8" x14ac:dyDescent="0.2">
      <c r="B135" s="78"/>
      <c r="C135" s="78"/>
      <c r="D135" s="78"/>
      <c r="E135" s="78"/>
      <c r="F135" s="78"/>
      <c r="G135" s="78"/>
      <c r="H135" s="78"/>
    </row>
    <row r="136" spans="2:8" x14ac:dyDescent="0.2">
      <c r="B136" s="78"/>
      <c r="C136" s="78"/>
      <c r="D136" s="78"/>
      <c r="E136" s="78"/>
      <c r="F136" s="78"/>
      <c r="G136" s="78"/>
      <c r="H136" s="78"/>
    </row>
    <row r="137" spans="2:8" x14ac:dyDescent="0.2">
      <c r="B137" s="78"/>
      <c r="C137" s="78"/>
      <c r="D137" s="78"/>
      <c r="E137" s="78"/>
      <c r="F137" s="78"/>
      <c r="G137" s="78"/>
      <c r="H137" s="78"/>
    </row>
    <row r="138" spans="2:8" x14ac:dyDescent="0.2">
      <c r="B138" s="78"/>
      <c r="C138" s="78"/>
      <c r="D138" s="78"/>
      <c r="E138" s="78"/>
      <c r="F138" s="78"/>
      <c r="G138" s="78"/>
      <c r="H138" s="78"/>
    </row>
    <row r="139" spans="2:8" x14ac:dyDescent="0.2">
      <c r="B139" s="78"/>
      <c r="C139" s="78"/>
      <c r="D139" s="78"/>
      <c r="E139" s="78"/>
      <c r="F139" s="78"/>
      <c r="G139" s="78"/>
      <c r="H139" s="78"/>
    </row>
    <row r="140" spans="2:8" x14ac:dyDescent="0.2">
      <c r="B140" s="78"/>
      <c r="C140" s="78"/>
      <c r="D140" s="78"/>
      <c r="E140" s="78"/>
      <c r="F140" s="78"/>
      <c r="G140" s="78"/>
      <c r="H140" s="78"/>
    </row>
    <row r="141" spans="2:8" x14ac:dyDescent="0.2">
      <c r="B141" s="78"/>
      <c r="C141" s="78"/>
      <c r="D141" s="78"/>
      <c r="E141" s="78"/>
      <c r="F141" s="78"/>
      <c r="G141" s="78"/>
      <c r="H141" s="78"/>
    </row>
    <row r="142" spans="2:8" x14ac:dyDescent="0.2">
      <c r="B142" s="78"/>
      <c r="C142" s="78"/>
      <c r="D142" s="78"/>
      <c r="E142" s="78"/>
      <c r="F142" s="78"/>
      <c r="G142" s="78"/>
      <c r="H142" s="78"/>
    </row>
    <row r="143" spans="2:8" x14ac:dyDescent="0.2">
      <c r="B143" s="78"/>
      <c r="C143" s="78"/>
      <c r="D143" s="78"/>
      <c r="E143" s="78"/>
      <c r="F143" s="78"/>
      <c r="G143" s="78"/>
      <c r="H143" s="78"/>
    </row>
    <row r="144" spans="2:8" x14ac:dyDescent="0.2">
      <c r="B144" s="78"/>
      <c r="C144" s="78"/>
      <c r="D144" s="78"/>
      <c r="E144" s="78"/>
      <c r="F144" s="78"/>
      <c r="G144" s="78"/>
      <c r="H144" s="78"/>
    </row>
    <row r="145" spans="2:8" x14ac:dyDescent="0.2">
      <c r="B145" s="78"/>
      <c r="C145" s="78"/>
      <c r="D145" s="78"/>
      <c r="E145" s="78"/>
      <c r="F145" s="78"/>
      <c r="G145" s="78"/>
      <c r="H145" s="78"/>
    </row>
    <row r="146" spans="2:8" x14ac:dyDescent="0.2">
      <c r="B146" s="78"/>
      <c r="C146" s="78"/>
      <c r="D146" s="78"/>
      <c r="E146" s="78"/>
      <c r="F146" s="78"/>
      <c r="G146" s="78"/>
      <c r="H146" s="78"/>
    </row>
    <row r="147" spans="2:8" x14ac:dyDescent="0.2">
      <c r="B147" s="78"/>
      <c r="C147" s="78"/>
      <c r="D147" s="78"/>
      <c r="E147" s="78"/>
      <c r="F147" s="78"/>
      <c r="G147" s="78"/>
      <c r="H147" s="78"/>
    </row>
    <row r="148" spans="2:8" x14ac:dyDescent="0.2">
      <c r="B148" s="78"/>
      <c r="C148" s="78"/>
      <c r="D148" s="78"/>
      <c r="E148" s="78"/>
      <c r="F148" s="78"/>
      <c r="G148" s="78"/>
      <c r="H148" s="78"/>
    </row>
    <row r="149" spans="2:8" x14ac:dyDescent="0.2">
      <c r="B149" s="78"/>
      <c r="C149" s="78"/>
      <c r="D149" s="78"/>
      <c r="E149" s="78"/>
      <c r="F149" s="78"/>
      <c r="G149" s="78"/>
      <c r="H149" s="78"/>
    </row>
    <row r="150" spans="2:8" x14ac:dyDescent="0.2">
      <c r="B150" s="78"/>
      <c r="C150" s="78"/>
      <c r="D150" s="78"/>
      <c r="E150" s="78"/>
      <c r="F150" s="78"/>
      <c r="G150" s="78"/>
      <c r="H150" s="78"/>
    </row>
    <row r="151" spans="2:8" x14ac:dyDescent="0.2">
      <c r="B151" s="78"/>
      <c r="C151" s="78"/>
      <c r="D151" s="78"/>
      <c r="E151" s="78"/>
      <c r="F151" s="78"/>
      <c r="G151" s="78"/>
      <c r="H151" s="78"/>
    </row>
    <row r="152" spans="2:8" x14ac:dyDescent="0.2">
      <c r="B152" s="78"/>
      <c r="C152" s="78"/>
      <c r="D152" s="78"/>
      <c r="E152" s="78"/>
      <c r="F152" s="78"/>
      <c r="G152" s="78"/>
      <c r="H152" s="78"/>
    </row>
    <row r="153" spans="2:8" x14ac:dyDescent="0.2">
      <c r="B153" s="78"/>
      <c r="C153" s="78"/>
      <c r="D153" s="78"/>
      <c r="E153" s="78"/>
      <c r="F153" s="78"/>
      <c r="G153" s="78"/>
      <c r="H153" s="78"/>
    </row>
    <row r="154" spans="2:8" x14ac:dyDescent="0.2">
      <c r="B154" s="78"/>
      <c r="C154" s="78"/>
      <c r="D154" s="78"/>
      <c r="E154" s="78"/>
      <c r="F154" s="78"/>
      <c r="G154" s="78"/>
      <c r="H154" s="78"/>
    </row>
    <row r="155" spans="2:8" x14ac:dyDescent="0.2">
      <c r="B155" s="78"/>
      <c r="C155" s="78"/>
      <c r="D155" s="78"/>
      <c r="E155" s="78"/>
      <c r="F155" s="78"/>
      <c r="G155" s="78"/>
      <c r="H155" s="78"/>
    </row>
    <row r="156" spans="2:8" x14ac:dyDescent="0.2">
      <c r="B156" s="78"/>
      <c r="C156" s="78"/>
      <c r="D156" s="78"/>
      <c r="E156" s="78"/>
      <c r="F156" s="78"/>
      <c r="G156" s="78"/>
      <c r="H156" s="78"/>
    </row>
    <row r="157" spans="2:8" x14ac:dyDescent="0.2">
      <c r="B157" s="78"/>
      <c r="C157" s="78"/>
      <c r="D157" s="78"/>
      <c r="E157" s="78"/>
      <c r="F157" s="78"/>
      <c r="G157" s="78"/>
      <c r="H157" s="78"/>
    </row>
    <row r="158" spans="2:8" x14ac:dyDescent="0.2">
      <c r="B158" s="78"/>
      <c r="C158" s="78"/>
      <c r="D158" s="78"/>
      <c r="E158" s="78"/>
      <c r="F158" s="78"/>
      <c r="G158" s="78"/>
      <c r="H158" s="78"/>
    </row>
    <row r="159" spans="2:8" x14ac:dyDescent="0.2">
      <c r="B159" s="78"/>
      <c r="C159" s="78"/>
      <c r="D159" s="78"/>
      <c r="E159" s="78"/>
      <c r="F159" s="78"/>
      <c r="G159" s="78"/>
      <c r="H159" s="78"/>
    </row>
    <row r="160" spans="2:8" x14ac:dyDescent="0.2">
      <c r="B160" s="78"/>
      <c r="C160" s="78"/>
      <c r="D160" s="78"/>
      <c r="E160" s="78"/>
      <c r="F160" s="78"/>
      <c r="G160" s="78"/>
      <c r="H160" s="78"/>
    </row>
    <row r="161" spans="2:8" x14ac:dyDescent="0.2">
      <c r="B161" s="78"/>
      <c r="C161" s="78"/>
      <c r="D161" s="78"/>
      <c r="E161" s="78"/>
      <c r="F161" s="78"/>
      <c r="G161" s="78"/>
      <c r="H161" s="78"/>
    </row>
    <row r="162" spans="2:8" x14ac:dyDescent="0.2">
      <c r="B162" s="78"/>
      <c r="C162" s="78"/>
      <c r="D162" s="78"/>
      <c r="E162" s="78"/>
      <c r="F162" s="78"/>
      <c r="G162" s="78"/>
      <c r="H162" s="78"/>
    </row>
    <row r="163" spans="2:8" x14ac:dyDescent="0.2">
      <c r="B163" s="78"/>
      <c r="C163" s="78"/>
      <c r="D163" s="78"/>
      <c r="E163" s="78"/>
      <c r="F163" s="78"/>
      <c r="G163" s="78"/>
      <c r="H163" s="78"/>
    </row>
    <row r="164" spans="2:8" x14ac:dyDescent="0.2">
      <c r="B164" s="78"/>
      <c r="C164" s="78"/>
      <c r="D164" s="78"/>
      <c r="E164" s="78"/>
      <c r="F164" s="78"/>
      <c r="G164" s="78"/>
      <c r="H164" s="78"/>
    </row>
    <row r="165" spans="2:8" x14ac:dyDescent="0.2">
      <c r="B165" s="78"/>
      <c r="C165" s="78"/>
      <c r="D165" s="78"/>
      <c r="E165" s="78"/>
      <c r="F165" s="78"/>
      <c r="G165" s="78"/>
      <c r="H165" s="78"/>
    </row>
    <row r="166" spans="2:8" x14ac:dyDescent="0.2">
      <c r="B166" s="78"/>
      <c r="C166" s="78"/>
      <c r="D166" s="78"/>
      <c r="E166" s="78"/>
      <c r="F166" s="78"/>
      <c r="G166" s="78"/>
      <c r="H166" s="78"/>
    </row>
    <row r="167" spans="2:8" x14ac:dyDescent="0.2">
      <c r="B167" s="78"/>
      <c r="C167" s="78"/>
      <c r="D167" s="78"/>
      <c r="E167" s="78"/>
      <c r="F167" s="78"/>
      <c r="G167" s="78"/>
      <c r="H167" s="78"/>
    </row>
    <row r="168" spans="2:8" x14ac:dyDescent="0.2">
      <c r="B168" s="78"/>
      <c r="C168" s="78"/>
      <c r="D168" s="78"/>
      <c r="E168" s="78"/>
      <c r="F168" s="78"/>
      <c r="G168" s="78"/>
      <c r="H168" s="78"/>
    </row>
    <row r="169" spans="2:8" x14ac:dyDescent="0.2">
      <c r="B169" s="78"/>
      <c r="C169" s="78"/>
      <c r="D169" s="78"/>
      <c r="E169" s="78"/>
      <c r="F169" s="78"/>
      <c r="G169" s="78"/>
      <c r="H169" s="78"/>
    </row>
    <row r="170" spans="2:8" x14ac:dyDescent="0.2">
      <c r="B170" s="78"/>
      <c r="C170" s="78"/>
      <c r="D170" s="78"/>
      <c r="E170" s="78"/>
      <c r="F170" s="78"/>
      <c r="G170" s="78"/>
      <c r="H170" s="78"/>
    </row>
    <row r="171" spans="2:8" x14ac:dyDescent="0.2">
      <c r="B171" s="78"/>
      <c r="C171" s="78"/>
      <c r="D171" s="78"/>
      <c r="E171" s="78"/>
      <c r="F171" s="78"/>
      <c r="G171" s="78"/>
      <c r="H171" s="78"/>
    </row>
    <row r="172" spans="2:8" x14ac:dyDescent="0.2">
      <c r="B172" s="78"/>
      <c r="C172" s="78"/>
      <c r="D172" s="78"/>
      <c r="E172" s="78"/>
      <c r="F172" s="78"/>
      <c r="G172" s="78"/>
      <c r="H172" s="78"/>
    </row>
    <row r="173" spans="2:8" x14ac:dyDescent="0.2">
      <c r="B173" s="78"/>
      <c r="C173" s="78"/>
      <c r="D173" s="78"/>
      <c r="E173" s="78"/>
      <c r="F173" s="78"/>
      <c r="G173" s="78"/>
      <c r="H173" s="78"/>
    </row>
    <row r="174" spans="2:8" x14ac:dyDescent="0.2">
      <c r="B174" s="78"/>
      <c r="C174" s="78"/>
      <c r="D174" s="78"/>
      <c r="E174" s="78"/>
      <c r="F174" s="78"/>
      <c r="G174" s="78"/>
      <c r="H174" s="78"/>
    </row>
    <row r="175" spans="2:8" x14ac:dyDescent="0.2">
      <c r="B175" s="78"/>
      <c r="C175" s="78"/>
      <c r="D175" s="78"/>
      <c r="E175" s="78"/>
      <c r="F175" s="78"/>
      <c r="G175" s="78"/>
      <c r="H175" s="78"/>
    </row>
    <row r="176" spans="2:8" x14ac:dyDescent="0.2">
      <c r="B176" s="78"/>
      <c r="C176" s="78"/>
      <c r="D176" s="78"/>
      <c r="E176" s="78"/>
      <c r="F176" s="78"/>
      <c r="G176" s="78"/>
      <c r="H176" s="78"/>
    </row>
    <row r="177" spans="2:8" x14ac:dyDescent="0.2">
      <c r="B177" s="78"/>
      <c r="C177" s="78"/>
      <c r="D177" s="78"/>
      <c r="E177" s="78"/>
      <c r="F177" s="78"/>
      <c r="G177" s="78"/>
      <c r="H177" s="78"/>
    </row>
    <row r="178" spans="2:8" x14ac:dyDescent="0.2">
      <c r="B178" s="78"/>
      <c r="C178" s="78"/>
      <c r="D178" s="78"/>
      <c r="E178" s="78"/>
      <c r="F178" s="78"/>
      <c r="G178" s="78"/>
      <c r="H178" s="78"/>
    </row>
    <row r="179" spans="2:8" x14ac:dyDescent="0.2">
      <c r="B179" s="78"/>
      <c r="C179" s="78"/>
      <c r="D179" s="78"/>
      <c r="E179" s="78"/>
      <c r="F179" s="78"/>
      <c r="G179" s="78"/>
      <c r="H179" s="78"/>
    </row>
    <row r="180" spans="2:8" x14ac:dyDescent="0.2">
      <c r="B180" s="78"/>
      <c r="C180" s="78"/>
      <c r="D180" s="78"/>
      <c r="E180" s="78"/>
      <c r="F180" s="78"/>
      <c r="G180" s="78"/>
      <c r="H180" s="78"/>
    </row>
    <row r="181" spans="2:8" x14ac:dyDescent="0.2">
      <c r="B181" s="78"/>
      <c r="C181" s="78"/>
      <c r="D181" s="78"/>
      <c r="E181" s="78"/>
      <c r="F181" s="78"/>
      <c r="G181" s="78"/>
      <c r="H181" s="78"/>
    </row>
    <row r="182" spans="2:8" x14ac:dyDescent="0.2">
      <c r="B182" s="78"/>
      <c r="C182" s="78"/>
      <c r="D182" s="78"/>
      <c r="E182" s="78"/>
      <c r="F182" s="78"/>
      <c r="G182" s="78"/>
      <c r="H182" s="78"/>
    </row>
    <row r="183" spans="2:8" x14ac:dyDescent="0.2">
      <c r="B183" s="78"/>
      <c r="C183" s="78"/>
      <c r="D183" s="78"/>
      <c r="E183" s="78"/>
      <c r="F183" s="78"/>
      <c r="G183" s="78"/>
      <c r="H183" s="78"/>
    </row>
    <row r="184" spans="2:8" x14ac:dyDescent="0.2">
      <c r="B184" s="78"/>
      <c r="C184" s="78"/>
      <c r="D184" s="78"/>
      <c r="E184" s="78"/>
      <c r="F184" s="78"/>
      <c r="G184" s="78"/>
      <c r="H184" s="78"/>
    </row>
    <row r="185" spans="2:8" x14ac:dyDescent="0.2">
      <c r="B185" s="78"/>
      <c r="C185" s="78"/>
      <c r="D185" s="78"/>
      <c r="E185" s="78"/>
      <c r="F185" s="78"/>
      <c r="G185" s="78"/>
      <c r="H185" s="78"/>
    </row>
    <row r="186" spans="2:8" x14ac:dyDescent="0.2">
      <c r="B186" s="78"/>
      <c r="C186" s="78"/>
      <c r="D186" s="78"/>
      <c r="E186" s="78"/>
      <c r="F186" s="78"/>
      <c r="G186" s="78"/>
      <c r="H186" s="78"/>
    </row>
    <row r="187" spans="2:8" x14ac:dyDescent="0.2">
      <c r="B187" s="78"/>
      <c r="C187" s="78"/>
      <c r="D187" s="78"/>
      <c r="E187" s="78"/>
      <c r="F187" s="78"/>
      <c r="G187" s="78"/>
      <c r="H187" s="78"/>
    </row>
    <row r="188" spans="2:8" x14ac:dyDescent="0.2">
      <c r="B188" s="78"/>
      <c r="C188" s="78"/>
      <c r="D188" s="78"/>
      <c r="E188" s="78"/>
      <c r="F188" s="78"/>
      <c r="G188" s="78"/>
      <c r="H188" s="78"/>
    </row>
    <row r="189" spans="2:8" x14ac:dyDescent="0.2">
      <c r="B189" s="78"/>
      <c r="C189" s="78"/>
      <c r="D189" s="78"/>
      <c r="E189" s="78"/>
      <c r="F189" s="78"/>
      <c r="G189" s="78"/>
      <c r="H189" s="78"/>
    </row>
    <row r="190" spans="2:8" x14ac:dyDescent="0.2">
      <c r="B190" s="78"/>
      <c r="C190" s="78"/>
      <c r="D190" s="78"/>
      <c r="E190" s="78"/>
      <c r="F190" s="78"/>
      <c r="G190" s="78"/>
      <c r="H190" s="78"/>
    </row>
    <row r="191" spans="2:8" x14ac:dyDescent="0.2">
      <c r="B191" s="78"/>
      <c r="C191" s="78"/>
      <c r="D191" s="78"/>
      <c r="E191" s="78"/>
      <c r="F191" s="78"/>
      <c r="G191" s="78"/>
      <c r="H191" s="78"/>
    </row>
    <row r="192" spans="2:8" x14ac:dyDescent="0.2">
      <c r="B192" s="78"/>
      <c r="C192" s="78"/>
      <c r="D192" s="78"/>
      <c r="E192" s="78"/>
      <c r="F192" s="78"/>
      <c r="G192" s="78"/>
      <c r="H192" s="78"/>
    </row>
    <row r="193" spans="2:8" x14ac:dyDescent="0.2">
      <c r="B193" s="78"/>
      <c r="C193" s="78"/>
      <c r="D193" s="78"/>
      <c r="E193" s="78"/>
      <c r="F193" s="78"/>
      <c r="G193" s="78"/>
      <c r="H193" s="78"/>
    </row>
    <row r="194" spans="2:8" x14ac:dyDescent="0.2">
      <c r="B194" s="78"/>
      <c r="C194" s="78"/>
      <c r="D194" s="78"/>
      <c r="E194" s="78"/>
      <c r="F194" s="78"/>
      <c r="G194" s="78"/>
      <c r="H194" s="78"/>
    </row>
    <row r="195" spans="2:8" x14ac:dyDescent="0.2">
      <c r="B195" s="78"/>
      <c r="C195" s="78"/>
      <c r="D195" s="78"/>
      <c r="E195" s="78"/>
      <c r="F195" s="78"/>
      <c r="G195" s="78"/>
      <c r="H195" s="78"/>
    </row>
    <row r="196" spans="2:8" x14ac:dyDescent="0.2">
      <c r="B196" s="78"/>
      <c r="C196" s="78"/>
      <c r="D196" s="78"/>
      <c r="E196" s="78"/>
      <c r="F196" s="78"/>
      <c r="G196" s="78"/>
      <c r="H196" s="78"/>
    </row>
    <row r="197" spans="2:8" x14ac:dyDescent="0.2">
      <c r="B197" s="78"/>
      <c r="C197" s="78"/>
      <c r="D197" s="78"/>
      <c r="E197" s="78"/>
      <c r="F197" s="78"/>
      <c r="G197" s="78"/>
      <c r="H197" s="78"/>
    </row>
    <row r="198" spans="2:8" x14ac:dyDescent="0.2">
      <c r="B198" s="78"/>
      <c r="C198" s="78"/>
      <c r="D198" s="78"/>
      <c r="E198" s="78"/>
      <c r="F198" s="78"/>
      <c r="G198" s="78"/>
      <c r="H198" s="78"/>
    </row>
    <row r="199" spans="2:8" x14ac:dyDescent="0.2">
      <c r="B199" s="78"/>
      <c r="C199" s="78"/>
      <c r="D199" s="78"/>
      <c r="E199" s="78"/>
      <c r="F199" s="78"/>
      <c r="G199" s="78"/>
      <c r="H199" s="78"/>
    </row>
    <row r="200" spans="2:8" x14ac:dyDescent="0.2">
      <c r="B200" s="78"/>
      <c r="C200" s="78"/>
      <c r="D200" s="78"/>
      <c r="E200" s="78"/>
      <c r="F200" s="78"/>
      <c r="G200" s="78"/>
      <c r="H200" s="78"/>
    </row>
    <row r="201" spans="2:8" x14ac:dyDescent="0.2">
      <c r="B201" s="78"/>
      <c r="C201" s="78"/>
      <c r="D201" s="78"/>
      <c r="E201" s="78"/>
      <c r="F201" s="78"/>
      <c r="G201" s="78"/>
      <c r="H201" s="78"/>
    </row>
    <row r="202" spans="2:8" x14ac:dyDescent="0.2">
      <c r="B202" s="78"/>
      <c r="C202" s="78"/>
      <c r="D202" s="78"/>
      <c r="E202" s="78"/>
      <c r="F202" s="78"/>
      <c r="G202" s="78"/>
      <c r="H202" s="78"/>
    </row>
    <row r="203" spans="2:8" x14ac:dyDescent="0.2">
      <c r="B203" s="78"/>
      <c r="C203" s="78"/>
      <c r="D203" s="78"/>
      <c r="E203" s="78"/>
      <c r="F203" s="78"/>
      <c r="G203" s="78"/>
      <c r="H203" s="78"/>
    </row>
    <row r="204" spans="2:8" x14ac:dyDescent="0.2">
      <c r="B204" s="78"/>
      <c r="C204" s="78"/>
      <c r="D204" s="78"/>
      <c r="E204" s="78"/>
      <c r="F204" s="78"/>
      <c r="G204" s="78"/>
      <c r="H204" s="78"/>
    </row>
    <row r="205" spans="2:8" x14ac:dyDescent="0.2">
      <c r="B205" s="78"/>
      <c r="C205" s="78"/>
      <c r="D205" s="78"/>
      <c r="E205" s="78"/>
      <c r="F205" s="78"/>
      <c r="G205" s="78"/>
      <c r="H205" s="78"/>
    </row>
    <row r="206" spans="2:8" x14ac:dyDescent="0.2">
      <c r="B206" s="78"/>
      <c r="C206" s="78"/>
      <c r="D206" s="78"/>
      <c r="E206" s="78"/>
      <c r="F206" s="78"/>
      <c r="G206" s="78"/>
      <c r="H206" s="78"/>
    </row>
    <row r="207" spans="2:8" x14ac:dyDescent="0.2">
      <c r="B207" s="78"/>
      <c r="C207" s="78"/>
      <c r="D207" s="78"/>
      <c r="E207" s="78"/>
      <c r="F207" s="78"/>
      <c r="G207" s="78"/>
      <c r="H207" s="78"/>
    </row>
    <row r="208" spans="2:8" x14ac:dyDescent="0.2">
      <c r="B208" s="78"/>
      <c r="C208" s="78"/>
      <c r="D208" s="78"/>
      <c r="E208" s="78"/>
      <c r="F208" s="78"/>
      <c r="G208" s="78"/>
      <c r="H208" s="78"/>
    </row>
    <row r="209" spans="2:8" x14ac:dyDescent="0.2">
      <c r="B209" s="78"/>
      <c r="C209" s="78"/>
      <c r="D209" s="78"/>
      <c r="E209" s="78"/>
      <c r="F209" s="78"/>
      <c r="G209" s="78"/>
      <c r="H209" s="78"/>
    </row>
    <row r="210" spans="2:8" x14ac:dyDescent="0.2">
      <c r="B210" s="78"/>
      <c r="C210" s="78"/>
      <c r="D210" s="78"/>
      <c r="E210" s="78"/>
      <c r="F210" s="78"/>
      <c r="G210" s="78"/>
      <c r="H210" s="78"/>
    </row>
    <row r="211" spans="2:8" x14ac:dyDescent="0.2">
      <c r="B211" s="78"/>
      <c r="C211" s="78"/>
      <c r="D211" s="78"/>
      <c r="E211" s="78"/>
      <c r="F211" s="78"/>
      <c r="G211" s="78"/>
      <c r="H211" s="78"/>
    </row>
    <row r="212" spans="2:8" x14ac:dyDescent="0.2">
      <c r="B212" s="78"/>
      <c r="C212" s="78"/>
      <c r="D212" s="78"/>
      <c r="E212" s="78"/>
      <c r="F212" s="78"/>
      <c r="G212" s="78"/>
      <c r="H212" s="78"/>
    </row>
    <row r="213" spans="2:8" x14ac:dyDescent="0.2">
      <c r="B213" s="78"/>
      <c r="C213" s="78"/>
      <c r="D213" s="78"/>
      <c r="E213" s="78"/>
      <c r="F213" s="78"/>
      <c r="G213" s="78"/>
      <c r="H213" s="78"/>
    </row>
    <row r="214" spans="2:8" x14ac:dyDescent="0.2">
      <c r="B214" s="78"/>
      <c r="C214" s="78"/>
      <c r="D214" s="78"/>
      <c r="E214" s="78"/>
      <c r="F214" s="78"/>
      <c r="G214" s="78"/>
      <c r="H214" s="78"/>
    </row>
    <row r="215" spans="2:8" x14ac:dyDescent="0.2">
      <c r="B215" s="78"/>
      <c r="C215" s="78"/>
      <c r="D215" s="78"/>
      <c r="E215" s="78"/>
      <c r="F215" s="78"/>
      <c r="G215" s="78"/>
      <c r="H215" s="78"/>
    </row>
    <row r="216" spans="2:8" x14ac:dyDescent="0.2">
      <c r="B216" s="78"/>
      <c r="C216" s="78"/>
      <c r="D216" s="78"/>
      <c r="E216" s="78"/>
      <c r="F216" s="78"/>
      <c r="G216" s="78"/>
      <c r="H216" s="78"/>
    </row>
    <row r="217" spans="2:8" x14ac:dyDescent="0.2">
      <c r="B217" s="78"/>
      <c r="C217" s="78"/>
      <c r="D217" s="78"/>
      <c r="E217" s="78"/>
      <c r="F217" s="78"/>
      <c r="G217" s="78"/>
      <c r="H217" s="78"/>
    </row>
    <row r="218" spans="2:8" x14ac:dyDescent="0.2">
      <c r="B218" s="78"/>
      <c r="C218" s="78"/>
      <c r="D218" s="78"/>
      <c r="E218" s="78"/>
      <c r="F218" s="78"/>
      <c r="G218" s="78"/>
      <c r="H218" s="78"/>
    </row>
    <row r="219" spans="2:8" x14ac:dyDescent="0.2">
      <c r="B219" s="78"/>
      <c r="C219" s="78"/>
      <c r="D219" s="78"/>
      <c r="E219" s="78"/>
      <c r="F219" s="78"/>
      <c r="G219" s="78"/>
      <c r="H219" s="78"/>
    </row>
    <row r="220" spans="2:8" x14ac:dyDescent="0.2">
      <c r="B220" s="78"/>
      <c r="C220" s="78"/>
      <c r="D220" s="78"/>
      <c r="E220" s="78"/>
      <c r="F220" s="78"/>
      <c r="G220" s="78"/>
      <c r="H220" s="78"/>
    </row>
    <row r="221" spans="2:8" x14ac:dyDescent="0.2">
      <c r="B221" s="78"/>
      <c r="C221" s="78"/>
      <c r="D221" s="78"/>
      <c r="E221" s="78"/>
      <c r="F221" s="78"/>
      <c r="G221" s="78"/>
      <c r="H221" s="78"/>
    </row>
    <row r="222" spans="2:8" x14ac:dyDescent="0.2">
      <c r="B222" s="78"/>
      <c r="C222" s="78"/>
      <c r="D222" s="78"/>
      <c r="E222" s="78"/>
      <c r="F222" s="78"/>
      <c r="G222" s="78"/>
      <c r="H222" s="78"/>
    </row>
    <row r="223" spans="2:8" x14ac:dyDescent="0.2">
      <c r="B223" s="78"/>
      <c r="C223" s="78"/>
      <c r="D223" s="78"/>
      <c r="E223" s="78"/>
      <c r="F223" s="78"/>
      <c r="G223" s="78"/>
      <c r="H223" s="78"/>
    </row>
    <row r="224" spans="2:8" x14ac:dyDescent="0.2">
      <c r="B224" s="78"/>
      <c r="C224" s="78"/>
      <c r="D224" s="78"/>
      <c r="E224" s="78"/>
      <c r="F224" s="78"/>
      <c r="G224" s="78"/>
      <c r="H224" s="78"/>
    </row>
    <row r="225" spans="2:8" x14ac:dyDescent="0.2">
      <c r="B225" s="78"/>
      <c r="C225" s="78"/>
      <c r="D225" s="78"/>
      <c r="E225" s="78"/>
      <c r="F225" s="78"/>
      <c r="G225" s="78"/>
      <c r="H225" s="78"/>
    </row>
    <row r="226" spans="2:8" x14ac:dyDescent="0.2">
      <c r="B226" s="78"/>
      <c r="C226" s="78"/>
      <c r="D226" s="78"/>
      <c r="E226" s="78"/>
      <c r="F226" s="78"/>
      <c r="G226" s="78"/>
      <c r="H226" s="78"/>
    </row>
    <row r="227" spans="2:8" x14ac:dyDescent="0.2">
      <c r="B227" s="78"/>
      <c r="C227" s="78"/>
      <c r="D227" s="78"/>
      <c r="E227" s="78"/>
      <c r="F227" s="78"/>
      <c r="G227" s="78"/>
      <c r="H227" s="78"/>
    </row>
    <row r="228" spans="2:8" x14ac:dyDescent="0.2">
      <c r="B228" s="78"/>
      <c r="C228" s="78"/>
      <c r="D228" s="78"/>
      <c r="E228" s="78"/>
      <c r="F228" s="78"/>
      <c r="G228" s="78"/>
      <c r="H228" s="78"/>
    </row>
    <row r="229" spans="2:8" x14ac:dyDescent="0.2">
      <c r="B229" s="78"/>
      <c r="C229" s="78"/>
      <c r="D229" s="78"/>
      <c r="E229" s="78"/>
      <c r="F229" s="78"/>
      <c r="G229" s="78"/>
      <c r="H229" s="78"/>
    </row>
    <row r="230" spans="2:8" x14ac:dyDescent="0.2">
      <c r="B230" s="78"/>
      <c r="C230" s="78"/>
      <c r="D230" s="78"/>
      <c r="E230" s="78"/>
      <c r="F230" s="78"/>
      <c r="G230" s="78"/>
      <c r="H230" s="78"/>
    </row>
    <row r="231" spans="2:8" x14ac:dyDescent="0.2">
      <c r="B231" s="78"/>
      <c r="C231" s="78"/>
      <c r="D231" s="78"/>
      <c r="E231" s="78"/>
      <c r="F231" s="78"/>
      <c r="G231" s="78"/>
      <c r="H231" s="78"/>
    </row>
    <row r="232" spans="2:8" x14ac:dyDescent="0.2">
      <c r="B232" s="78"/>
      <c r="C232" s="78"/>
      <c r="D232" s="78"/>
      <c r="E232" s="78"/>
      <c r="F232" s="78"/>
      <c r="G232" s="78"/>
      <c r="H232" s="78"/>
    </row>
    <row r="233" spans="2:8" x14ac:dyDescent="0.2">
      <c r="B233" s="78"/>
      <c r="C233" s="78"/>
      <c r="D233" s="78"/>
      <c r="E233" s="78"/>
      <c r="F233" s="78"/>
      <c r="G233" s="78"/>
      <c r="H233" s="78"/>
    </row>
    <row r="234" spans="2:8" x14ac:dyDescent="0.2">
      <c r="B234" s="78"/>
      <c r="C234" s="78"/>
      <c r="D234" s="78"/>
      <c r="E234" s="78"/>
      <c r="F234" s="78"/>
      <c r="G234" s="78"/>
      <c r="H234" s="78"/>
    </row>
    <row r="235" spans="2:8" x14ac:dyDescent="0.2">
      <c r="B235" s="78"/>
      <c r="C235" s="78"/>
      <c r="D235" s="78"/>
      <c r="E235" s="78"/>
      <c r="F235" s="78"/>
      <c r="G235" s="78"/>
      <c r="H235" s="78"/>
    </row>
    <row r="236" spans="2:8" x14ac:dyDescent="0.2">
      <c r="B236" s="78"/>
      <c r="C236" s="78"/>
      <c r="D236" s="78"/>
      <c r="E236" s="78"/>
      <c r="F236" s="78"/>
      <c r="G236" s="78"/>
      <c r="H236" s="78"/>
    </row>
    <row r="237" spans="2:8" x14ac:dyDescent="0.2">
      <c r="B237" s="78"/>
      <c r="C237" s="78"/>
      <c r="D237" s="78"/>
      <c r="E237" s="78"/>
      <c r="F237" s="78"/>
      <c r="G237" s="78"/>
      <c r="H237" s="78"/>
    </row>
    <row r="238" spans="2:8" x14ac:dyDescent="0.2">
      <c r="B238" s="78"/>
      <c r="C238" s="78"/>
      <c r="D238" s="78"/>
      <c r="E238" s="78"/>
      <c r="F238" s="78"/>
      <c r="G238" s="78"/>
      <c r="H238" s="78"/>
    </row>
    <row r="239" spans="2:8" x14ac:dyDescent="0.2">
      <c r="B239" s="78"/>
      <c r="C239" s="78"/>
      <c r="D239" s="78"/>
      <c r="E239" s="78"/>
      <c r="F239" s="78"/>
      <c r="G239" s="78"/>
      <c r="H239" s="78"/>
    </row>
    <row r="240" spans="2:8" x14ac:dyDescent="0.2">
      <c r="B240" s="78"/>
      <c r="C240" s="78"/>
      <c r="D240" s="78"/>
      <c r="E240" s="78"/>
      <c r="F240" s="78"/>
      <c r="G240" s="78"/>
      <c r="H240" s="78"/>
    </row>
    <row r="241" spans="2:8" x14ac:dyDescent="0.2">
      <c r="B241" s="78"/>
      <c r="C241" s="78"/>
      <c r="D241" s="78"/>
      <c r="E241" s="78"/>
      <c r="F241" s="78"/>
      <c r="G241" s="78"/>
      <c r="H241" s="78"/>
    </row>
    <row r="242" spans="2:8" x14ac:dyDescent="0.2">
      <c r="B242" s="78"/>
      <c r="C242" s="78"/>
      <c r="D242" s="78"/>
      <c r="E242" s="78"/>
      <c r="F242" s="78"/>
      <c r="G242" s="78"/>
      <c r="H242" s="78"/>
    </row>
    <row r="243" spans="2:8" x14ac:dyDescent="0.2">
      <c r="B243" s="78"/>
      <c r="C243" s="78"/>
      <c r="D243" s="78"/>
      <c r="E243" s="78"/>
      <c r="F243" s="78"/>
      <c r="G243" s="78"/>
      <c r="H243" s="78"/>
    </row>
    <row r="244" spans="2:8" x14ac:dyDescent="0.2">
      <c r="B244" s="78"/>
      <c r="C244" s="78"/>
      <c r="D244" s="78"/>
      <c r="E244" s="78"/>
      <c r="F244" s="78"/>
      <c r="G244" s="78"/>
      <c r="H244" s="78"/>
    </row>
    <row r="245" spans="2:8" x14ac:dyDescent="0.2">
      <c r="B245" s="78"/>
      <c r="C245" s="78"/>
      <c r="D245" s="78"/>
      <c r="E245" s="78"/>
      <c r="F245" s="78"/>
      <c r="G245" s="78"/>
      <c r="H245" s="78"/>
    </row>
    <row r="246" spans="2:8" x14ac:dyDescent="0.2">
      <c r="B246" s="78"/>
      <c r="C246" s="78"/>
      <c r="D246" s="78"/>
      <c r="E246" s="78"/>
      <c r="F246" s="78"/>
      <c r="G246" s="78"/>
      <c r="H246" s="78"/>
    </row>
    <row r="247" spans="2:8" x14ac:dyDescent="0.2">
      <c r="B247" s="78"/>
      <c r="C247" s="78"/>
      <c r="D247" s="78"/>
      <c r="E247" s="78"/>
      <c r="F247" s="78"/>
      <c r="G247" s="78"/>
      <c r="H247" s="7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tabColor indexed="57"/>
  </sheetPr>
  <dimension ref="A2:H20"/>
  <sheetViews>
    <sheetView workbookViewId="0">
      <selection activeCell="N8" sqref="N8"/>
    </sheetView>
  </sheetViews>
  <sheetFormatPr defaultRowHeight="12.75" x14ac:dyDescent="0.2"/>
  <cols>
    <col min="1" max="1" width="52.7109375" style="64" bestFit="1" customWidth="1"/>
    <col min="2" max="7" width="10.140625" style="64" bestFit="1" customWidth="1"/>
    <col min="8" max="16384" width="9.140625" style="64"/>
  </cols>
  <sheetData>
    <row r="2" spans="1:8" ht="18.75" x14ac:dyDescent="0.2">
      <c r="A2" s="5" t="s">
        <v>216</v>
      </c>
      <c r="B2" s="5"/>
      <c r="C2" s="5"/>
      <c r="D2" s="5"/>
      <c r="E2" s="5"/>
      <c r="F2" s="5"/>
      <c r="G2" s="5"/>
    </row>
    <row r="4" spans="1:8" x14ac:dyDescent="0.2">
      <c r="G4" s="65" t="s">
        <v>93</v>
      </c>
    </row>
    <row r="5" spans="1:8" x14ac:dyDescent="0.2">
      <c r="A5" s="90"/>
      <c r="B5" s="12">
        <f>MT_ALL!B5</f>
        <v>43100</v>
      </c>
      <c r="C5" s="12">
        <f>MT_ALL!C5</f>
        <v>43131</v>
      </c>
      <c r="D5" s="12">
        <f>MT_ALL!D5</f>
        <v>43159</v>
      </c>
      <c r="E5" s="12">
        <f>MT_ALL!E5</f>
        <v>43190</v>
      </c>
      <c r="F5" s="12">
        <f>MT_ALL!F5</f>
        <v>43220</v>
      </c>
      <c r="G5" s="12">
        <f>MT_ALL!G5</f>
        <v>43251</v>
      </c>
      <c r="H5" s="165"/>
    </row>
    <row r="6" spans="1:8" x14ac:dyDescent="0.2">
      <c r="A6" s="106" t="str">
        <f>MT_ALL!A6</f>
        <v>Загальна сума державного та гарантованого державою боргу</v>
      </c>
      <c r="B6" s="137">
        <f t="shared" ref="B6:G6" si="0">SUM(B7:B8)</f>
        <v>2141.6905879996102</v>
      </c>
      <c r="C6" s="137">
        <f t="shared" si="0"/>
        <v>2134.93428886929</v>
      </c>
      <c r="D6" s="137">
        <f t="shared" si="0"/>
        <v>2068.8397230079399</v>
      </c>
      <c r="E6" s="137">
        <f t="shared" si="0"/>
        <v>2053.6088142244998</v>
      </c>
      <c r="F6" s="137">
        <f t="shared" si="0"/>
        <v>2020.9856724302999</v>
      </c>
      <c r="G6" s="137">
        <f t="shared" si="0"/>
        <v>1993.01638701706</v>
      </c>
    </row>
    <row r="7" spans="1:8" x14ac:dyDescent="0.2">
      <c r="A7" s="125" t="str">
        <f>MT_ALL!A7</f>
        <v>Внутрішній борг</v>
      </c>
      <c r="B7" s="16">
        <f>MT_ALL!B7/DMLMLR</f>
        <v>766.67894097345004</v>
      </c>
      <c r="C7" s="16">
        <f>MT_ALL!C7/DMLMLR</f>
        <v>758.66671398871995</v>
      </c>
      <c r="D7" s="16">
        <f>MT_ALL!D7/DMLMLR</f>
        <v>758.59951617034994</v>
      </c>
      <c r="E7" s="16">
        <f>MT_ALL!E7/DMLMLR</f>
        <v>764.48568222252004</v>
      </c>
      <c r="F7" s="16">
        <f>MT_ALL!F7/DMLMLR</f>
        <v>759.84267401576005</v>
      </c>
      <c r="G7" s="16">
        <f>MT_ALL!G7/DMLMLR</f>
        <v>760.85486310825002</v>
      </c>
    </row>
    <row r="8" spans="1:8" x14ac:dyDescent="0.2">
      <c r="A8" s="125" t="str">
        <f>MT_ALL!A8</f>
        <v>Зовнішній борг</v>
      </c>
      <c r="B8" s="16">
        <f>MT_ALL!B8/DMLMLR</f>
        <v>1375.0116470261601</v>
      </c>
      <c r="C8" s="16">
        <f>MT_ALL!C8/DMLMLR</f>
        <v>1376.26757488057</v>
      </c>
      <c r="D8" s="16">
        <f>MT_ALL!D8/DMLMLR</f>
        <v>1310.24020683759</v>
      </c>
      <c r="E8" s="16">
        <f>MT_ALL!E8/DMLMLR</f>
        <v>1289.1231320019799</v>
      </c>
      <c r="F8" s="16">
        <f>MT_ALL!F8/DMLMLR</f>
        <v>1261.14299841454</v>
      </c>
      <c r="G8" s="16">
        <f>MT_ALL!G8/DMLMLR</f>
        <v>1232.1615239088101</v>
      </c>
    </row>
    <row r="10" spans="1:8" x14ac:dyDescent="0.2">
      <c r="G10" s="65" t="s">
        <v>58</v>
      </c>
    </row>
    <row r="11" spans="1:8" x14ac:dyDescent="0.2">
      <c r="A11" s="90"/>
      <c r="B11" s="12">
        <f>MT_ALL!B11</f>
        <v>43100</v>
      </c>
      <c r="C11" s="12">
        <f>MT_ALL!C11</f>
        <v>43131</v>
      </c>
      <c r="D11" s="12">
        <f>MT_ALL!D11</f>
        <v>43159</v>
      </c>
      <c r="E11" s="12">
        <f>MT_ALL!E11</f>
        <v>43190</v>
      </c>
      <c r="F11" s="12">
        <f>MT_ALL!F11</f>
        <v>43220</v>
      </c>
      <c r="G11" s="12">
        <f>MT_ALL!G11</f>
        <v>43251</v>
      </c>
    </row>
    <row r="12" spans="1:8" x14ac:dyDescent="0.2">
      <c r="A12" s="106" t="str">
        <f>MT_ALL!A12</f>
        <v>Загальна сума державного та гарантованого державою боргу</v>
      </c>
      <c r="B12" s="137">
        <f t="shared" ref="B12:G12" si="1">SUM(B13:B14)</f>
        <v>76.305753084309998</v>
      </c>
      <c r="C12" s="137">
        <f t="shared" si="1"/>
        <v>76.223721647399998</v>
      </c>
      <c r="D12" s="137">
        <f t="shared" si="1"/>
        <v>76.771022724070008</v>
      </c>
      <c r="E12" s="137">
        <f t="shared" si="1"/>
        <v>77.367692873929997</v>
      </c>
      <c r="F12" s="137">
        <f t="shared" si="1"/>
        <v>77.048496040960003</v>
      </c>
      <c r="G12" s="137">
        <f t="shared" si="1"/>
        <v>76.256134905380009</v>
      </c>
    </row>
    <row r="13" spans="1:8" x14ac:dyDescent="0.2">
      <c r="A13" s="125" t="str">
        <f>MT_ALL!A13</f>
        <v>Внутрішній борг</v>
      </c>
      <c r="B13" s="16">
        <f>MT_ALL!B13/DMLMLR</f>
        <v>27.315810366209998</v>
      </c>
      <c r="C13" s="16">
        <f>MT_ALL!C13/DMLMLR</f>
        <v>27.086735517569998</v>
      </c>
      <c r="D13" s="16">
        <f>MT_ALL!D13/DMLMLR</f>
        <v>28.150300889250001</v>
      </c>
      <c r="E13" s="16">
        <f>MT_ALL!E13/DMLMLR</f>
        <v>28.801246400530001</v>
      </c>
      <c r="F13" s="16">
        <f>MT_ALL!F13/DMLMLR</f>
        <v>28.9684068816</v>
      </c>
      <c r="G13" s="16">
        <f>MT_ALL!G13/DMLMLR</f>
        <v>29.111577537679999</v>
      </c>
    </row>
    <row r="14" spans="1:8" x14ac:dyDescent="0.2">
      <c r="A14" s="125" t="str">
        <f>MT_ALL!A14</f>
        <v>Зовнішній борг</v>
      </c>
      <c r="B14" s="16">
        <f>MT_ALL!B14/DMLMLR</f>
        <v>48.989942718099996</v>
      </c>
      <c r="C14" s="16">
        <f>MT_ALL!C14/DMLMLR</f>
        <v>49.136986129829999</v>
      </c>
      <c r="D14" s="16">
        <f>MT_ALL!D14/DMLMLR</f>
        <v>48.620721834820003</v>
      </c>
      <c r="E14" s="16">
        <f>MT_ALL!E14/DMLMLR</f>
        <v>48.566446473399999</v>
      </c>
      <c r="F14" s="16">
        <f>MT_ALL!F14/DMLMLR</f>
        <v>48.08008915936</v>
      </c>
      <c r="G14" s="16">
        <f>MT_ALL!G14/DMLMLR</f>
        <v>47.144557367700003</v>
      </c>
    </row>
    <row r="16" spans="1:8" x14ac:dyDescent="0.2">
      <c r="G16" s="65" t="s">
        <v>23</v>
      </c>
    </row>
    <row r="17" spans="1:7" x14ac:dyDescent="0.2">
      <c r="A17" s="90"/>
      <c r="B17" s="12">
        <f>MT_ALL!B17</f>
        <v>43100</v>
      </c>
      <c r="C17" s="12">
        <f>MT_ALL!C17</f>
        <v>43131</v>
      </c>
      <c r="D17" s="12">
        <f>MT_ALL!D17</f>
        <v>43159</v>
      </c>
      <c r="E17" s="12">
        <f>MT_ALL!E17</f>
        <v>43190</v>
      </c>
      <c r="F17" s="12">
        <f>MT_ALL!F17</f>
        <v>43220</v>
      </c>
      <c r="G17" s="12">
        <f>MT_ALL!G17</f>
        <v>43251</v>
      </c>
    </row>
    <row r="18" spans="1:7" x14ac:dyDescent="0.2">
      <c r="A18" s="106" t="str">
        <f>MT_ALL!A18</f>
        <v>Загальна сума державного та гарантованого державою боргу</v>
      </c>
      <c r="B18" s="137">
        <f t="shared" ref="B18:G18" si="2">SUM(B19:B20)</f>
        <v>1</v>
      </c>
      <c r="C18" s="137">
        <f t="shared" si="2"/>
        <v>1</v>
      </c>
      <c r="D18" s="137">
        <f t="shared" si="2"/>
        <v>1</v>
      </c>
      <c r="E18" s="137">
        <f t="shared" si="2"/>
        <v>1</v>
      </c>
      <c r="F18" s="137">
        <f t="shared" si="2"/>
        <v>1</v>
      </c>
      <c r="G18" s="137">
        <f t="shared" si="2"/>
        <v>1</v>
      </c>
    </row>
    <row r="19" spans="1:7" x14ac:dyDescent="0.2">
      <c r="A19" s="125" t="str">
        <f>MT_ALL!A19</f>
        <v>Внутрішній борг</v>
      </c>
      <c r="B19" s="20">
        <f>MT_ALL!B19</f>
        <v>0.35797800000000002</v>
      </c>
      <c r="C19" s="20">
        <f>MT_ALL!C19</f>
        <v>0.35535800000000001</v>
      </c>
      <c r="D19" s="20">
        <f>MT_ALL!D19</f>
        <v>0.36667899999999998</v>
      </c>
      <c r="E19" s="20">
        <f>MT_ALL!E19</f>
        <v>0.37226500000000001</v>
      </c>
      <c r="F19" s="20">
        <f>MT_ALL!F19</f>
        <v>0.37597599999999998</v>
      </c>
      <c r="G19" s="20">
        <f>MT_ALL!G19</f>
        <v>0.38175999999999999</v>
      </c>
    </row>
    <row r="20" spans="1:7" x14ac:dyDescent="0.2">
      <c r="A20" s="125" t="str">
        <f>MT_ALL!A20</f>
        <v>Зовнішній борг</v>
      </c>
      <c r="B20" s="20">
        <f>MT_ALL!B20</f>
        <v>0.64202199999999998</v>
      </c>
      <c r="C20" s="20">
        <f>MT_ALL!C20</f>
        <v>0.64464200000000005</v>
      </c>
      <c r="D20" s="20">
        <f>MT_ALL!D20</f>
        <v>0.63332100000000002</v>
      </c>
      <c r="E20" s="20">
        <f>MT_ALL!E20</f>
        <v>0.62773500000000004</v>
      </c>
      <c r="F20" s="20">
        <f>MT_ALL!F20</f>
        <v>0.62402400000000002</v>
      </c>
      <c r="G20" s="20">
        <f>MT_ALL!G20</f>
        <v>0.61824000000000001</v>
      </c>
    </row>
  </sheetData>
  <mergeCells count="1">
    <mergeCell ref="A2:G2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57"/>
    <outlinePr applyStyles="1" summaryBelow="0"/>
    <pageSetUpPr fitToPage="1"/>
  </sheetPr>
  <dimension ref="A2:N247"/>
  <sheetViews>
    <sheetView workbookViewId="0">
      <selection activeCell="A4" sqref="A4"/>
    </sheetView>
  </sheetViews>
  <sheetFormatPr defaultRowHeight="12.75" x14ac:dyDescent="0.2"/>
  <cols>
    <col min="1" max="1" width="63.28515625" style="64" bestFit="1" customWidth="1"/>
    <col min="2" max="2" width="14.7109375" style="64" customWidth="1"/>
    <col min="3" max="6" width="14.42578125" style="64" bestFit="1" customWidth="1"/>
    <col min="7" max="7" width="13" style="64" customWidth="1"/>
    <col min="8" max="16384" width="9.140625" style="64"/>
  </cols>
  <sheetData>
    <row r="2" spans="1:14" ht="18.75" x14ac:dyDescent="0.2">
      <c r="A2" s="5" t="s">
        <v>216</v>
      </c>
      <c r="B2" s="5"/>
      <c r="C2" s="5"/>
      <c r="D2" s="5"/>
      <c r="E2" s="5"/>
      <c r="F2" s="5"/>
      <c r="G2" s="5"/>
      <c r="H2" s="78"/>
      <c r="I2" s="78"/>
      <c r="J2" s="78"/>
      <c r="K2" s="78"/>
      <c r="L2" s="78"/>
      <c r="M2" s="78"/>
      <c r="N2" s="78"/>
    </row>
    <row r="3" spans="1:14" x14ac:dyDescent="0.2">
      <c r="A3" s="126"/>
    </row>
    <row r="4" spans="1:14" s="188" customFormat="1" x14ac:dyDescent="0.2">
      <c r="A4" s="24" t="str">
        <f>$A$2 &amp; " (" &amp;G4 &amp; ")"</f>
        <v>Державний та гарантований державою борг України за поточний рік (млрд. грн)</v>
      </c>
      <c r="G4" s="188" t="str">
        <f>VALUAH</f>
        <v>млрд. грн</v>
      </c>
    </row>
    <row r="5" spans="1:14" s="197" customFormat="1" x14ac:dyDescent="0.2">
      <c r="A5" s="47"/>
      <c r="B5" s="150">
        <v>43100</v>
      </c>
      <c r="C5" s="150">
        <v>43131</v>
      </c>
      <c r="D5" s="150">
        <v>43159</v>
      </c>
      <c r="E5" s="150">
        <v>43190</v>
      </c>
      <c r="F5" s="150">
        <v>43220</v>
      </c>
      <c r="G5" s="85">
        <v>43251</v>
      </c>
    </row>
    <row r="6" spans="1:14" s="87" customFormat="1" x14ac:dyDescent="0.2">
      <c r="A6" s="122" t="s">
        <v>201</v>
      </c>
      <c r="B6" s="198">
        <f t="shared" ref="B6:G6" si="0">SUM(B7:B8)</f>
        <v>2141.6905879996102</v>
      </c>
      <c r="C6" s="198">
        <f t="shared" si="0"/>
        <v>2134.93428886929</v>
      </c>
      <c r="D6" s="198">
        <f t="shared" si="0"/>
        <v>2068.8397230079399</v>
      </c>
      <c r="E6" s="198">
        <f t="shared" si="0"/>
        <v>2053.6088142244998</v>
      </c>
      <c r="F6" s="198">
        <f t="shared" si="0"/>
        <v>2020.9856724303002</v>
      </c>
      <c r="G6" s="198">
        <f t="shared" si="0"/>
        <v>1993.01638701706</v>
      </c>
    </row>
    <row r="7" spans="1:14" s="170" customFormat="1" x14ac:dyDescent="0.2">
      <c r="A7" s="213" t="s">
        <v>84</v>
      </c>
      <c r="B7" s="48">
        <v>1833.70983091682</v>
      </c>
      <c r="C7" s="48">
        <v>1832.93080655061</v>
      </c>
      <c r="D7" s="48">
        <v>1781.31301253167</v>
      </c>
      <c r="E7" s="48">
        <v>1772.8473536596</v>
      </c>
      <c r="F7" s="48">
        <v>1748.7385089136101</v>
      </c>
      <c r="G7" s="167">
        <v>1730.6929182070801</v>
      </c>
    </row>
    <row r="8" spans="1:14" s="170" customFormat="1" x14ac:dyDescent="0.2">
      <c r="A8" s="213" t="s">
        <v>128</v>
      </c>
      <c r="B8" s="48">
        <v>307.98075708278998</v>
      </c>
      <c r="C8" s="48">
        <v>302.00348231868003</v>
      </c>
      <c r="D8" s="48">
        <v>287.52671047627001</v>
      </c>
      <c r="E8" s="48">
        <v>280.76146056490001</v>
      </c>
      <c r="F8" s="48">
        <v>272.24716351669002</v>
      </c>
      <c r="G8" s="167">
        <v>262.32346880998</v>
      </c>
    </row>
    <row r="9" spans="1:14" x14ac:dyDescent="0.2"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</row>
    <row r="10" spans="1:14" x14ac:dyDescent="0.2">
      <c r="A10" s="24" t="str">
        <f>$A$2 &amp; " (" &amp;G10 &amp; ")"</f>
        <v>Державний та гарантований державою борг України за поточний рік (млрд. дол. США)</v>
      </c>
      <c r="B10" s="78"/>
      <c r="C10" s="78"/>
      <c r="D10" s="78"/>
      <c r="E10" s="78"/>
      <c r="F10" s="78"/>
      <c r="G10" s="188" t="str">
        <f>VALUSD</f>
        <v>млрд. дол. США</v>
      </c>
      <c r="H10" s="78"/>
      <c r="I10" s="78"/>
      <c r="J10" s="78"/>
      <c r="K10" s="78"/>
      <c r="L10" s="78"/>
    </row>
    <row r="11" spans="1:14" s="71" customFormat="1" x14ac:dyDescent="0.2">
      <c r="A11" s="147"/>
      <c r="B11" s="150">
        <v>43100</v>
      </c>
      <c r="C11" s="150">
        <v>43131</v>
      </c>
      <c r="D11" s="150">
        <v>43159</v>
      </c>
      <c r="E11" s="150">
        <v>43190</v>
      </c>
      <c r="F11" s="150">
        <v>43220</v>
      </c>
      <c r="G11" s="85">
        <v>43251</v>
      </c>
      <c r="H11" s="197"/>
      <c r="I11" s="197"/>
      <c r="J11" s="197"/>
      <c r="K11" s="197"/>
      <c r="L11" s="197"/>
      <c r="M11" s="197"/>
      <c r="N11" s="197"/>
    </row>
    <row r="12" spans="1:14" s="190" customFormat="1" x14ac:dyDescent="0.2">
      <c r="A12" s="122" t="s">
        <v>201</v>
      </c>
      <c r="B12" s="198">
        <f t="shared" ref="B12:G12" si="1">SUM(B13:B14)</f>
        <v>76.305753084309998</v>
      </c>
      <c r="C12" s="198">
        <f t="shared" si="1"/>
        <v>76.223721647400012</v>
      </c>
      <c r="D12" s="198">
        <f t="shared" si="1"/>
        <v>76.771022724070008</v>
      </c>
      <c r="E12" s="198">
        <f t="shared" si="1"/>
        <v>77.367692873929997</v>
      </c>
      <c r="F12" s="198">
        <f t="shared" si="1"/>
        <v>77.048496040960003</v>
      </c>
      <c r="G12" s="198">
        <f t="shared" si="1"/>
        <v>76.256134905380009</v>
      </c>
      <c r="H12" s="207"/>
      <c r="I12" s="207"/>
      <c r="J12" s="207"/>
      <c r="K12" s="207"/>
      <c r="L12" s="207"/>
    </row>
    <row r="13" spans="1:14" s="234" customFormat="1" x14ac:dyDescent="0.2">
      <c r="A13" s="96" t="s">
        <v>84</v>
      </c>
      <c r="B13" s="48">
        <v>65.332784469550006</v>
      </c>
      <c r="C13" s="48">
        <v>65.441268298470007</v>
      </c>
      <c r="D13" s="48">
        <v>66.101409520930005</v>
      </c>
      <c r="E13" s="209">
        <v>66.790280904639999</v>
      </c>
      <c r="F13" s="209">
        <v>66.669286140310007</v>
      </c>
      <c r="G13" s="248">
        <v>66.219200961040002</v>
      </c>
      <c r="H13" s="6"/>
      <c r="I13" s="6"/>
      <c r="J13" s="6"/>
      <c r="K13" s="6"/>
      <c r="L13" s="6"/>
    </row>
    <row r="14" spans="1:14" s="234" customFormat="1" x14ac:dyDescent="0.2">
      <c r="A14" s="96" t="s">
        <v>128</v>
      </c>
      <c r="B14" s="48">
        <v>10.972968614759999</v>
      </c>
      <c r="C14" s="48">
        <v>10.78245334893</v>
      </c>
      <c r="D14" s="48">
        <v>10.669613203140001</v>
      </c>
      <c r="E14" s="209">
        <v>10.577411969290001</v>
      </c>
      <c r="F14" s="209">
        <v>10.37920990065</v>
      </c>
      <c r="G14" s="248">
        <v>10.036933944339999</v>
      </c>
      <c r="H14" s="6"/>
      <c r="I14" s="6"/>
      <c r="J14" s="6"/>
      <c r="K14" s="6"/>
      <c r="L14" s="6"/>
    </row>
    <row r="15" spans="1:14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</row>
    <row r="16" spans="1:14" s="188" customFormat="1" x14ac:dyDescent="0.2">
      <c r="A16" s="201"/>
      <c r="B16" s="222"/>
      <c r="C16" s="222"/>
      <c r="D16" s="222"/>
      <c r="E16" s="222"/>
      <c r="F16" s="222"/>
      <c r="G16" s="65" t="s">
        <v>23</v>
      </c>
    </row>
    <row r="17" spans="1:14" s="71" customFormat="1" x14ac:dyDescent="0.2">
      <c r="A17" s="109"/>
      <c r="B17" s="150">
        <v>43100</v>
      </c>
      <c r="C17" s="150">
        <v>43131</v>
      </c>
      <c r="D17" s="150">
        <v>43159</v>
      </c>
      <c r="E17" s="150">
        <v>43190</v>
      </c>
      <c r="F17" s="150">
        <v>43220</v>
      </c>
      <c r="G17" s="150">
        <v>43251</v>
      </c>
      <c r="H17" s="197"/>
      <c r="I17" s="197"/>
      <c r="J17" s="197"/>
      <c r="K17" s="197"/>
      <c r="L17" s="197"/>
      <c r="M17" s="197"/>
      <c r="N17" s="197"/>
    </row>
    <row r="18" spans="1:14" s="190" customFormat="1" x14ac:dyDescent="0.2">
      <c r="A18" s="122" t="s">
        <v>201</v>
      </c>
      <c r="B18" s="198">
        <f t="shared" ref="B18:G18" si="2">SUM(B19:B20)</f>
        <v>1</v>
      </c>
      <c r="C18" s="198">
        <f t="shared" si="2"/>
        <v>1</v>
      </c>
      <c r="D18" s="198">
        <f t="shared" si="2"/>
        <v>1</v>
      </c>
      <c r="E18" s="198">
        <f t="shared" si="2"/>
        <v>1</v>
      </c>
      <c r="F18" s="198">
        <f t="shared" si="2"/>
        <v>1</v>
      </c>
      <c r="G18" s="198">
        <f t="shared" si="2"/>
        <v>1</v>
      </c>
      <c r="H18" s="207"/>
      <c r="I18" s="207"/>
      <c r="J18" s="207"/>
      <c r="K18" s="207"/>
      <c r="L18" s="207"/>
    </row>
    <row r="19" spans="1:14" s="234" customFormat="1" x14ac:dyDescent="0.2">
      <c r="A19" s="96" t="s">
        <v>84</v>
      </c>
      <c r="B19" s="211">
        <v>0.85619699999999999</v>
      </c>
      <c r="C19" s="211">
        <v>0.85854200000000003</v>
      </c>
      <c r="D19" s="211">
        <v>0.86102000000000001</v>
      </c>
      <c r="E19" s="211">
        <v>0.86328400000000005</v>
      </c>
      <c r="F19" s="211">
        <v>0.86529</v>
      </c>
      <c r="G19" s="8">
        <v>0.86837900000000001</v>
      </c>
      <c r="H19" s="6"/>
      <c r="I19" s="6"/>
      <c r="J19" s="6"/>
      <c r="K19" s="6"/>
      <c r="L19" s="6"/>
    </row>
    <row r="20" spans="1:14" s="234" customFormat="1" x14ac:dyDescent="0.2">
      <c r="A20" s="96" t="s">
        <v>128</v>
      </c>
      <c r="B20" s="211">
        <v>0.14380299999999999</v>
      </c>
      <c r="C20" s="211">
        <v>0.141458</v>
      </c>
      <c r="D20" s="211">
        <v>0.13897999999999999</v>
      </c>
      <c r="E20" s="211">
        <v>0.136716</v>
      </c>
      <c r="F20" s="211">
        <v>0.13471</v>
      </c>
      <c r="G20" s="8">
        <v>0.13162099999999999</v>
      </c>
      <c r="H20" s="6"/>
      <c r="I20" s="6"/>
      <c r="J20" s="6"/>
      <c r="K20" s="6"/>
      <c r="L20" s="6"/>
    </row>
    <row r="21" spans="1:14" x14ac:dyDescent="0.2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</row>
    <row r="22" spans="1:14" x14ac:dyDescent="0.2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</row>
    <row r="23" spans="1:14" x14ac:dyDescent="0.2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</row>
    <row r="24" spans="1:14" x14ac:dyDescent="0.2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</row>
    <row r="25" spans="1:14" s="201" customFormat="1" x14ac:dyDescent="0.2">
      <c r="B25" s="222"/>
      <c r="C25" s="222"/>
      <c r="D25" s="222"/>
      <c r="E25" s="222"/>
      <c r="F25" s="222"/>
      <c r="G25" s="222"/>
      <c r="H25" s="222"/>
      <c r="I25" s="222"/>
      <c r="J25" s="222"/>
      <c r="K25" s="222"/>
      <c r="L25" s="222"/>
    </row>
    <row r="26" spans="1:14" x14ac:dyDescent="0.2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</row>
    <row r="27" spans="1:14" x14ac:dyDescent="0.2"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</row>
    <row r="28" spans="1:14" x14ac:dyDescent="0.2"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</row>
    <row r="29" spans="1:14" x14ac:dyDescent="0.2"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</row>
    <row r="30" spans="1:14" x14ac:dyDescent="0.2"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</row>
    <row r="31" spans="1:14" x14ac:dyDescent="0.2"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</row>
    <row r="32" spans="1:14" x14ac:dyDescent="0.2"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</row>
    <row r="33" spans="2:12" x14ac:dyDescent="0.2"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</row>
    <row r="34" spans="2:12" x14ac:dyDescent="0.2"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</row>
    <row r="35" spans="2:12" x14ac:dyDescent="0.2"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</row>
    <row r="36" spans="2:12" x14ac:dyDescent="0.2"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</row>
    <row r="37" spans="2:12" x14ac:dyDescent="0.2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</row>
    <row r="38" spans="2:12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</row>
    <row r="39" spans="2:12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</row>
    <row r="40" spans="2:12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</row>
    <row r="41" spans="2:12" x14ac:dyDescent="0.2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</row>
    <row r="42" spans="2:12" x14ac:dyDescent="0.2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</row>
    <row r="43" spans="2:12" x14ac:dyDescent="0.2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</row>
    <row r="44" spans="2:12" x14ac:dyDescent="0.2"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</row>
    <row r="45" spans="2:12" x14ac:dyDescent="0.2"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</row>
    <row r="46" spans="2:12" x14ac:dyDescent="0.2"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</row>
    <row r="47" spans="2:12" x14ac:dyDescent="0.2"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</row>
    <row r="48" spans="2:12" x14ac:dyDescent="0.2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</row>
    <row r="49" spans="2:12" x14ac:dyDescent="0.2"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</row>
    <row r="50" spans="2:12" x14ac:dyDescent="0.2"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</row>
    <row r="51" spans="2:12" x14ac:dyDescent="0.2"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</row>
    <row r="52" spans="2:12" x14ac:dyDescent="0.2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</row>
    <row r="53" spans="2:12" x14ac:dyDescent="0.2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</row>
    <row r="54" spans="2:12" x14ac:dyDescent="0.2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</row>
    <row r="55" spans="2:12" x14ac:dyDescent="0.2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</row>
    <row r="56" spans="2:12" x14ac:dyDescent="0.2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</row>
    <row r="57" spans="2:12" x14ac:dyDescent="0.2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</row>
    <row r="58" spans="2:12" x14ac:dyDescent="0.2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</row>
    <row r="59" spans="2:12" x14ac:dyDescent="0.2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</row>
    <row r="60" spans="2:12" x14ac:dyDescent="0.2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</row>
    <row r="61" spans="2:12" x14ac:dyDescent="0.2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</row>
    <row r="62" spans="2:12" x14ac:dyDescent="0.2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</row>
    <row r="63" spans="2:12" x14ac:dyDescent="0.2"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</row>
    <row r="64" spans="2:12" x14ac:dyDescent="0.2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</row>
    <row r="65" spans="2:12" x14ac:dyDescent="0.2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</row>
    <row r="66" spans="2:12" x14ac:dyDescent="0.2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</row>
    <row r="67" spans="2:12" x14ac:dyDescent="0.2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</row>
    <row r="68" spans="2:12" x14ac:dyDescent="0.2"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</row>
    <row r="69" spans="2:12" x14ac:dyDescent="0.2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</row>
    <row r="70" spans="2:12" x14ac:dyDescent="0.2"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</row>
    <row r="71" spans="2:12" x14ac:dyDescent="0.2"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</row>
    <row r="72" spans="2:12" x14ac:dyDescent="0.2"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</row>
    <row r="73" spans="2:12" x14ac:dyDescent="0.2"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</row>
    <row r="74" spans="2:12" x14ac:dyDescent="0.2"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</row>
    <row r="75" spans="2:12" x14ac:dyDescent="0.2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</row>
    <row r="76" spans="2:12" x14ac:dyDescent="0.2"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</row>
    <row r="77" spans="2:12" x14ac:dyDescent="0.2"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</row>
    <row r="78" spans="2:12" x14ac:dyDescent="0.2"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</row>
    <row r="79" spans="2:12" x14ac:dyDescent="0.2"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</row>
    <row r="80" spans="2:12" x14ac:dyDescent="0.2"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</row>
    <row r="81" spans="2:12" x14ac:dyDescent="0.2"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</row>
    <row r="82" spans="2:12" x14ac:dyDescent="0.2"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</row>
    <row r="83" spans="2:12" x14ac:dyDescent="0.2"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</row>
    <row r="84" spans="2:12" x14ac:dyDescent="0.2"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</row>
    <row r="85" spans="2:12" x14ac:dyDescent="0.2"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</row>
    <row r="86" spans="2:12" x14ac:dyDescent="0.2"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</row>
    <row r="87" spans="2:12" x14ac:dyDescent="0.2"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</row>
    <row r="88" spans="2:12" x14ac:dyDescent="0.2"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</row>
    <row r="89" spans="2:12" x14ac:dyDescent="0.2"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</row>
    <row r="90" spans="2:12" x14ac:dyDescent="0.2"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</row>
    <row r="91" spans="2:12" x14ac:dyDescent="0.2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</row>
    <row r="92" spans="2:12" x14ac:dyDescent="0.2"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</row>
    <row r="93" spans="2:12" x14ac:dyDescent="0.2"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</row>
    <row r="94" spans="2:12" x14ac:dyDescent="0.2"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</row>
    <row r="95" spans="2:12" x14ac:dyDescent="0.2"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</row>
    <row r="96" spans="2:12" x14ac:dyDescent="0.2"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</row>
    <row r="97" spans="2:12" x14ac:dyDescent="0.2"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</row>
    <row r="98" spans="2:12" x14ac:dyDescent="0.2"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</row>
    <row r="99" spans="2:12" x14ac:dyDescent="0.2"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</row>
    <row r="100" spans="2:12" x14ac:dyDescent="0.2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</row>
    <row r="101" spans="2:12" x14ac:dyDescent="0.2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</row>
    <row r="102" spans="2:12" x14ac:dyDescent="0.2"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</row>
    <row r="103" spans="2:12" x14ac:dyDescent="0.2"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</row>
    <row r="104" spans="2:12" x14ac:dyDescent="0.2"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</row>
    <row r="105" spans="2:12" x14ac:dyDescent="0.2"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</row>
    <row r="106" spans="2:12" x14ac:dyDescent="0.2"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</row>
    <row r="107" spans="2:12" x14ac:dyDescent="0.2"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</row>
    <row r="108" spans="2:12" x14ac:dyDescent="0.2"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</row>
    <row r="109" spans="2:12" x14ac:dyDescent="0.2"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</row>
    <row r="110" spans="2:12" x14ac:dyDescent="0.2"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</row>
    <row r="111" spans="2:12" x14ac:dyDescent="0.2"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</row>
    <row r="112" spans="2:12" x14ac:dyDescent="0.2"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</row>
    <row r="113" spans="2:12" x14ac:dyDescent="0.2"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</row>
    <row r="114" spans="2:12" x14ac:dyDescent="0.2"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</row>
    <row r="115" spans="2:12" x14ac:dyDescent="0.2"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</row>
    <row r="116" spans="2:12" x14ac:dyDescent="0.2"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</row>
    <row r="117" spans="2:12" x14ac:dyDescent="0.2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</row>
    <row r="118" spans="2:12" x14ac:dyDescent="0.2"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</row>
    <row r="119" spans="2:12" x14ac:dyDescent="0.2"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</row>
    <row r="120" spans="2:12" x14ac:dyDescent="0.2"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</row>
    <row r="121" spans="2:12" x14ac:dyDescent="0.2"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</row>
    <row r="122" spans="2:12" x14ac:dyDescent="0.2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</row>
    <row r="123" spans="2:12" x14ac:dyDescent="0.2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</row>
    <row r="124" spans="2:12" x14ac:dyDescent="0.2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</row>
    <row r="125" spans="2:12" x14ac:dyDescent="0.2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</row>
    <row r="126" spans="2:12" x14ac:dyDescent="0.2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</row>
    <row r="127" spans="2:12" x14ac:dyDescent="0.2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</row>
    <row r="128" spans="2:12" x14ac:dyDescent="0.2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</row>
    <row r="129" spans="2:12" x14ac:dyDescent="0.2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</row>
    <row r="130" spans="2:12" x14ac:dyDescent="0.2"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</row>
    <row r="131" spans="2:12" x14ac:dyDescent="0.2"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</row>
    <row r="132" spans="2:12" x14ac:dyDescent="0.2"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</row>
    <row r="133" spans="2:12" x14ac:dyDescent="0.2"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</row>
    <row r="134" spans="2:12" x14ac:dyDescent="0.2"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</row>
    <row r="135" spans="2:12" x14ac:dyDescent="0.2"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</row>
    <row r="136" spans="2:12" x14ac:dyDescent="0.2"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</row>
    <row r="137" spans="2:12" x14ac:dyDescent="0.2"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</row>
    <row r="138" spans="2:12" x14ac:dyDescent="0.2"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</row>
    <row r="139" spans="2:12" x14ac:dyDescent="0.2"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</row>
    <row r="140" spans="2:12" x14ac:dyDescent="0.2"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</row>
    <row r="141" spans="2:12" x14ac:dyDescent="0.2"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</row>
    <row r="142" spans="2:12" x14ac:dyDescent="0.2"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</row>
    <row r="143" spans="2:12" x14ac:dyDescent="0.2"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</row>
    <row r="144" spans="2:12" x14ac:dyDescent="0.2"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</row>
    <row r="145" spans="2:12" x14ac:dyDescent="0.2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</row>
    <row r="146" spans="2:12" x14ac:dyDescent="0.2"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</row>
    <row r="147" spans="2:12" x14ac:dyDescent="0.2"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</row>
    <row r="148" spans="2:12" x14ac:dyDescent="0.2"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</row>
    <row r="149" spans="2:12" x14ac:dyDescent="0.2"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</row>
    <row r="150" spans="2:12" x14ac:dyDescent="0.2"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</row>
    <row r="151" spans="2:12" x14ac:dyDescent="0.2"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</row>
    <row r="152" spans="2:12" x14ac:dyDescent="0.2"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</row>
    <row r="153" spans="2:12" x14ac:dyDescent="0.2"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</row>
    <row r="154" spans="2:12" x14ac:dyDescent="0.2"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</row>
    <row r="155" spans="2:12" x14ac:dyDescent="0.2"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</row>
    <row r="156" spans="2:12" x14ac:dyDescent="0.2"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</row>
    <row r="157" spans="2:12" x14ac:dyDescent="0.2"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</row>
    <row r="158" spans="2:12" x14ac:dyDescent="0.2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</row>
    <row r="159" spans="2:12" x14ac:dyDescent="0.2"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</row>
    <row r="160" spans="2:12" x14ac:dyDescent="0.2"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</row>
    <row r="161" spans="2:12" x14ac:dyDescent="0.2"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</row>
    <row r="162" spans="2:12" x14ac:dyDescent="0.2"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</row>
    <row r="163" spans="2:12" x14ac:dyDescent="0.2"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</row>
    <row r="164" spans="2:12" x14ac:dyDescent="0.2"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</row>
    <row r="165" spans="2:12" x14ac:dyDescent="0.2"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</row>
    <row r="166" spans="2:12" x14ac:dyDescent="0.2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</row>
    <row r="167" spans="2:12" x14ac:dyDescent="0.2"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</row>
    <row r="168" spans="2:12" x14ac:dyDescent="0.2"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</row>
    <row r="169" spans="2:12" x14ac:dyDescent="0.2"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</row>
    <row r="170" spans="2:12" x14ac:dyDescent="0.2"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</row>
    <row r="171" spans="2:12" x14ac:dyDescent="0.2"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</row>
    <row r="172" spans="2:12" x14ac:dyDescent="0.2"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</row>
    <row r="173" spans="2:12" x14ac:dyDescent="0.2"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</row>
    <row r="174" spans="2:12" x14ac:dyDescent="0.2"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</row>
    <row r="175" spans="2:12" x14ac:dyDescent="0.2"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</row>
    <row r="176" spans="2:12" x14ac:dyDescent="0.2"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</row>
    <row r="177" spans="2:12" x14ac:dyDescent="0.2"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</row>
    <row r="178" spans="2:12" x14ac:dyDescent="0.2"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</row>
    <row r="179" spans="2:12" x14ac:dyDescent="0.2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</row>
    <row r="180" spans="2:12" x14ac:dyDescent="0.2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</row>
    <row r="181" spans="2:12" x14ac:dyDescent="0.2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</row>
    <row r="182" spans="2:12" x14ac:dyDescent="0.2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</row>
    <row r="183" spans="2:12" x14ac:dyDescent="0.2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</row>
    <row r="184" spans="2:12" x14ac:dyDescent="0.2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</row>
    <row r="185" spans="2:12" x14ac:dyDescent="0.2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</row>
    <row r="186" spans="2:12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</row>
    <row r="187" spans="2:12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</row>
    <row r="188" spans="2:12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</row>
    <row r="189" spans="2:12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</row>
    <row r="190" spans="2:12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</row>
    <row r="191" spans="2:12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</row>
    <row r="192" spans="2:12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</row>
    <row r="193" spans="2:12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</row>
    <row r="194" spans="2:12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</row>
    <row r="195" spans="2:12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</row>
    <row r="196" spans="2:12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</row>
    <row r="197" spans="2:12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</row>
    <row r="198" spans="2:12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</row>
    <row r="199" spans="2:12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</row>
    <row r="200" spans="2:12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</row>
    <row r="201" spans="2:12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</row>
    <row r="202" spans="2:12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</row>
    <row r="203" spans="2:12" x14ac:dyDescent="0.2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</row>
    <row r="204" spans="2:12" x14ac:dyDescent="0.2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</row>
    <row r="205" spans="2:12" x14ac:dyDescent="0.2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</row>
    <row r="206" spans="2:12" x14ac:dyDescent="0.2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</row>
    <row r="207" spans="2:12" x14ac:dyDescent="0.2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</row>
    <row r="208" spans="2:12" x14ac:dyDescent="0.2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</row>
    <row r="209" spans="2:12" x14ac:dyDescent="0.2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</row>
    <row r="210" spans="2:12" x14ac:dyDescent="0.2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</row>
    <row r="211" spans="2:12" x14ac:dyDescent="0.2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</row>
    <row r="212" spans="2:12" x14ac:dyDescent="0.2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</row>
    <row r="213" spans="2:12" x14ac:dyDescent="0.2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</row>
    <row r="214" spans="2:12" x14ac:dyDescent="0.2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</row>
    <row r="215" spans="2:12" x14ac:dyDescent="0.2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</row>
    <row r="216" spans="2:12" x14ac:dyDescent="0.2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</row>
    <row r="217" spans="2:12" x14ac:dyDescent="0.2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</row>
    <row r="218" spans="2:12" x14ac:dyDescent="0.2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</row>
    <row r="219" spans="2:12" x14ac:dyDescent="0.2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</row>
    <row r="220" spans="2:12" x14ac:dyDescent="0.2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</row>
    <row r="221" spans="2:12" x14ac:dyDescent="0.2"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</row>
    <row r="222" spans="2:12" x14ac:dyDescent="0.2"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</row>
    <row r="223" spans="2:12" x14ac:dyDescent="0.2"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</row>
    <row r="224" spans="2:12" x14ac:dyDescent="0.2"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</row>
    <row r="225" spans="2:12" x14ac:dyDescent="0.2"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</row>
    <row r="226" spans="2:12" x14ac:dyDescent="0.2"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</row>
    <row r="227" spans="2:12" x14ac:dyDescent="0.2"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</row>
    <row r="228" spans="2:12" x14ac:dyDescent="0.2"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</row>
    <row r="229" spans="2:12" x14ac:dyDescent="0.2"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</row>
    <row r="230" spans="2:12" x14ac:dyDescent="0.2"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</row>
    <row r="231" spans="2:12" x14ac:dyDescent="0.2"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</row>
    <row r="232" spans="2:12" x14ac:dyDescent="0.2"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</row>
    <row r="233" spans="2:12" x14ac:dyDescent="0.2"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</row>
    <row r="234" spans="2:12" x14ac:dyDescent="0.2"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</row>
    <row r="235" spans="2:12" x14ac:dyDescent="0.2"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</row>
    <row r="236" spans="2:12" x14ac:dyDescent="0.2"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</row>
    <row r="237" spans="2:12" x14ac:dyDescent="0.2"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</row>
    <row r="238" spans="2:12" x14ac:dyDescent="0.2"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</row>
    <row r="239" spans="2:12" x14ac:dyDescent="0.2"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</row>
    <row r="240" spans="2:12" x14ac:dyDescent="0.2"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</row>
    <row r="241" spans="2:12" x14ac:dyDescent="0.2"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</row>
    <row r="242" spans="2:12" x14ac:dyDescent="0.2"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</row>
    <row r="243" spans="2:12" x14ac:dyDescent="0.2"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</row>
    <row r="244" spans="2:12" x14ac:dyDescent="0.2"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</row>
    <row r="245" spans="2:12" x14ac:dyDescent="0.2"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</row>
    <row r="246" spans="2:12" x14ac:dyDescent="0.2"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</row>
    <row r="247" spans="2:12" x14ac:dyDescent="0.2"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</row>
  </sheetData>
  <mergeCells count="1">
    <mergeCell ref="A2:G2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5">
    <tabColor indexed="48"/>
    <outlinePr applyStyles="1" summaryBelow="0"/>
    <pageSetUpPr fitToPage="1"/>
  </sheetPr>
  <dimension ref="A2:S247"/>
  <sheetViews>
    <sheetView workbookViewId="0">
      <selection activeCell="D4" sqref="D4"/>
    </sheetView>
  </sheetViews>
  <sheetFormatPr defaultRowHeight="12.75" x14ac:dyDescent="0.2"/>
  <cols>
    <col min="1" max="1" width="77.28515625" style="64" bestFit="1" customWidth="1"/>
    <col min="2" max="2" width="20" style="64" customWidth="1"/>
    <col min="3" max="3" width="20.85546875" style="64" customWidth="1"/>
    <col min="4" max="4" width="11.42578125" style="64" bestFit="1" customWidth="1"/>
    <col min="5" max="16384" width="9.140625" style="64"/>
  </cols>
  <sheetData>
    <row r="2" spans="1:19" ht="54.75" customHeight="1" x14ac:dyDescent="0.3">
      <c r="A2" s="4" t="str">
        <f>"Державний та гарантований державою борг України
за станом на " &amp; TEXT(DREPORTDATE,"dd.MM.yyyy")&amp;" 
(за видами відсоткових ставок)"</f>
        <v>Державний та гарантований державою борг України
за станом на 31.05.2018 
(за видами відсоткових ставок)</v>
      </c>
      <c r="B2" s="3"/>
      <c r="C2" s="3"/>
      <c r="D2" s="3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</row>
    <row r="3" spans="1:19" x14ac:dyDescent="0.2">
      <c r="A3" s="2"/>
      <c r="B3" s="2"/>
      <c r="C3" s="2"/>
      <c r="D3" s="2"/>
    </row>
    <row r="4" spans="1:19" s="188" customFormat="1" x14ac:dyDescent="0.2">
      <c r="D4" s="188" t="str">
        <f>VALVAL</f>
        <v>млрд. одиниць</v>
      </c>
    </row>
    <row r="5" spans="1:19" s="197" customFormat="1" x14ac:dyDescent="0.2">
      <c r="A5" s="111"/>
      <c r="B5" s="240" t="s">
        <v>202</v>
      </c>
      <c r="C5" s="240" t="s">
        <v>8</v>
      </c>
      <c r="D5" s="240" t="s">
        <v>77</v>
      </c>
    </row>
    <row r="6" spans="1:19" s="162" customFormat="1" ht="15.75" x14ac:dyDescent="0.2">
      <c r="A6" s="120" t="s">
        <v>201</v>
      </c>
      <c r="B6" s="149">
        <f t="shared" ref="B6:D6" si="0">SUM(B$7+ B$8)</f>
        <v>76.256134905379994</v>
      </c>
      <c r="C6" s="149">
        <f t="shared" si="0"/>
        <v>1993.01638701706</v>
      </c>
      <c r="D6" s="155">
        <f t="shared" si="0"/>
        <v>1</v>
      </c>
    </row>
    <row r="7" spans="1:19" s="170" customFormat="1" ht="14.25" x14ac:dyDescent="0.2">
      <c r="A7" s="107" t="s">
        <v>94</v>
      </c>
      <c r="B7" s="224">
        <v>27.252437105750001</v>
      </c>
      <c r="C7" s="224">
        <v>712.26470900233005</v>
      </c>
      <c r="D7" s="230">
        <v>0.35737999999999998</v>
      </c>
    </row>
    <row r="8" spans="1:19" s="170" customFormat="1" ht="14.25" x14ac:dyDescent="0.2">
      <c r="A8" s="107" t="s">
        <v>100</v>
      </c>
      <c r="B8" s="224">
        <v>49.003697799629997</v>
      </c>
      <c r="C8" s="224">
        <v>1280.75167801473</v>
      </c>
      <c r="D8" s="230">
        <v>0.64261999999999997</v>
      </c>
    </row>
    <row r="9" spans="1:19" x14ac:dyDescent="0.2">
      <c r="B9" s="176"/>
      <c r="C9" s="176"/>
      <c r="D9" s="176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</row>
    <row r="10" spans="1:19" x14ac:dyDescent="0.2">
      <c r="B10" s="176"/>
      <c r="C10" s="176"/>
      <c r="D10" s="176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spans="1:19" x14ac:dyDescent="0.2">
      <c r="B11" s="176"/>
      <c r="C11" s="176"/>
      <c r="D11" s="176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9" x14ac:dyDescent="0.2"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9" x14ac:dyDescent="0.2"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</row>
    <row r="14" spans="1:19" x14ac:dyDescent="0.2">
      <c r="B14" s="78"/>
      <c r="C14" s="78"/>
      <c r="D14" s="78"/>
      <c r="E14" s="78"/>
      <c r="F14" s="78"/>
      <c r="G14" s="78"/>
      <c r="H14" s="78"/>
      <c r="I14" s="78"/>
      <c r="J14" s="78"/>
      <c r="K14" s="78"/>
      <c r="L14" s="78"/>
      <c r="M14" s="78"/>
      <c r="N14" s="78"/>
      <c r="O14" s="78"/>
      <c r="P14" s="78"/>
      <c r="Q14" s="78"/>
    </row>
    <row r="15" spans="1:19" x14ac:dyDescent="0.2">
      <c r="B15" s="78"/>
      <c r="C15" s="78"/>
      <c r="D15" s="78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</row>
    <row r="16" spans="1:19" x14ac:dyDescent="0.2">
      <c r="B16" s="78"/>
      <c r="C16" s="78"/>
      <c r="D16" s="78"/>
      <c r="E16" s="78"/>
      <c r="F16" s="78"/>
      <c r="G16" s="78"/>
      <c r="H16" s="78"/>
      <c r="I16" s="78"/>
      <c r="J16" s="78"/>
      <c r="K16" s="78"/>
      <c r="L16" s="78"/>
      <c r="M16" s="78"/>
      <c r="N16" s="78"/>
      <c r="O16" s="78"/>
      <c r="P16" s="78"/>
      <c r="Q16" s="78"/>
    </row>
    <row r="17" spans="2:17" x14ac:dyDescent="0.2">
      <c r="B17" s="78"/>
      <c r="C17" s="78"/>
      <c r="D17" s="78"/>
      <c r="E17" s="78"/>
      <c r="F17" s="78"/>
      <c r="G17" s="78"/>
      <c r="H17" s="78"/>
      <c r="I17" s="78"/>
      <c r="J17" s="78"/>
      <c r="K17" s="78"/>
      <c r="L17" s="78"/>
      <c r="M17" s="78"/>
      <c r="N17" s="78"/>
      <c r="O17" s="78"/>
      <c r="P17" s="78"/>
      <c r="Q17" s="78"/>
    </row>
    <row r="18" spans="2:17" x14ac:dyDescent="0.2"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2:17" x14ac:dyDescent="0.2"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2:17" x14ac:dyDescent="0.2"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2:17" x14ac:dyDescent="0.2"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2:17" x14ac:dyDescent="0.2"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2:17" x14ac:dyDescent="0.2"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2:17" x14ac:dyDescent="0.2"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2:17" x14ac:dyDescent="0.2"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2:17" x14ac:dyDescent="0.2"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2:17" x14ac:dyDescent="0.2"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2:17" x14ac:dyDescent="0.2"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2:17" x14ac:dyDescent="0.2"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2:17" x14ac:dyDescent="0.2"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2:17" x14ac:dyDescent="0.2"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2:17" x14ac:dyDescent="0.2"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2:17" x14ac:dyDescent="0.2"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2:17" x14ac:dyDescent="0.2"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x14ac:dyDescent="0.2"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</row>
    <row r="247" spans="2:17" x14ac:dyDescent="0.2"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2">
    <tabColor indexed="48"/>
    <outlinePr applyStyles="1" summaryBelow="0"/>
    <pageSetUpPr fitToPage="1"/>
  </sheetPr>
  <dimension ref="A2:S248"/>
  <sheetViews>
    <sheetView workbookViewId="0">
      <selection activeCell="D12" sqref="D12"/>
    </sheetView>
  </sheetViews>
  <sheetFormatPr defaultRowHeight="12.75" outlineLevelRow="1" x14ac:dyDescent="0.2"/>
  <cols>
    <col min="1" max="1" width="75.5703125" style="64" bestFit="1" customWidth="1"/>
    <col min="2" max="2" width="18" style="64" customWidth="1"/>
    <col min="3" max="3" width="19.85546875" style="64" customWidth="1"/>
    <col min="4" max="4" width="11.42578125" style="64" bestFit="1" customWidth="1"/>
    <col min="5" max="16384" width="9.140625" style="64"/>
  </cols>
  <sheetData>
    <row r="2" spans="1:19" ht="18.75" customHeight="1" x14ac:dyDescent="0.3">
      <c r="A2" s="4" t="str">
        <f>"Державний та гарантований державою борг України за станом на " &amp; TEXT(DREPORTDATE,"dd.MM.yyyy")</f>
        <v>Державний та гарантований державою борг України за станом на 31.05.2018</v>
      </c>
      <c r="B2" s="3"/>
      <c r="C2" s="3"/>
      <c r="D2" s="3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</row>
    <row r="3" spans="1:19" ht="18.75" x14ac:dyDescent="0.3">
      <c r="A3" s="1" t="s">
        <v>79</v>
      </c>
      <c r="B3" s="1"/>
      <c r="C3" s="1"/>
      <c r="D3" s="1"/>
    </row>
    <row r="4" spans="1:19" x14ac:dyDescent="0.2"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</row>
    <row r="5" spans="1:19" s="188" customFormat="1" x14ac:dyDescent="0.2">
      <c r="D5" s="188" t="str">
        <f>VALVAL</f>
        <v>млрд. одиниць</v>
      </c>
    </row>
    <row r="6" spans="1:19" s="197" customFormat="1" x14ac:dyDescent="0.2">
      <c r="A6" s="63"/>
      <c r="B6" s="240" t="s">
        <v>202</v>
      </c>
      <c r="C6" s="240" t="s">
        <v>8</v>
      </c>
      <c r="D6" s="240" t="s">
        <v>77</v>
      </c>
    </row>
    <row r="7" spans="1:19" s="162" customFormat="1" ht="15.75" x14ac:dyDescent="0.2">
      <c r="A7" s="120" t="s">
        <v>201</v>
      </c>
      <c r="B7" s="158">
        <f t="shared" ref="B7:D7" si="0">SUM(B$8+ B$9)</f>
        <v>76.256134905379994</v>
      </c>
      <c r="C7" s="158">
        <f t="shared" si="0"/>
        <v>1993.01638701706</v>
      </c>
      <c r="D7" s="51">
        <f t="shared" si="0"/>
        <v>1</v>
      </c>
    </row>
    <row r="8" spans="1:19" s="170" customFormat="1" ht="14.25" x14ac:dyDescent="0.2">
      <c r="A8" s="255" t="str">
        <f>SRATE_M!A7</f>
        <v>Борг, по якому сплата відсотків здійснюється за плаваючими процентними ставками</v>
      </c>
      <c r="B8" s="224">
        <f>SRATE_M!B7</f>
        <v>27.252437105750001</v>
      </c>
      <c r="C8" s="224">
        <f>SRATE_M!C7</f>
        <v>712.26470900233005</v>
      </c>
      <c r="D8" s="230">
        <f>SRATE_M!D7</f>
        <v>0.35737999999999998</v>
      </c>
    </row>
    <row r="9" spans="1:19" s="170" customFormat="1" ht="14.25" x14ac:dyDescent="0.2">
      <c r="A9" s="255" t="str">
        <f>SRATE_M!A8</f>
        <v>Борг, по якому сплата відсотків здійснюється за фіксованими процентними ставками</v>
      </c>
      <c r="B9" s="224">
        <f>SRATE_M!B8</f>
        <v>49.003697799629997</v>
      </c>
      <c r="C9" s="224">
        <f>SRATE_M!C8</f>
        <v>1280.75167801473</v>
      </c>
      <c r="D9" s="230">
        <f>SRATE_M!D8</f>
        <v>0.64261999999999997</v>
      </c>
    </row>
    <row r="10" spans="1:19" x14ac:dyDescent="0.2"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</row>
    <row r="11" spans="1:19" x14ac:dyDescent="0.2">
      <c r="A11" s="165" t="s">
        <v>116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</row>
    <row r="12" spans="1:19" x14ac:dyDescent="0.2">
      <c r="B12" s="78"/>
      <c r="C12" s="78"/>
      <c r="D12" s="188" t="str">
        <f>VALVAL</f>
        <v>млрд. одиниць</v>
      </c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</row>
    <row r="13" spans="1:19" s="71" customFormat="1" x14ac:dyDescent="0.2">
      <c r="A13" s="111"/>
      <c r="B13" s="240" t="s">
        <v>202</v>
      </c>
      <c r="C13" s="240" t="s">
        <v>8</v>
      </c>
      <c r="D13" s="240" t="s">
        <v>77</v>
      </c>
      <c r="E13" s="197"/>
      <c r="F13" s="197"/>
      <c r="G13" s="197"/>
      <c r="H13" s="197"/>
      <c r="I13" s="197"/>
      <c r="J13" s="197"/>
      <c r="K13" s="197"/>
      <c r="L13" s="197"/>
      <c r="M13" s="197"/>
      <c r="N13" s="197"/>
      <c r="O13" s="197"/>
      <c r="P13" s="197"/>
      <c r="Q13" s="197"/>
      <c r="R13" s="197"/>
      <c r="S13" s="197"/>
    </row>
    <row r="14" spans="1:19" s="27" customFormat="1" ht="15" x14ac:dyDescent="0.25">
      <c r="A14" s="246" t="s">
        <v>201</v>
      </c>
      <c r="B14" s="40">
        <f t="shared" ref="B14:C14" si="1">B$15+B$18</f>
        <v>76.256134905380009</v>
      </c>
      <c r="C14" s="40">
        <f t="shared" si="1"/>
        <v>1993.01638701706</v>
      </c>
      <c r="D14" s="172">
        <v>0.99999899999999997</v>
      </c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  <c r="Q14" s="42"/>
    </row>
    <row r="15" spans="1:19" s="141" customFormat="1" ht="15" x14ac:dyDescent="0.25">
      <c r="A15" s="216" t="s">
        <v>84</v>
      </c>
      <c r="B15" s="101">
        <f t="shared" ref="B15:C15" si="2">SUM(B$16:B$17)</f>
        <v>66.219200961040002</v>
      </c>
      <c r="C15" s="101">
        <f t="shared" si="2"/>
        <v>1730.6929182070799</v>
      </c>
      <c r="D15" s="77">
        <v>1.1046750000000001</v>
      </c>
      <c r="E15" s="161"/>
      <c r="F15" s="161"/>
      <c r="G15" s="161"/>
      <c r="H15" s="161"/>
      <c r="I15" s="161"/>
      <c r="J15" s="161"/>
      <c r="K15" s="161"/>
      <c r="L15" s="161"/>
      <c r="M15" s="161"/>
      <c r="N15" s="161"/>
      <c r="O15" s="161"/>
      <c r="P15" s="161"/>
      <c r="Q15" s="161"/>
    </row>
    <row r="16" spans="1:19" s="234" customFormat="1" outlineLevel="1" x14ac:dyDescent="0.2">
      <c r="A16" s="68" t="s">
        <v>94</v>
      </c>
      <c r="B16" s="209">
        <v>18.019126071070001</v>
      </c>
      <c r="C16" s="209">
        <v>470.94458149601002</v>
      </c>
      <c r="D16" s="211">
        <v>0.23629700000000001</v>
      </c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</row>
    <row r="17" spans="1:17" s="234" customFormat="1" outlineLevel="1" x14ac:dyDescent="0.2">
      <c r="A17" s="68" t="s">
        <v>100</v>
      </c>
      <c r="B17" s="209">
        <v>48.200074889969997</v>
      </c>
      <c r="C17" s="209">
        <v>1259.7483367110699</v>
      </c>
      <c r="D17" s="211">
        <v>0.632081</v>
      </c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</row>
    <row r="18" spans="1:17" s="141" customFormat="1" ht="15" x14ac:dyDescent="0.25">
      <c r="A18" s="216" t="s">
        <v>128</v>
      </c>
      <c r="B18" s="101">
        <f t="shared" ref="B18:C18" si="3">SUM(B$19:B$20)</f>
        <v>10.036933944339999</v>
      </c>
      <c r="C18" s="101">
        <f t="shared" si="3"/>
        <v>262.32346880998</v>
      </c>
      <c r="D18" s="77">
        <v>0.25270399999999998</v>
      </c>
      <c r="E18" s="161"/>
      <c r="F18" s="161"/>
      <c r="G18" s="161"/>
      <c r="H18" s="161"/>
      <c r="I18" s="161"/>
      <c r="J18" s="161"/>
      <c r="K18" s="161"/>
      <c r="L18" s="161"/>
      <c r="M18" s="161"/>
      <c r="N18" s="161"/>
      <c r="O18" s="161"/>
      <c r="P18" s="161"/>
      <c r="Q18" s="161"/>
    </row>
    <row r="19" spans="1:17" s="234" customFormat="1" outlineLevel="1" x14ac:dyDescent="0.2">
      <c r="A19" s="68" t="s">
        <v>94</v>
      </c>
      <c r="B19" s="209">
        <v>9.2333110346799998</v>
      </c>
      <c r="C19" s="209">
        <v>241.32012750632001</v>
      </c>
      <c r="D19" s="211">
        <v>0.121083</v>
      </c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</row>
    <row r="20" spans="1:17" s="234" customFormat="1" outlineLevel="1" x14ac:dyDescent="0.2">
      <c r="A20" s="68" t="s">
        <v>100</v>
      </c>
      <c r="B20" s="209">
        <v>0.80362290966000005</v>
      </c>
      <c r="C20" s="209">
        <v>21.003341303660001</v>
      </c>
      <c r="D20" s="211">
        <v>1.0538E-2</v>
      </c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</row>
    <row r="21" spans="1:17" x14ac:dyDescent="0.2">
      <c r="B21" s="176"/>
      <c r="C21" s="176"/>
      <c r="D21" s="180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7" x14ac:dyDescent="0.2">
      <c r="B22" s="176"/>
      <c r="C22" s="176"/>
      <c r="D22" s="180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7" x14ac:dyDescent="0.2">
      <c r="B23" s="176"/>
      <c r="C23" s="176"/>
      <c r="D23" s="180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7" x14ac:dyDescent="0.2">
      <c r="B24" s="176"/>
      <c r="C24" s="176"/>
      <c r="D24" s="180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7" x14ac:dyDescent="0.2">
      <c r="B25" s="176"/>
      <c r="C25" s="176"/>
      <c r="D25" s="180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1:17" x14ac:dyDescent="0.2">
      <c r="B26" s="176"/>
      <c r="C26" s="176"/>
      <c r="D26" s="180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7" x14ac:dyDescent="0.2">
      <c r="B27" s="176"/>
      <c r="C27" s="176"/>
      <c r="D27" s="180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7" x14ac:dyDescent="0.2">
      <c r="B28" s="176"/>
      <c r="C28" s="176"/>
      <c r="D28" s="180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7" x14ac:dyDescent="0.2">
      <c r="B29" s="176"/>
      <c r="C29" s="176"/>
      <c r="D29" s="180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7" x14ac:dyDescent="0.2">
      <c r="B30" s="176"/>
      <c r="C30" s="176"/>
      <c r="D30" s="180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7" x14ac:dyDescent="0.2">
      <c r="B31" s="176"/>
      <c r="C31" s="176"/>
      <c r="D31" s="180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7" x14ac:dyDescent="0.2">
      <c r="B32" s="176"/>
      <c r="C32" s="176"/>
      <c r="D32" s="180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2:17" x14ac:dyDescent="0.2">
      <c r="B33" s="176"/>
      <c r="C33" s="176"/>
      <c r="D33" s="180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2:17" x14ac:dyDescent="0.2">
      <c r="B34" s="176"/>
      <c r="C34" s="176"/>
      <c r="D34" s="180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2:17" x14ac:dyDescent="0.2">
      <c r="B35" s="176"/>
      <c r="C35" s="176"/>
      <c r="D35" s="180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2:17" x14ac:dyDescent="0.2">
      <c r="B36" s="176"/>
      <c r="C36" s="176"/>
      <c r="D36" s="180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2:17" x14ac:dyDescent="0.2">
      <c r="B37" s="176"/>
      <c r="C37" s="176"/>
      <c r="D37" s="180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2:17" x14ac:dyDescent="0.2">
      <c r="B38" s="176"/>
      <c r="C38" s="176"/>
      <c r="D38" s="180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2:17" x14ac:dyDescent="0.2">
      <c r="B39" s="176"/>
      <c r="C39" s="176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2:17" x14ac:dyDescent="0.2"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2:17" x14ac:dyDescent="0.2"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2:17" x14ac:dyDescent="0.2"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2:17" x14ac:dyDescent="0.2"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2:17" x14ac:dyDescent="0.2"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2:17" x14ac:dyDescent="0.2"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2:17" x14ac:dyDescent="0.2"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2:17" x14ac:dyDescent="0.2"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2:17" x14ac:dyDescent="0.2"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2:17" x14ac:dyDescent="0.2"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2:17" x14ac:dyDescent="0.2"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2:17" x14ac:dyDescent="0.2"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2:17" x14ac:dyDescent="0.2"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2:17" x14ac:dyDescent="0.2"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2:17" x14ac:dyDescent="0.2"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2:17" x14ac:dyDescent="0.2"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2:17" x14ac:dyDescent="0.2"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2:17" x14ac:dyDescent="0.2"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2:17" x14ac:dyDescent="0.2"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2:17" x14ac:dyDescent="0.2"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2:17" x14ac:dyDescent="0.2"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2:17" x14ac:dyDescent="0.2"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2:17" x14ac:dyDescent="0.2"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2:17" x14ac:dyDescent="0.2"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2:17" x14ac:dyDescent="0.2"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2:17" x14ac:dyDescent="0.2"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2:17" x14ac:dyDescent="0.2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2:17" x14ac:dyDescent="0.2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2:17" x14ac:dyDescent="0.2"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2:17" x14ac:dyDescent="0.2"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2:17" x14ac:dyDescent="0.2"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2:17" x14ac:dyDescent="0.2"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2:17" x14ac:dyDescent="0.2"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2:17" x14ac:dyDescent="0.2"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2:17" x14ac:dyDescent="0.2"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2:17" x14ac:dyDescent="0.2"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2:17" x14ac:dyDescent="0.2"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2:17" x14ac:dyDescent="0.2"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2:17" x14ac:dyDescent="0.2"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2:17" x14ac:dyDescent="0.2"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2:17" x14ac:dyDescent="0.2"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2:17" x14ac:dyDescent="0.2"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2:17" x14ac:dyDescent="0.2"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2:17" x14ac:dyDescent="0.2"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2:17" x14ac:dyDescent="0.2"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2:17" x14ac:dyDescent="0.2"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2:17" x14ac:dyDescent="0.2"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2:17" x14ac:dyDescent="0.2"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2:17" x14ac:dyDescent="0.2"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2:17" x14ac:dyDescent="0.2"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2:17" x14ac:dyDescent="0.2"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2:17" x14ac:dyDescent="0.2"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2:17" x14ac:dyDescent="0.2"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2:17" x14ac:dyDescent="0.2"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2:17" x14ac:dyDescent="0.2"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2:17" x14ac:dyDescent="0.2"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2:17" x14ac:dyDescent="0.2"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2:17" x14ac:dyDescent="0.2"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2:17" x14ac:dyDescent="0.2"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2:17" x14ac:dyDescent="0.2"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2:17" x14ac:dyDescent="0.2"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2:17" x14ac:dyDescent="0.2"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2:17" x14ac:dyDescent="0.2"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2:17" x14ac:dyDescent="0.2"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2:17" x14ac:dyDescent="0.2"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2:17" x14ac:dyDescent="0.2"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2:17" x14ac:dyDescent="0.2"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2:17" x14ac:dyDescent="0.2"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2:17" x14ac:dyDescent="0.2"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2:17" x14ac:dyDescent="0.2"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2:17" x14ac:dyDescent="0.2"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2:17" x14ac:dyDescent="0.2"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2:17" x14ac:dyDescent="0.2"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2:17" x14ac:dyDescent="0.2"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2:17" x14ac:dyDescent="0.2"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2:17" x14ac:dyDescent="0.2"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2:17" x14ac:dyDescent="0.2"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2:17" x14ac:dyDescent="0.2"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2:17" x14ac:dyDescent="0.2"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2:17" x14ac:dyDescent="0.2"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2:17" x14ac:dyDescent="0.2"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2:17" x14ac:dyDescent="0.2"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2:17" x14ac:dyDescent="0.2"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2:17" x14ac:dyDescent="0.2"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2:17" x14ac:dyDescent="0.2"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2:17" x14ac:dyDescent="0.2"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2:17" x14ac:dyDescent="0.2"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2:17" x14ac:dyDescent="0.2"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2:17" x14ac:dyDescent="0.2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2:17" x14ac:dyDescent="0.2"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2:17" x14ac:dyDescent="0.2"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2:17" x14ac:dyDescent="0.2"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2:17" x14ac:dyDescent="0.2"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2:17" x14ac:dyDescent="0.2"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2:17" x14ac:dyDescent="0.2"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2:17" x14ac:dyDescent="0.2"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2:17" x14ac:dyDescent="0.2"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2:17" x14ac:dyDescent="0.2"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2:17" x14ac:dyDescent="0.2"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2:17" x14ac:dyDescent="0.2"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2:17" x14ac:dyDescent="0.2"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2:17" x14ac:dyDescent="0.2"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2:17" x14ac:dyDescent="0.2"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2:17" x14ac:dyDescent="0.2"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2:17" x14ac:dyDescent="0.2"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2:17" x14ac:dyDescent="0.2"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2:17" x14ac:dyDescent="0.2"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2:17" x14ac:dyDescent="0.2"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2:17" x14ac:dyDescent="0.2"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2:17" x14ac:dyDescent="0.2"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2:17" x14ac:dyDescent="0.2"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2:17" x14ac:dyDescent="0.2"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2:17" x14ac:dyDescent="0.2"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2:17" x14ac:dyDescent="0.2"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2:17" x14ac:dyDescent="0.2"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2:17" x14ac:dyDescent="0.2"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2:17" x14ac:dyDescent="0.2"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2:17" x14ac:dyDescent="0.2"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2:17" x14ac:dyDescent="0.2"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2:17" x14ac:dyDescent="0.2"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2:17" x14ac:dyDescent="0.2"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2:17" x14ac:dyDescent="0.2"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2:17" x14ac:dyDescent="0.2"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2:17" x14ac:dyDescent="0.2"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2:17" x14ac:dyDescent="0.2"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2:17" x14ac:dyDescent="0.2"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2:17" x14ac:dyDescent="0.2"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2:17" x14ac:dyDescent="0.2"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2:17" x14ac:dyDescent="0.2"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2:17" x14ac:dyDescent="0.2"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2:17" x14ac:dyDescent="0.2"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2:17" x14ac:dyDescent="0.2"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2:17" x14ac:dyDescent="0.2"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2:17" x14ac:dyDescent="0.2"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2:17" x14ac:dyDescent="0.2"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2:17" x14ac:dyDescent="0.2"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2:17" x14ac:dyDescent="0.2"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2:17" x14ac:dyDescent="0.2"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2:17" x14ac:dyDescent="0.2"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2:17" x14ac:dyDescent="0.2"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2:17" x14ac:dyDescent="0.2"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2:17" x14ac:dyDescent="0.2"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2:17" x14ac:dyDescent="0.2"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2:17" x14ac:dyDescent="0.2"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2:17" x14ac:dyDescent="0.2"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2:17" x14ac:dyDescent="0.2"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2:17" x14ac:dyDescent="0.2"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2:17" x14ac:dyDescent="0.2"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2:17" x14ac:dyDescent="0.2"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2:17" x14ac:dyDescent="0.2"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2:17" x14ac:dyDescent="0.2"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2:17" x14ac:dyDescent="0.2"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2:17" x14ac:dyDescent="0.2"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2:17" x14ac:dyDescent="0.2"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2:17" x14ac:dyDescent="0.2"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2:17" x14ac:dyDescent="0.2"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2:17" x14ac:dyDescent="0.2"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2:17" x14ac:dyDescent="0.2"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2:17" x14ac:dyDescent="0.2"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2:17" x14ac:dyDescent="0.2"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2:17" x14ac:dyDescent="0.2"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2:17" x14ac:dyDescent="0.2"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2:17" x14ac:dyDescent="0.2"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2:17" x14ac:dyDescent="0.2"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2:17" x14ac:dyDescent="0.2"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2:17" x14ac:dyDescent="0.2"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2:17" x14ac:dyDescent="0.2"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2:17" x14ac:dyDescent="0.2"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2:17" x14ac:dyDescent="0.2"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2:17" x14ac:dyDescent="0.2"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2:17" x14ac:dyDescent="0.2"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2:17" x14ac:dyDescent="0.2"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2:17" x14ac:dyDescent="0.2"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2:17" x14ac:dyDescent="0.2"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2:17" x14ac:dyDescent="0.2"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2:17" x14ac:dyDescent="0.2"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2:17" x14ac:dyDescent="0.2"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2:17" x14ac:dyDescent="0.2"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2:17" x14ac:dyDescent="0.2"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2:17" x14ac:dyDescent="0.2"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2:17" x14ac:dyDescent="0.2"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2:17" x14ac:dyDescent="0.2"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2:17" x14ac:dyDescent="0.2"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2:17" x14ac:dyDescent="0.2"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2:17" x14ac:dyDescent="0.2"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2:17" x14ac:dyDescent="0.2"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2:17" x14ac:dyDescent="0.2"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2:17" x14ac:dyDescent="0.2"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2:17" x14ac:dyDescent="0.2"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2:17" x14ac:dyDescent="0.2"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2:17" x14ac:dyDescent="0.2"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2:17" x14ac:dyDescent="0.2"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2:17" x14ac:dyDescent="0.2"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2:17" x14ac:dyDescent="0.2"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2:17" x14ac:dyDescent="0.2"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2:17" x14ac:dyDescent="0.2"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2:17" x14ac:dyDescent="0.2"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2:17" x14ac:dyDescent="0.2"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2:17" x14ac:dyDescent="0.2"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2:17" x14ac:dyDescent="0.2"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2:17" x14ac:dyDescent="0.2"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2:17" x14ac:dyDescent="0.2"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2:17" x14ac:dyDescent="0.2"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2:17" x14ac:dyDescent="0.2"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2:17" x14ac:dyDescent="0.2"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2:17" x14ac:dyDescent="0.2"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2:17" x14ac:dyDescent="0.2"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</row>
    <row r="247" spans="2:17" x14ac:dyDescent="0.2"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</row>
    <row r="248" spans="2:17" x14ac:dyDescent="0.2"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</row>
  </sheetData>
  <mergeCells count="2">
    <mergeCell ref="A2:D2"/>
    <mergeCell ref="A3:D3"/>
  </mergeCells>
  <printOptions horizontalCentered="1" verticalCentered="1"/>
  <pageMargins left="0.78740157480314998" right="0.78740157480314998" top="0.98425196850393704" bottom="0.98425196850393704" header="0.511811023622047" footer="0.511811023622047"/>
  <pageSetup paperSize="9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795F85084727864D943A1640386A6A57" ma:contentTypeVersion="9" ma:contentTypeDescription="Створення нового документа." ma:contentTypeScope="" ma:versionID="f735ecf815ac937e532e04e570f5c363">
  <xsd:schema xmlns:xsd="http://www.w3.org/2001/XMLSchema" xmlns:xs="http://www.w3.org/2001/XMLSchema" xmlns:p="http://schemas.microsoft.com/office/2006/metadata/properties" xmlns:ns2="acedc1b3-a6a6-4744-bb8f-c9b717f8a9c9" targetNamespace="http://schemas.microsoft.com/office/2006/metadata/properties" ma:root="true" ma:fieldsID="b60be84027587505665ece797e11c4db" ns2:_="">
    <xsd:import namespace="acedc1b3-a6a6-4744-bb8f-c9b717f8a9c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edc1b3-a6a6-4744-bb8f-c9b717f8a9c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Значення ідентифікатора документа" ma:description="Значення ідентифікатора документа, призначеного цьому елементу." ma:internalName="_dlc_DocId" ma:readOnly="true">
      <xsd:simpleType>
        <xsd:restriction base="dms:Text"/>
      </xsd:simpleType>
    </xsd:element>
    <xsd:element name="_dlc_DocIdUrl" ma:index="9" nillable="true" ma:displayName="Ідентифікатор документа" ma:description="Постійне посилання на цей документ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Сохранить идентификатор" ma:description="Сохранять идентификатор при добавлении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cedc1b3-a6a6-4744-bb8f-c9b717f8a9c9">MFWF-347-115565</_dlc_DocId>
    <_dlc_DocIdUrl xmlns="acedc1b3-a6a6-4744-bb8f-c9b717f8a9c9">
      <Url>http://workflow/12000/12100/12130/_layouts/DocIdRedir.aspx?ID=MFWF-347-115565</Url>
      <Description>MFWF-347-115565</Description>
    </_dlc_DocIdUrl>
  </documentManagement>
</p:properties>
</file>

<file path=customXml/itemProps1.xml><?xml version="1.0" encoding="utf-8"?>
<ds:datastoreItem xmlns:ds="http://schemas.openxmlformats.org/officeDocument/2006/customXml" ds:itemID="{8DC6BEA9-038E-43E3-89C4-E133204D6FCA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46A6A01-8FEB-4FCB-8693-B90304A486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ED90182-BD7B-4B4C-8D97-09C5D0B418F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cedc1b3-a6a6-4744-bb8f-c9b717f8a9c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64C2FB1A-152E-4DD6-A534-09AB3771C852}">
  <ds:schemaRefs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acedc1b3-a6a6-4744-bb8f-c9b717f8a9c9"/>
    <ds:schemaRef ds:uri="http://purl.org/dc/elements/1.1/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Листы</vt:lpstr>
      </vt:variant>
      <vt:variant>
        <vt:i4>37</vt:i4>
      </vt:variant>
      <vt:variant>
        <vt:lpstr>Диаграммы</vt:lpstr>
      </vt:variant>
      <vt:variant>
        <vt:i4>25</vt:i4>
      </vt:variant>
      <vt:variant>
        <vt:lpstr>Именованные диапазоны</vt:lpstr>
      </vt:variant>
      <vt:variant>
        <vt:i4>72</vt:i4>
      </vt:variant>
    </vt:vector>
  </HeadingPairs>
  <TitlesOfParts>
    <vt:vector size="134" baseType="lpstr">
      <vt:lpstr>MTK2_UAH</vt:lpstr>
      <vt:lpstr>MTK2_USD</vt:lpstr>
      <vt:lpstr>MKT2_UAH</vt:lpstr>
      <vt:lpstr>MKT2_USD</vt:lpstr>
      <vt:lpstr>MT_ALL</vt:lpstr>
      <vt:lpstr>MTM_ALL</vt:lpstr>
      <vt:lpstr>MK_ALL</vt:lpstr>
      <vt:lpstr>SRATE_M</vt:lpstr>
      <vt:lpstr>SRATE</vt:lpstr>
      <vt:lpstr>RATE_M</vt:lpstr>
      <vt:lpstr>RATE</vt:lpstr>
      <vt:lpstr>RATE_CMP</vt:lpstr>
      <vt:lpstr>CUR_M</vt:lpstr>
      <vt:lpstr>CUR</vt:lpstr>
      <vt:lpstr>CUR_CMP</vt:lpstr>
      <vt:lpstr>CUR_M_EXT</vt:lpstr>
      <vt:lpstr>CUR_CMP_EXT</vt:lpstr>
      <vt:lpstr>DKT1</vt:lpstr>
      <vt:lpstr>DKT2</vt:lpstr>
      <vt:lpstr>DTK2</vt:lpstr>
      <vt:lpstr>DKR</vt:lpstr>
      <vt:lpstr>DKR2</vt:lpstr>
      <vt:lpstr>YT_ALL</vt:lpstr>
      <vt:lpstr>YTM_ALL</vt:lpstr>
      <vt:lpstr>YKM_ALL</vt:lpstr>
      <vt:lpstr>YK_ALL</vt:lpstr>
      <vt:lpstr>YKT2_UAH</vt:lpstr>
      <vt:lpstr>YKT2_USD</vt:lpstr>
      <vt:lpstr>KIND_CMP</vt:lpstr>
      <vt:lpstr>DTR</vt:lpstr>
      <vt:lpstr>DEBT_TERM</vt:lpstr>
      <vt:lpstr>K_ALL</vt:lpstr>
      <vt:lpstr>T_ALL</vt:lpstr>
      <vt:lpstr>YKT2_PRC</vt:lpstr>
      <vt:lpstr>TBL1</vt:lpstr>
      <vt:lpstr>DATA</vt:lpstr>
      <vt:lpstr>AVGRATE_DETAIL</vt:lpstr>
      <vt:lpstr>MK_UAHD</vt:lpstr>
      <vt:lpstr>MK_USDD</vt:lpstr>
      <vt:lpstr>K_ALLD</vt:lpstr>
      <vt:lpstr>T_ALLD</vt:lpstr>
      <vt:lpstr>MT_UAHD</vt:lpstr>
      <vt:lpstr>MT_USDD</vt:lpstr>
      <vt:lpstr>SRATED</vt:lpstr>
      <vt:lpstr>RATED</vt:lpstr>
      <vt:lpstr>RATEDS</vt:lpstr>
      <vt:lpstr>CURD</vt:lpstr>
      <vt:lpstr>CURDS</vt:lpstr>
      <vt:lpstr>DKRD</vt:lpstr>
      <vt:lpstr>DKR2DSTATE</vt:lpstr>
      <vt:lpstr>DKR2DGUAR</vt:lpstr>
      <vt:lpstr>YT_ALL_USD_D</vt:lpstr>
      <vt:lpstr>YT_ALL_UAH_D</vt:lpstr>
      <vt:lpstr>YT_ALL_PER_D</vt:lpstr>
      <vt:lpstr>YTM_ALL_UAH_D</vt:lpstr>
      <vt:lpstr>YTM_ALL_USD_D</vt:lpstr>
      <vt:lpstr>YKM_ALL_UAH_D</vt:lpstr>
      <vt:lpstr>YKM_ALL_USD_D</vt:lpstr>
      <vt:lpstr>KINDD</vt:lpstr>
      <vt:lpstr>DTRD</vt:lpstr>
      <vt:lpstr>DEBT_TERM1</vt:lpstr>
      <vt:lpstr>DEBT_TERM2</vt:lpstr>
      <vt:lpstr>AVGDTERM</vt:lpstr>
      <vt:lpstr>CK_05</vt:lpstr>
      <vt:lpstr>CK_05C6</vt:lpstr>
      <vt:lpstr>CK_05G6</vt:lpstr>
      <vt:lpstr>CKMDUAH</vt:lpstr>
      <vt:lpstr>CKMDUSD</vt:lpstr>
      <vt:lpstr>CKMPERC</vt:lpstr>
      <vt:lpstr>CKMUAH</vt:lpstr>
      <vt:lpstr>CKMUSD</vt:lpstr>
      <vt:lpstr>CUR_CMP1</vt:lpstr>
      <vt:lpstr>CUR_CMPD4</vt:lpstr>
      <vt:lpstr>CUR_CMPD5</vt:lpstr>
      <vt:lpstr>CUR_CMPEXT</vt:lpstr>
      <vt:lpstr>CUR_CMPEXTD4</vt:lpstr>
      <vt:lpstr>CUR_CMPEXTD5</vt:lpstr>
      <vt:lpstr>CUR_CMPEXTKD4</vt:lpstr>
      <vt:lpstr>CUR_CMPEXTKD5</vt:lpstr>
      <vt:lpstr>CUR_CMPEXTKIND</vt:lpstr>
      <vt:lpstr>CUR_CMPS1</vt:lpstr>
      <vt:lpstr>CUR_CMPS1D4</vt:lpstr>
      <vt:lpstr>CUR_CMPS1D5</vt:lpstr>
      <vt:lpstr>CUR_CMPS2</vt:lpstr>
      <vt:lpstr>CUR_CMPS2D4</vt:lpstr>
      <vt:lpstr>CUR_CMPS2D5</vt:lpstr>
      <vt:lpstr>CURNAME</vt:lpstr>
      <vt:lpstr>CURNAMECUR</vt:lpstr>
      <vt:lpstr>CURNAMEKIND</vt:lpstr>
      <vt:lpstr>DDELIMER</vt:lpstr>
      <vt:lpstr>DKRSTATE</vt:lpstr>
      <vt:lpstr>DKT</vt:lpstr>
      <vt:lpstr>DMLMLR</vt:lpstr>
      <vt:lpstr>DREPORTDATE</vt:lpstr>
      <vt:lpstr>DRUN</vt:lpstr>
      <vt:lpstr>DSESSION</vt:lpstr>
      <vt:lpstr>DT_05</vt:lpstr>
      <vt:lpstr>DTKYPERC</vt:lpstr>
      <vt:lpstr>DTKYUAH</vt:lpstr>
      <vt:lpstr>DTKYUSD</vt:lpstr>
      <vt:lpstr>DTMDUAH</vt:lpstr>
      <vt:lpstr>DTMDUSD</vt:lpstr>
      <vt:lpstr>DTMPERC</vt:lpstr>
      <vt:lpstr>DTMUAH</vt:lpstr>
      <vt:lpstr>DTMUSD</vt:lpstr>
      <vt:lpstr>DTR</vt:lpstr>
      <vt:lpstr>YK_ALL!DTYPERC</vt:lpstr>
      <vt:lpstr>DTYPERC</vt:lpstr>
      <vt:lpstr>YK_ALL!DTYUAH</vt:lpstr>
      <vt:lpstr>DTYUAH</vt:lpstr>
      <vt:lpstr>YK_ALL!DTYUSD</vt:lpstr>
      <vt:lpstr>DTYUSD</vt:lpstr>
      <vt:lpstr>KINDCMP</vt:lpstr>
      <vt:lpstr>KINDKMPD4</vt:lpstr>
      <vt:lpstr>KINDKMPD5</vt:lpstr>
      <vt:lpstr>RATEGROUPKIND</vt:lpstr>
      <vt:lpstr>RATEKIND</vt:lpstr>
      <vt:lpstr>RATENAMEALL</vt:lpstr>
      <vt:lpstr>RATENAMESTRUCT1</vt:lpstr>
      <vt:lpstr>RATENAMESTRUCT2</vt:lpstr>
      <vt:lpstr>RATENAMESTRUCTCMP</vt:lpstr>
      <vt:lpstr>RATENAMESTRUCTCMP2</vt:lpstr>
      <vt:lpstr>RCMP2D4</vt:lpstr>
      <vt:lpstr>RCMP2D5</vt:lpstr>
      <vt:lpstr>RCMPD4</vt:lpstr>
      <vt:lpstr>RCMPD5</vt:lpstr>
      <vt:lpstr>REPORT_REGIME</vt:lpstr>
      <vt:lpstr>SRATED</vt:lpstr>
      <vt:lpstr>VALUAH</vt:lpstr>
      <vt:lpstr>VALUSD</vt:lpstr>
      <vt:lpstr>VALVAL</vt:lpstr>
      <vt:lpstr>YKT2UAH</vt:lpstr>
      <vt:lpstr>YKT2USD</vt:lpstr>
      <vt:lpstr>YKT2UФР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Медведєва Наталія Леонідівна</dc:creator>
  <cp:lastModifiedBy>Користувач Windows</cp:lastModifiedBy>
  <dcterms:created xsi:type="dcterms:W3CDTF">2018-06-22T08:28:36Z</dcterms:created>
  <dcterms:modified xsi:type="dcterms:W3CDTF">2018-06-25T07:05:04Z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0x010100795F85084727864D943A1640386A6A57</vt:lpwstr>
  </property>
  <property fmtid="{D5CDD505-2E9C-101B-9397-08002B2CF9AE}" pid="3" name="_dlc_DocIdItemGuid">
    <vt:lpwstr>4297de72-7c46-4a84-aa69-7ab840f3c6cb</vt:lpwstr>
  </property>
</Properties>
</file>