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worksheets/sheet22.xml" ContentType="application/vnd.openxmlformats-officedocument.spreadsheetml.work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worksheets/sheet23.xml" ContentType="application/vnd.openxmlformats-officedocument.spreadsheetml.work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hartsheets/sheet22.xml" ContentType="application/vnd.openxmlformats-officedocument.spreadsheetml.chartsheet+xml"/>
  <Override PartName="/xl/worksheets/sheet28.xml" ContentType="application/vnd.openxmlformats-officedocument.spreadsheetml.worksheet+xml"/>
  <Override PartName="/xl/chartsheets/sheet23.xml" ContentType="application/vnd.openxmlformats-officedocument.spreadsheetml.chartsheet+xml"/>
  <Override PartName="/xl/worksheets/sheet29.xml" ContentType="application/vnd.openxmlformats-officedocument.spreadsheetml.worksheet+xml"/>
  <Override PartName="/xl/chartsheets/sheet24.xml" ContentType="application/vnd.openxmlformats-officedocument.spreadsheetml.chartsheet+xml"/>
  <Override PartName="/xl/chartsheets/sheet25.xml" ContentType="application/vnd.openxmlformats-officedocument.spreadsheetml.chart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120" yWindow="105" windowWidth="15480" windowHeight="11580" tabRatio="917" firstSheet="6" activeTab="6"/>
  </bookViews>
  <sheets>
    <sheet name="MK_UAHD" sheetId="1" state="hidden" r:id="rId1"/>
    <sheet name="MK_USDD" sheetId="2" state="hidden" r:id="rId2"/>
    <sheet name="K_ALLD" sheetId="3" state="hidden" r:id="rId3"/>
    <sheet name="T_ALLD" sheetId="4" state="hidden" r:id="rId4"/>
    <sheet name="MTK2_UAH" sheetId="5" state="hidden" r:id="rId5"/>
    <sheet name="MTK2_USD" sheetId="6" state="hidden" r:id="rId6"/>
    <sheet name="DKT2" sheetId="30" r:id="rId7"/>
    <sheet name="MKT2_UAH" sheetId="7" r:id="rId8"/>
    <sheet name="MKT2_USD" sheetId="8" r:id="rId9"/>
    <sheet name="MT_UAHD" sheetId="9" state="hidden" r:id="rId10"/>
    <sheet name="MT_USDD" sheetId="10" state="hidden" r:id="rId11"/>
    <sheet name="MT_ALL" sheetId="11" state="hidden" r:id="rId12"/>
    <sheet name="MTM_ALL" sheetId="12" state="hidden" r:id="rId13"/>
    <sheet name="MK_ALL" sheetId="13" state="hidden" r:id="rId14"/>
    <sheet name="SRATED" sheetId="14" state="hidden" r:id="rId15"/>
    <sheet name="RATED" sheetId="15" state="hidden" r:id="rId16"/>
    <sheet name="RATEDS" sheetId="16" state="hidden" r:id="rId17"/>
    <sheet name="SRATE_M" sheetId="17" state="hidden" r:id="rId18"/>
    <sheet name="SRATE" sheetId="18" state="hidden" r:id="rId19"/>
    <sheet name="RATE_M" sheetId="19" r:id="rId20"/>
    <sheet name="RATE" sheetId="20" state="hidden" r:id="rId21"/>
    <sheet name="RATE_CMP" sheetId="21" state="hidden" r:id="rId22"/>
    <sheet name="CURD" sheetId="22" state="hidden" r:id="rId23"/>
    <sheet name="CURDS" sheetId="23" state="hidden" r:id="rId24"/>
    <sheet name="CUR_M" sheetId="24" r:id="rId25"/>
    <sheet name="CUR" sheetId="25" state="hidden" r:id="rId26"/>
    <sheet name="CUR_CMP" sheetId="26" state="hidden" r:id="rId27"/>
    <sheet name="CUR_M_EXT" sheetId="27" state="hidden" r:id="rId28"/>
    <sheet name="CUR_CMP_EXT" sheetId="28" state="hidden" r:id="rId29"/>
    <sheet name="DKT1" sheetId="29" state="hidden" r:id="rId30"/>
    <sheet name="DKRD" sheetId="32" state="hidden" r:id="rId31"/>
    <sheet name="DKR2DSTATE" sheetId="33" state="hidden" r:id="rId32"/>
    <sheet name="DKR2DGUAR" sheetId="34" state="hidden" r:id="rId33"/>
    <sheet name="DKR" sheetId="35" state="hidden" r:id="rId34"/>
    <sheet name="DKR2" sheetId="36" state="hidden" r:id="rId35"/>
    <sheet name="YT_ALL_USD_D" sheetId="37" state="hidden" r:id="rId36"/>
    <sheet name="YT_ALL_UAH_D" sheetId="38" state="hidden" r:id="rId37"/>
    <sheet name="YT_ALL_PER_D" sheetId="39" state="hidden" r:id="rId38"/>
    <sheet name="YT_ALL" sheetId="40" state="hidden" r:id="rId39"/>
    <sheet name="YTM_ALL_UAH_D" sheetId="41" state="hidden" r:id="rId40"/>
    <sheet name="YTM_ALL_USD_D" sheetId="42" state="hidden" r:id="rId41"/>
    <sheet name="YTM_ALL" sheetId="43" state="hidden" r:id="rId42"/>
    <sheet name="YKM_ALL_UAH_D" sheetId="44" state="hidden" r:id="rId43"/>
    <sheet name="YKM_ALL_USD_D" sheetId="45" state="hidden" r:id="rId44"/>
    <sheet name="YKM_ALL" sheetId="46" state="hidden" r:id="rId45"/>
    <sheet name="YK_ALL" sheetId="47" state="hidden" r:id="rId46"/>
    <sheet name="YKT2_UAH" sheetId="48" r:id="rId47"/>
    <sheet name="YKT2_USD" sheetId="49" r:id="rId48"/>
    <sheet name="KINDD" sheetId="50" state="hidden" r:id="rId49"/>
    <sheet name="KIND_CMP" sheetId="51" state="hidden" r:id="rId50"/>
    <sheet name="DTRD" sheetId="52" state="hidden" r:id="rId51"/>
    <sheet name="DTR" sheetId="53" state="hidden" r:id="rId52"/>
    <sheet name="DEBT_TERM1" sheetId="54" state="hidden" r:id="rId53"/>
    <sheet name="DEBT_TERM2" sheetId="55" state="hidden" r:id="rId54"/>
    <sheet name="DEBT_TERM" sheetId="56" state="hidden" r:id="rId55"/>
    <sheet name="K_ALL" sheetId="57" state="hidden" r:id="rId56"/>
    <sheet name="T_ALL" sheetId="58" state="hidden" r:id="rId57"/>
    <sheet name="YKT2_PRC" sheetId="59" state="hidden" r:id="rId58"/>
    <sheet name="TBL1" sheetId="60" state="hidden" r:id="rId59"/>
    <sheet name="DTK2" sheetId="31" r:id="rId60"/>
    <sheet name="DATA" sheetId="61" r:id="rId61"/>
    <sheet name="AVGRATE_DETAIL" sheetId="62" state="hidden" r:id="rId62"/>
  </sheets>
  <definedNames>
    <definedName name="AVGDTERM">DEBT_TERM!$A$8</definedName>
    <definedName name="CK_05">'DKT2'!$A$7</definedName>
    <definedName name="CK_05C6">DKR!$A$11</definedName>
    <definedName name="CK_05G6">DKR!$A$7</definedName>
    <definedName name="CKMDUAH">MKT2_UAH!$A$6</definedName>
    <definedName name="CKMDUSD">MKT2_USD!$A$6</definedName>
    <definedName name="CKMPERC">MK_ALL!$A$18</definedName>
    <definedName name="CKMUAH">MK_ALL!$A$6</definedName>
    <definedName name="CKMUSD">MK_ALL!$A$12</definedName>
    <definedName name="CKPERC">MK_ALL!#REF!</definedName>
    <definedName name="CKUAH">MK_ALL!#REF!</definedName>
    <definedName name="CKUSD">MK_ALL!#REF!</definedName>
    <definedName name="CUR_CMP1">CUR_M_EXT!$A$7</definedName>
    <definedName name="CUR_CMPD4">CUR_M_EXT!$B$5</definedName>
    <definedName name="CUR_CMPD5">CUR_M_EXT!$H$5</definedName>
    <definedName name="CUR_CMPEXT">CUR_CMP_EXT!$A$7</definedName>
    <definedName name="CUR_CMPEXTD4">CUR_CMP_EXT!$B$5</definedName>
    <definedName name="CUR_CMPEXTD5">CUR_CMP_EXT!$H$5</definedName>
    <definedName name="CUR_CMPEXTKD4">CUR_CMP_EXT!$B$24</definedName>
    <definedName name="CUR_CMPEXTKD5">CUR_CMP_EXT!$H$24</definedName>
    <definedName name="CUR_CMPEXTKIND">CUR_CMP_EXT!$A$26</definedName>
    <definedName name="CUR_CMPS1">CUR_CMP!$A$8</definedName>
    <definedName name="CUR_CMPS1D4">CUR_CMP!$B$6</definedName>
    <definedName name="CUR_CMPS1D5">CUR_CMP!$E$6</definedName>
    <definedName name="CUR_CMPS2">CUR_CMP!$A$24</definedName>
    <definedName name="CUR_CMPS2D4">CUR_CMP!$B$22</definedName>
    <definedName name="CUR_CMPS2D5">CUR_CMP!$E$22</definedName>
    <definedName name="CURNAME">CUR_M!$A$7</definedName>
    <definedName name="CURNAMECUR">CUR!$A$7</definedName>
    <definedName name="CURNAMEKIND">CUR!$A$23</definedName>
    <definedName name="DDELIMER">DATA!$B$4</definedName>
    <definedName name="DKRGUAR">'DKR2'!#REF!</definedName>
    <definedName name="DKRSTATE">'DKR2'!$A$8</definedName>
    <definedName name="DKT">'DKT1'!$A$7</definedName>
    <definedName name="DMLMLR">DATA!$F$4</definedName>
    <definedName name="DREPORTDATE">DATA!$B$3</definedName>
    <definedName name="DRUN">DATA!$A$1</definedName>
    <definedName name="DSESSION">DATA!$B$5</definedName>
    <definedName name="DT_05">'DTK2'!$A$7</definedName>
    <definedName name="DTKYPERC">YK_ALL!$A$18</definedName>
    <definedName name="DTKYUAH">YK_ALL!$A$6</definedName>
    <definedName name="DTKYUSD">YK_ALL!$A$12</definedName>
    <definedName name="DTMDUAH">MTK2_UAH!$A$6</definedName>
    <definedName name="DTMDUSD">MTK2_USD!$A$6</definedName>
    <definedName name="DTMPERC">MT_ALL!$A$18</definedName>
    <definedName name="DTMUAH">MT_ALL!$A$6</definedName>
    <definedName name="DTMUSD">MT_ALL!$A$12</definedName>
    <definedName name="DTR">DTR!$A$6</definedName>
    <definedName name="DTYPERC" localSheetId="45">YK_ALL!$A$18</definedName>
    <definedName name="DTYPERC">YT_ALL!$A$18</definedName>
    <definedName name="DTYUAH" localSheetId="45">YK_ALL!$A$6</definedName>
    <definedName name="DTYUAH">YT_ALL!$A$6</definedName>
    <definedName name="DTYUSD" localSheetId="45">YK_ALL!$A$12</definedName>
    <definedName name="DTYUSD">YT_ALL!$A$12</definedName>
    <definedName name="KINDCMP">KIND_CMP!$A$7</definedName>
    <definedName name="KINDKMPD4">KIND_CMP!$B$5</definedName>
    <definedName name="KINDKMPD5">KIND_CMP!$E$5</definedName>
    <definedName name="R0">#REF!</definedName>
    <definedName name="RATEGROUPKIND">SRATE!$A$14</definedName>
    <definedName name="RATEKIND">SRATE_M!$A$6</definedName>
    <definedName name="RATENAMEALL">RATE_M!$A$7</definedName>
    <definedName name="RATENAMESTRUCT1">RATE!$A$7</definedName>
    <definedName name="RATENAMESTRUCT2">RATE!$A$22</definedName>
    <definedName name="RATENAMESTRUCTCMP">RATE_CMP!$A$7</definedName>
    <definedName name="RATENAMESTRUCTCMP2">RATE_CMP!$A$20</definedName>
    <definedName name="RCMP2D4">RATE_CMP!$B$18</definedName>
    <definedName name="RCMP2D5">RATE_CMP!$E$18</definedName>
    <definedName name="RCMPD4">RATE_CMP!$B$5</definedName>
    <definedName name="RCMPD5">RATE_CMP!$E$5</definedName>
    <definedName name="REPORT_REGIME">DATA!$A$8</definedName>
    <definedName name="SRATED">SRATE!$A$7</definedName>
    <definedName name="VALUAH">DATA!$D$4</definedName>
    <definedName name="VALUSD">DATA!$C$4</definedName>
    <definedName name="VALVAL">DATA!$E$4</definedName>
    <definedName name="YKT2UAH">YKT2_UAH!$A$6</definedName>
    <definedName name="YKT2USD">YKT2_USD!$A$6</definedName>
    <definedName name="YKT2UФР">YKT2_UAH!$A$6</definedName>
  </definedNames>
  <calcPr calcId="145621"/>
</workbook>
</file>

<file path=xl/calcChain.xml><?xml version="1.0" encoding="utf-8"?>
<calcChain xmlns="http://schemas.openxmlformats.org/spreadsheetml/2006/main">
  <c r="G4" i="61" l="1"/>
  <c r="F4" i="61"/>
  <c r="G14" i="46" s="1"/>
  <c r="E4" i="61"/>
  <c r="D4" i="61"/>
  <c r="C4" i="61"/>
  <c r="G4" i="49" s="1"/>
  <c r="C3" i="61"/>
  <c r="J61" i="56"/>
  <c r="J60" i="56"/>
  <c r="J59" i="56"/>
  <c r="J58" i="56"/>
  <c r="J57" i="56"/>
  <c r="J56" i="56"/>
  <c r="J55" i="56"/>
  <c r="J54" i="56"/>
  <c r="J53" i="56"/>
  <c r="I53" i="56"/>
  <c r="J52" i="56"/>
  <c r="I52" i="56"/>
  <c r="J51" i="56"/>
  <c r="I51" i="56"/>
  <c r="J50" i="56"/>
  <c r="I50" i="56"/>
  <c r="J49" i="56"/>
  <c r="I49" i="56"/>
  <c r="J48" i="56"/>
  <c r="I48" i="56"/>
  <c r="J47" i="56"/>
  <c r="I47" i="56"/>
  <c r="J46" i="56"/>
  <c r="I46" i="56"/>
  <c r="J45" i="56"/>
  <c r="I45" i="56"/>
  <c r="J44" i="56"/>
  <c r="I44" i="56"/>
  <c r="J43" i="56"/>
  <c r="I43" i="56"/>
  <c r="J42" i="56"/>
  <c r="I42" i="56"/>
  <c r="J41" i="56"/>
  <c r="I41" i="56"/>
  <c r="J40" i="56"/>
  <c r="I40" i="56"/>
  <c r="J39" i="56"/>
  <c r="I39" i="56"/>
  <c r="J38" i="56"/>
  <c r="I38" i="56"/>
  <c r="J37" i="56"/>
  <c r="I37" i="56"/>
  <c r="J36" i="56"/>
  <c r="I36" i="56"/>
  <c r="J35" i="56"/>
  <c r="I35" i="56"/>
  <c r="J34" i="56"/>
  <c r="I34" i="56"/>
  <c r="J33" i="56"/>
  <c r="I33" i="56"/>
  <c r="J32" i="56"/>
  <c r="I32" i="56"/>
  <c r="J31" i="56"/>
  <c r="I31" i="56"/>
  <c r="J30" i="56"/>
  <c r="I30" i="56"/>
  <c r="J29" i="56"/>
  <c r="I29" i="56"/>
  <c r="J28" i="56"/>
  <c r="I28" i="56"/>
  <c r="J27" i="56"/>
  <c r="I27" i="56"/>
  <c r="J26" i="56"/>
  <c r="I26" i="56"/>
  <c r="J25" i="56"/>
  <c r="I25" i="56"/>
  <c r="J24" i="56"/>
  <c r="I24" i="56"/>
  <c r="J23" i="56"/>
  <c r="I23" i="56"/>
  <c r="J22" i="56"/>
  <c r="I22" i="56"/>
  <c r="J21" i="56"/>
  <c r="I21" i="56"/>
  <c r="J20" i="56"/>
  <c r="I20" i="56"/>
  <c r="J19" i="56"/>
  <c r="I19" i="56"/>
  <c r="J18" i="56"/>
  <c r="I18" i="56"/>
  <c r="J17" i="56"/>
  <c r="I17" i="56"/>
  <c r="J16" i="56"/>
  <c r="I16" i="56"/>
  <c r="J15" i="56"/>
  <c r="I15" i="56"/>
  <c r="J14" i="56"/>
  <c r="I14" i="56"/>
  <c r="J13" i="56"/>
  <c r="I13" i="56"/>
  <c r="J12" i="56"/>
  <c r="I12" i="56"/>
  <c r="J11" i="56"/>
  <c r="I11" i="56"/>
  <c r="J10" i="56"/>
  <c r="I10" i="56"/>
  <c r="J9" i="56"/>
  <c r="I9" i="56"/>
  <c r="E8" i="56"/>
  <c r="A4" i="56"/>
  <c r="D6" i="53"/>
  <c r="C6" i="53"/>
  <c r="B6" i="53"/>
  <c r="D4" i="53"/>
  <c r="I7" i="51"/>
  <c r="G7" i="51"/>
  <c r="F7" i="51"/>
  <c r="E7" i="51"/>
  <c r="D7" i="51"/>
  <c r="C7" i="51"/>
  <c r="B7" i="51"/>
  <c r="I4" i="51"/>
  <c r="B1" i="51"/>
  <c r="F113" i="49"/>
  <c r="E113" i="49"/>
  <c r="D113" i="49"/>
  <c r="C113" i="49"/>
  <c r="B113" i="49"/>
  <c r="F109" i="49"/>
  <c r="E109" i="49"/>
  <c r="D109" i="49"/>
  <c r="C109" i="49"/>
  <c r="B109" i="49"/>
  <c r="F96" i="49"/>
  <c r="E96" i="49"/>
  <c r="D96" i="49"/>
  <c r="C96" i="49"/>
  <c r="B96" i="49"/>
  <c r="F94" i="49"/>
  <c r="E94" i="49"/>
  <c r="D94" i="49"/>
  <c r="C94" i="49"/>
  <c r="B94" i="49"/>
  <c r="F88" i="49"/>
  <c r="E88" i="49"/>
  <c r="D88" i="49"/>
  <c r="C88" i="49"/>
  <c r="B88" i="49"/>
  <c r="G87" i="49"/>
  <c r="F85" i="49"/>
  <c r="E85" i="49"/>
  <c r="D85" i="49"/>
  <c r="C85" i="49"/>
  <c r="B85" i="49"/>
  <c r="F81" i="49"/>
  <c r="E81" i="49"/>
  <c r="D81" i="49"/>
  <c r="C81" i="49"/>
  <c r="C67" i="49" s="1"/>
  <c r="B81" i="49"/>
  <c r="F68" i="49"/>
  <c r="E68" i="49"/>
  <c r="D68" i="49"/>
  <c r="D67" i="49" s="1"/>
  <c r="C68" i="49"/>
  <c r="B68" i="49"/>
  <c r="B67" i="49" s="1"/>
  <c r="G67" i="49"/>
  <c r="G66" i="49" s="1"/>
  <c r="F67" i="49"/>
  <c r="F64" i="49"/>
  <c r="E64" i="49"/>
  <c r="D64" i="49"/>
  <c r="C64" i="49"/>
  <c r="B64" i="49"/>
  <c r="F52" i="49"/>
  <c r="E52" i="49"/>
  <c r="D52" i="49"/>
  <c r="C52" i="49"/>
  <c r="B52" i="49"/>
  <c r="F49" i="49"/>
  <c r="E49" i="49"/>
  <c r="D49" i="49"/>
  <c r="C49" i="49"/>
  <c r="B49" i="49"/>
  <c r="F41" i="49"/>
  <c r="E41" i="49"/>
  <c r="D41" i="49"/>
  <c r="C41" i="49"/>
  <c r="B41" i="49"/>
  <c r="F34" i="49"/>
  <c r="E34" i="49"/>
  <c r="D34" i="49"/>
  <c r="C34" i="49"/>
  <c r="C33" i="49" s="1"/>
  <c r="B34" i="49"/>
  <c r="G33" i="49"/>
  <c r="F31" i="49"/>
  <c r="E31" i="49"/>
  <c r="D31" i="49"/>
  <c r="C31" i="49"/>
  <c r="B31" i="49"/>
  <c r="F9" i="49"/>
  <c r="E9" i="49"/>
  <c r="D9" i="49"/>
  <c r="C9" i="49"/>
  <c r="C8" i="49" s="1"/>
  <c r="B9" i="49"/>
  <c r="G8" i="49"/>
  <c r="G7" i="49" s="1"/>
  <c r="F113" i="48"/>
  <c r="E113" i="48"/>
  <c r="D113" i="48"/>
  <c r="C113" i="48"/>
  <c r="B113" i="48"/>
  <c r="F109" i="48"/>
  <c r="E109" i="48"/>
  <c r="D109" i="48"/>
  <c r="C109" i="48"/>
  <c r="B109" i="48"/>
  <c r="F96" i="48"/>
  <c r="E96" i="48"/>
  <c r="D96" i="48"/>
  <c r="C96" i="48"/>
  <c r="B96" i="48"/>
  <c r="F94" i="48"/>
  <c r="F87" i="48" s="1"/>
  <c r="E94" i="48"/>
  <c r="D94" i="48"/>
  <c r="C94" i="48"/>
  <c r="B94" i="48"/>
  <c r="F88" i="48"/>
  <c r="E88" i="48"/>
  <c r="D88" i="48"/>
  <c r="C88" i="48"/>
  <c r="B88" i="48"/>
  <c r="G87" i="48"/>
  <c r="F85" i="48"/>
  <c r="E85" i="48"/>
  <c r="D85" i="48"/>
  <c r="C85" i="48"/>
  <c r="B85" i="48"/>
  <c r="F81" i="48"/>
  <c r="E81" i="48"/>
  <c r="D81" i="48"/>
  <c r="C81" i="48"/>
  <c r="B81" i="48"/>
  <c r="F68" i="48"/>
  <c r="F67" i="48" s="1"/>
  <c r="E68" i="48"/>
  <c r="D68" i="48"/>
  <c r="C68" i="48"/>
  <c r="B68" i="48"/>
  <c r="B67" i="48" s="1"/>
  <c r="G67" i="48"/>
  <c r="C67" i="48"/>
  <c r="F64" i="48"/>
  <c r="E64" i="48"/>
  <c r="D64" i="48"/>
  <c r="C64" i="48"/>
  <c r="B64" i="48"/>
  <c r="F52" i="48"/>
  <c r="E52" i="48"/>
  <c r="D52" i="48"/>
  <c r="C52" i="48"/>
  <c r="B52" i="48"/>
  <c r="F49" i="48"/>
  <c r="E49" i="48"/>
  <c r="D49" i="48"/>
  <c r="C49" i="48"/>
  <c r="B49" i="48"/>
  <c r="F41" i="48"/>
  <c r="E41" i="48"/>
  <c r="D41" i="48"/>
  <c r="C41" i="48"/>
  <c r="B41" i="48"/>
  <c r="F34" i="48"/>
  <c r="E34" i="48"/>
  <c r="D34" i="48"/>
  <c r="C34" i="48"/>
  <c r="B34" i="48"/>
  <c r="G33" i="48"/>
  <c r="F31" i="48"/>
  <c r="E31" i="48"/>
  <c r="E8" i="48" s="1"/>
  <c r="D31" i="48"/>
  <c r="C31" i="48"/>
  <c r="B31" i="48"/>
  <c r="F9" i="48"/>
  <c r="F8" i="48" s="1"/>
  <c r="E9" i="48"/>
  <c r="D9" i="48"/>
  <c r="C9" i="48"/>
  <c r="B9" i="48"/>
  <c r="B8" i="48" s="1"/>
  <c r="G8" i="48"/>
  <c r="G7" i="48" s="1"/>
  <c r="D8" i="48"/>
  <c r="G4" i="48"/>
  <c r="G18" i="47"/>
  <c r="F18" i="47"/>
  <c r="E18" i="47"/>
  <c r="D18" i="47"/>
  <c r="C18" i="47"/>
  <c r="B18" i="47"/>
  <c r="G12" i="47"/>
  <c r="F12" i="47"/>
  <c r="E12" i="47"/>
  <c r="D12" i="47"/>
  <c r="C12" i="47"/>
  <c r="B12" i="47"/>
  <c r="G10" i="47"/>
  <c r="G6" i="47"/>
  <c r="F6" i="47"/>
  <c r="E6" i="47"/>
  <c r="D6" i="47"/>
  <c r="C6" i="47"/>
  <c r="B6" i="47"/>
  <c r="G4" i="47"/>
  <c r="G20" i="46"/>
  <c r="F20" i="46"/>
  <c r="E20" i="46"/>
  <c r="D20" i="46"/>
  <c r="C20" i="46"/>
  <c r="B20" i="46"/>
  <c r="A20" i="46"/>
  <c r="G19" i="46"/>
  <c r="G18" i="46" s="1"/>
  <c r="F19" i="46"/>
  <c r="E19" i="46"/>
  <c r="E18" i="46" s="1"/>
  <c r="D19" i="46"/>
  <c r="C19" i="46"/>
  <c r="C18" i="46" s="1"/>
  <c r="B19" i="46"/>
  <c r="A19" i="46"/>
  <c r="D18" i="46"/>
  <c r="G17" i="46"/>
  <c r="F17" i="46"/>
  <c r="E17" i="46"/>
  <c r="D17" i="46"/>
  <c r="C17" i="46"/>
  <c r="B17" i="46"/>
  <c r="F14" i="46"/>
  <c r="E14" i="46"/>
  <c r="D14" i="46"/>
  <c r="B14" i="46"/>
  <c r="A14" i="46"/>
  <c r="G13" i="46"/>
  <c r="E13" i="46"/>
  <c r="E12" i="46" s="1"/>
  <c r="D13" i="46"/>
  <c r="D12" i="46" s="1"/>
  <c r="C13" i="46"/>
  <c r="A13" i="46"/>
  <c r="G11" i="46"/>
  <c r="F11" i="46"/>
  <c r="E11" i="46"/>
  <c r="D11" i="46"/>
  <c r="C11" i="46"/>
  <c r="B11" i="46"/>
  <c r="G8" i="46"/>
  <c r="F8" i="46"/>
  <c r="D8" i="46"/>
  <c r="C8" i="46"/>
  <c r="B8" i="46"/>
  <c r="A8" i="46"/>
  <c r="G7" i="46"/>
  <c r="G6" i="46" s="1"/>
  <c r="F7" i="46"/>
  <c r="F6" i="46" s="1"/>
  <c r="E7" i="46"/>
  <c r="C7" i="46"/>
  <c r="C6" i="46" s="1"/>
  <c r="B7" i="46"/>
  <c r="B6" i="46" s="1"/>
  <c r="A7" i="46"/>
  <c r="G5" i="46"/>
  <c r="F5" i="46"/>
  <c r="E5" i="46"/>
  <c r="D5" i="46"/>
  <c r="C5" i="46"/>
  <c r="B5" i="46"/>
  <c r="G20" i="43"/>
  <c r="F20" i="43"/>
  <c r="E20" i="43"/>
  <c r="D20" i="43"/>
  <c r="C20" i="43"/>
  <c r="B20" i="43"/>
  <c r="A20" i="43"/>
  <c r="G19" i="43"/>
  <c r="G18" i="43" s="1"/>
  <c r="F19" i="43"/>
  <c r="E19" i="43"/>
  <c r="E18" i="43" s="1"/>
  <c r="D19" i="43"/>
  <c r="C19" i="43"/>
  <c r="C18" i="43" s="1"/>
  <c r="B19" i="43"/>
  <c r="A19" i="43"/>
  <c r="F18" i="43"/>
  <c r="B18" i="43"/>
  <c r="G17" i="43"/>
  <c r="F17" i="43"/>
  <c r="E17" i="43"/>
  <c r="D17" i="43"/>
  <c r="C17" i="43"/>
  <c r="B17" i="43"/>
  <c r="G14" i="43"/>
  <c r="F14" i="43"/>
  <c r="D14" i="43"/>
  <c r="C14" i="43"/>
  <c r="B14" i="43"/>
  <c r="A14" i="43"/>
  <c r="G13" i="43"/>
  <c r="G12" i="43" s="1"/>
  <c r="F13" i="43"/>
  <c r="E13" i="43"/>
  <c r="C13" i="43"/>
  <c r="C12" i="43" s="1"/>
  <c r="B13" i="43"/>
  <c r="B12" i="43" s="1"/>
  <c r="A13" i="43"/>
  <c r="G11" i="43"/>
  <c r="F11" i="43"/>
  <c r="E11" i="43"/>
  <c r="D11" i="43"/>
  <c r="C11" i="43"/>
  <c r="B11" i="43"/>
  <c r="F8" i="43"/>
  <c r="E8" i="43"/>
  <c r="D8" i="43"/>
  <c r="B8" i="43"/>
  <c r="A8" i="43"/>
  <c r="G7" i="43"/>
  <c r="E7" i="43"/>
  <c r="E6" i="43" s="1"/>
  <c r="D7" i="43"/>
  <c r="D6" i="43" s="1"/>
  <c r="C7" i="43"/>
  <c r="A7" i="43"/>
  <c r="G5" i="43"/>
  <c r="F5" i="43"/>
  <c r="E5" i="43"/>
  <c r="D5" i="43"/>
  <c r="C5" i="43"/>
  <c r="B5" i="43"/>
  <c r="G18" i="40"/>
  <c r="F18" i="40"/>
  <c r="E18" i="40"/>
  <c r="D18" i="40"/>
  <c r="C18" i="40"/>
  <c r="B18" i="40"/>
  <c r="G12" i="40"/>
  <c r="F12" i="40"/>
  <c r="E12" i="40"/>
  <c r="D12" i="40"/>
  <c r="C12" i="40"/>
  <c r="B12" i="40"/>
  <c r="G10" i="40"/>
  <c r="A10" i="40"/>
  <c r="G6" i="40"/>
  <c r="F6" i="40"/>
  <c r="E6" i="40"/>
  <c r="D6" i="40"/>
  <c r="C6" i="40"/>
  <c r="B6" i="40"/>
  <c r="G4" i="40"/>
  <c r="A4" i="40"/>
  <c r="C17" i="36"/>
  <c r="B17" i="36"/>
  <c r="C9" i="36"/>
  <c r="C8" i="36" s="1"/>
  <c r="B9" i="36"/>
  <c r="B8" i="36" s="1"/>
  <c r="D6" i="36"/>
  <c r="A3" i="36"/>
  <c r="A2" i="36"/>
  <c r="A1" i="36"/>
  <c r="D7" i="35"/>
  <c r="C7" i="35"/>
  <c r="B7" i="35"/>
  <c r="D5" i="35"/>
  <c r="A2" i="35"/>
  <c r="C86" i="31"/>
  <c r="B86" i="31"/>
  <c r="C78" i="31"/>
  <c r="B78" i="31"/>
  <c r="C76" i="31"/>
  <c r="B76" i="31"/>
  <c r="C70" i="31"/>
  <c r="C69" i="31" s="1"/>
  <c r="B70" i="31"/>
  <c r="D69" i="31"/>
  <c r="B69" i="31"/>
  <c r="C67" i="31"/>
  <c r="B67" i="31"/>
  <c r="C62" i="31"/>
  <c r="B62" i="31"/>
  <c r="C60" i="31"/>
  <c r="B60" i="31"/>
  <c r="C54" i="31"/>
  <c r="B54" i="31"/>
  <c r="C47" i="31"/>
  <c r="B47" i="31"/>
  <c r="D46" i="31"/>
  <c r="D45" i="31" s="1"/>
  <c r="C46" i="31"/>
  <c r="C43" i="31"/>
  <c r="B43" i="31"/>
  <c r="C39" i="31"/>
  <c r="C31" i="31" s="1"/>
  <c r="B39" i="31"/>
  <c r="C32" i="31"/>
  <c r="B32" i="31"/>
  <c r="D31" i="31"/>
  <c r="C29" i="31"/>
  <c r="B29" i="31"/>
  <c r="C10" i="31"/>
  <c r="C9" i="31" s="1"/>
  <c r="B10" i="31"/>
  <c r="B9" i="31" s="1"/>
  <c r="D9" i="31"/>
  <c r="D5" i="31"/>
  <c r="A2" i="31"/>
  <c r="C86" i="30"/>
  <c r="B86" i="30"/>
  <c r="C78" i="30"/>
  <c r="B78" i="30"/>
  <c r="C76" i="30"/>
  <c r="B76" i="30"/>
  <c r="C70" i="30"/>
  <c r="B70" i="30"/>
  <c r="D69" i="30"/>
  <c r="C67" i="30"/>
  <c r="B67" i="30"/>
  <c r="C63" i="30"/>
  <c r="B63" i="30"/>
  <c r="C56" i="30"/>
  <c r="B56" i="30"/>
  <c r="D55" i="30"/>
  <c r="C52" i="30"/>
  <c r="B52" i="30"/>
  <c r="C47" i="30"/>
  <c r="B47" i="30"/>
  <c r="C45" i="30"/>
  <c r="B45" i="30"/>
  <c r="C39" i="30"/>
  <c r="B39" i="30"/>
  <c r="C32" i="30"/>
  <c r="B32" i="30"/>
  <c r="D31" i="30"/>
  <c r="C29" i="30"/>
  <c r="B29" i="30"/>
  <c r="C10" i="30"/>
  <c r="B10" i="30"/>
  <c r="D9" i="30"/>
  <c r="D5" i="30"/>
  <c r="A2" i="30"/>
  <c r="C23" i="29"/>
  <c r="B23" i="29"/>
  <c r="C19" i="29"/>
  <c r="C18" i="29" s="1"/>
  <c r="C7" i="29" s="1"/>
  <c r="B19" i="29"/>
  <c r="D18" i="29"/>
  <c r="B18" i="29"/>
  <c r="C12" i="29"/>
  <c r="B12" i="29"/>
  <c r="C9" i="29"/>
  <c r="C8" i="29" s="1"/>
  <c r="B9" i="29"/>
  <c r="B8" i="29" s="1"/>
  <c r="D8" i="29"/>
  <c r="D5" i="29"/>
  <c r="A2" i="29"/>
  <c r="M34" i="28"/>
  <c r="L34" i="28"/>
  <c r="K34" i="28"/>
  <c r="J34" i="28"/>
  <c r="I34" i="28"/>
  <c r="H34" i="28"/>
  <c r="G34" i="28"/>
  <c r="F34" i="28"/>
  <c r="E34" i="28"/>
  <c r="D34" i="28"/>
  <c r="C34" i="28"/>
  <c r="B34" i="28"/>
  <c r="M27" i="28"/>
  <c r="L27" i="28"/>
  <c r="K27" i="28"/>
  <c r="J27" i="28"/>
  <c r="I27" i="28"/>
  <c r="H27" i="28"/>
  <c r="G27" i="28"/>
  <c r="F27" i="28"/>
  <c r="E27" i="28"/>
  <c r="D27" i="28"/>
  <c r="C27" i="28"/>
  <c r="B27" i="28"/>
  <c r="M26" i="28"/>
  <c r="L26" i="28"/>
  <c r="K26" i="28"/>
  <c r="J26" i="28"/>
  <c r="I26" i="28"/>
  <c r="H26" i="28"/>
  <c r="G26" i="28"/>
  <c r="F26" i="28"/>
  <c r="E26" i="28"/>
  <c r="D26" i="28"/>
  <c r="C26" i="28"/>
  <c r="B26" i="28"/>
  <c r="N23" i="28"/>
  <c r="N7" i="28" s="1"/>
  <c r="M7" i="28"/>
  <c r="L7" i="28"/>
  <c r="K7" i="28"/>
  <c r="G7" i="28"/>
  <c r="F7" i="28"/>
  <c r="E7" i="28"/>
  <c r="N4" i="28"/>
  <c r="N7" i="27"/>
  <c r="M7" i="27"/>
  <c r="L7" i="27"/>
  <c r="K7" i="27"/>
  <c r="G7" i="27"/>
  <c r="F7" i="27"/>
  <c r="E7" i="27"/>
  <c r="N4" i="27"/>
  <c r="G32" i="26"/>
  <c r="F32" i="26"/>
  <c r="F24" i="26" s="1"/>
  <c r="E32" i="26"/>
  <c r="D32" i="26"/>
  <c r="C32" i="26"/>
  <c r="B32" i="26"/>
  <c r="B24" i="26" s="1"/>
  <c r="G25" i="26"/>
  <c r="G24" i="26" s="1"/>
  <c r="F25" i="26"/>
  <c r="E25" i="26"/>
  <c r="D25" i="26"/>
  <c r="C25" i="26"/>
  <c r="C24" i="26" s="1"/>
  <c r="B25" i="26"/>
  <c r="E24" i="26"/>
  <c r="H21" i="26"/>
  <c r="H8" i="26"/>
  <c r="G8" i="26"/>
  <c r="F8" i="26"/>
  <c r="E8" i="26"/>
  <c r="D8" i="26"/>
  <c r="C8" i="26"/>
  <c r="B8" i="26"/>
  <c r="H5" i="26"/>
  <c r="C31" i="25"/>
  <c r="B31" i="25"/>
  <c r="C24" i="25"/>
  <c r="B24" i="25"/>
  <c r="B23" i="25" s="1"/>
  <c r="C23" i="25"/>
  <c r="D21" i="25"/>
  <c r="B21" i="25"/>
  <c r="D7" i="25"/>
  <c r="C7" i="25"/>
  <c r="B7" i="25"/>
  <c r="D5" i="25"/>
  <c r="A2" i="25"/>
  <c r="D7" i="24"/>
  <c r="C7" i="24"/>
  <c r="B7" i="24"/>
  <c r="D5" i="24"/>
  <c r="A2" i="24"/>
  <c r="G25" i="21"/>
  <c r="F25" i="21"/>
  <c r="E25" i="21"/>
  <c r="E20" i="21" s="1"/>
  <c r="D25" i="21"/>
  <c r="C25" i="21"/>
  <c r="B25" i="21"/>
  <c r="B20" i="21" s="1"/>
  <c r="G21" i="21"/>
  <c r="G20" i="21" s="1"/>
  <c r="F21" i="21"/>
  <c r="E21" i="21"/>
  <c r="D21" i="21"/>
  <c r="D20" i="21" s="1"/>
  <c r="C21" i="21"/>
  <c r="B21" i="21"/>
  <c r="F20" i="21"/>
  <c r="C20" i="21"/>
  <c r="H17" i="21"/>
  <c r="H13" i="21"/>
  <c r="H12" i="21"/>
  <c r="H11" i="21"/>
  <c r="H7" i="21"/>
  <c r="G7" i="21"/>
  <c r="F7" i="21"/>
  <c r="E7" i="21"/>
  <c r="D7" i="21"/>
  <c r="C7" i="21"/>
  <c r="B7" i="21"/>
  <c r="H4" i="21"/>
  <c r="C27" i="20"/>
  <c r="B27" i="20"/>
  <c r="C23" i="20"/>
  <c r="B23" i="20"/>
  <c r="B22" i="20" s="1"/>
  <c r="C22" i="20"/>
  <c r="D20" i="20"/>
  <c r="B20" i="20"/>
  <c r="D7" i="20"/>
  <c r="C7" i="20"/>
  <c r="B7" i="20"/>
  <c r="D5" i="20"/>
  <c r="A2" i="20"/>
  <c r="D7" i="19"/>
  <c r="C7" i="19"/>
  <c r="B7" i="19"/>
  <c r="D5" i="19"/>
  <c r="A2" i="19"/>
  <c r="C18" i="18"/>
  <c r="B18" i="18"/>
  <c r="C15" i="18"/>
  <c r="B15" i="18"/>
  <c r="C14" i="18"/>
  <c r="B14" i="18"/>
  <c r="D12" i="18"/>
  <c r="D9" i="18"/>
  <c r="C9" i="18"/>
  <c r="B9" i="18"/>
  <c r="A9" i="18"/>
  <c r="D8" i="18"/>
  <c r="C8" i="18"/>
  <c r="C7" i="18" s="1"/>
  <c r="B8" i="18"/>
  <c r="A8" i="18"/>
  <c r="D7" i="18"/>
  <c r="B7" i="18"/>
  <c r="D5" i="18"/>
  <c r="A2" i="18"/>
  <c r="D6" i="17"/>
  <c r="C6" i="17"/>
  <c r="B6" i="17"/>
  <c r="D4" i="17"/>
  <c r="A2" i="17"/>
  <c r="L18" i="13"/>
  <c r="K18" i="13"/>
  <c r="J18" i="13"/>
  <c r="I18" i="13"/>
  <c r="H18" i="13"/>
  <c r="G18" i="13"/>
  <c r="F18" i="13"/>
  <c r="E18" i="13"/>
  <c r="D18" i="13"/>
  <c r="C18" i="13"/>
  <c r="B18" i="13"/>
  <c r="L12" i="13"/>
  <c r="K12" i="13"/>
  <c r="J12" i="13"/>
  <c r="I12" i="13"/>
  <c r="H12" i="13"/>
  <c r="G12" i="13"/>
  <c r="F12" i="13"/>
  <c r="E12" i="13"/>
  <c r="D12" i="13"/>
  <c r="C12" i="13"/>
  <c r="B12" i="13"/>
  <c r="L10" i="13"/>
  <c r="A10" i="13" s="1"/>
  <c r="L6" i="13"/>
  <c r="K6" i="13"/>
  <c r="J6" i="13"/>
  <c r="I6" i="13"/>
  <c r="H6" i="13"/>
  <c r="G6" i="13"/>
  <c r="F6" i="13"/>
  <c r="E6" i="13"/>
  <c r="D6" i="13"/>
  <c r="C6" i="13"/>
  <c r="B6" i="13"/>
  <c r="L4" i="13"/>
  <c r="A4" i="13" s="1"/>
  <c r="L20" i="12"/>
  <c r="K20" i="12"/>
  <c r="J20" i="12"/>
  <c r="I20" i="12"/>
  <c r="H20" i="12"/>
  <c r="G20" i="12"/>
  <c r="F20" i="12"/>
  <c r="E20" i="12"/>
  <c r="D20" i="12"/>
  <c r="C20" i="12"/>
  <c r="B20" i="12"/>
  <c r="A20" i="12"/>
  <c r="L19" i="12"/>
  <c r="K19" i="12"/>
  <c r="J19" i="12"/>
  <c r="I19" i="12"/>
  <c r="H19" i="12"/>
  <c r="H18" i="12" s="1"/>
  <c r="G19" i="12"/>
  <c r="F19" i="12"/>
  <c r="F18" i="12" s="1"/>
  <c r="E19" i="12"/>
  <c r="D19" i="12"/>
  <c r="D18" i="12" s="1"/>
  <c r="C19" i="12"/>
  <c r="B19" i="12"/>
  <c r="A19" i="12"/>
  <c r="L18" i="12"/>
  <c r="A18" i="12"/>
  <c r="L17" i="12"/>
  <c r="K17" i="12"/>
  <c r="J17" i="12"/>
  <c r="I17" i="12"/>
  <c r="H17" i="12"/>
  <c r="G17" i="12"/>
  <c r="F17" i="12"/>
  <c r="E17" i="12"/>
  <c r="D17" i="12"/>
  <c r="C17" i="12"/>
  <c r="B17" i="12"/>
  <c r="L14" i="12"/>
  <c r="K14" i="12"/>
  <c r="J14" i="12"/>
  <c r="I14" i="12"/>
  <c r="H14" i="12"/>
  <c r="G14" i="12"/>
  <c r="F14" i="12"/>
  <c r="E14" i="12"/>
  <c r="D14" i="12"/>
  <c r="C14" i="12"/>
  <c r="B14" i="12"/>
  <c r="A14" i="12"/>
  <c r="L13" i="12"/>
  <c r="L12" i="12" s="1"/>
  <c r="K13" i="12"/>
  <c r="K12" i="12" s="1"/>
  <c r="J13" i="12"/>
  <c r="I13" i="12"/>
  <c r="H13" i="12"/>
  <c r="H12" i="12" s="1"/>
  <c r="G13" i="12"/>
  <c r="G12" i="12" s="1"/>
  <c r="F13" i="12"/>
  <c r="E13" i="12"/>
  <c r="E12" i="12" s="1"/>
  <c r="D13" i="12"/>
  <c r="C13" i="12"/>
  <c r="C12" i="12" s="1"/>
  <c r="B13" i="12"/>
  <c r="A13" i="12"/>
  <c r="A12" i="12"/>
  <c r="L11" i="12"/>
  <c r="K11" i="12"/>
  <c r="J11" i="12"/>
  <c r="I11" i="12"/>
  <c r="H11" i="12"/>
  <c r="G11" i="12"/>
  <c r="F11" i="12"/>
  <c r="E11" i="12"/>
  <c r="D11" i="12"/>
  <c r="C11" i="12"/>
  <c r="B11" i="12"/>
  <c r="L8" i="12"/>
  <c r="K8" i="12"/>
  <c r="J8" i="12"/>
  <c r="I8" i="12"/>
  <c r="H8" i="12"/>
  <c r="G8" i="12"/>
  <c r="F8" i="12"/>
  <c r="E8" i="12"/>
  <c r="D8" i="12"/>
  <c r="C8" i="12"/>
  <c r="B8" i="12"/>
  <c r="A8" i="12"/>
  <c r="L7" i="12"/>
  <c r="K7" i="12"/>
  <c r="K6" i="12" s="1"/>
  <c r="J7" i="12"/>
  <c r="J6" i="12" s="1"/>
  <c r="I7" i="12"/>
  <c r="H7" i="12"/>
  <c r="G7" i="12"/>
  <c r="G6" i="12" s="1"/>
  <c r="F7" i="12"/>
  <c r="F6" i="12" s="1"/>
  <c r="E7" i="12"/>
  <c r="D7" i="12"/>
  <c r="C7" i="12"/>
  <c r="B7" i="12"/>
  <c r="B6" i="12" s="1"/>
  <c r="A7" i="12"/>
  <c r="A6" i="12"/>
  <c r="L5" i="12"/>
  <c r="K5" i="12"/>
  <c r="J5" i="12"/>
  <c r="I5" i="12"/>
  <c r="H5" i="12"/>
  <c r="G5" i="12"/>
  <c r="F5" i="12"/>
  <c r="E5" i="12"/>
  <c r="D5" i="12"/>
  <c r="C5" i="12"/>
  <c r="B5" i="12"/>
  <c r="L18" i="11"/>
  <c r="K18" i="11"/>
  <c r="J18" i="11"/>
  <c r="I18" i="11"/>
  <c r="H18" i="11"/>
  <c r="G18" i="11"/>
  <c r="F18" i="11"/>
  <c r="E18" i="11"/>
  <c r="D18" i="11"/>
  <c r="C18" i="11"/>
  <c r="B18" i="11"/>
  <c r="L12" i="11"/>
  <c r="K12" i="11"/>
  <c r="J12" i="11"/>
  <c r="I12" i="11"/>
  <c r="H12" i="11"/>
  <c r="G12" i="11"/>
  <c r="F12" i="11"/>
  <c r="E12" i="11"/>
  <c r="D12" i="11"/>
  <c r="C12" i="11"/>
  <c r="B12" i="11"/>
  <c r="L10" i="11"/>
  <c r="A10" i="11" s="1"/>
  <c r="L6" i="11"/>
  <c r="K6" i="11"/>
  <c r="J6" i="11"/>
  <c r="I6" i="11"/>
  <c r="H6" i="11"/>
  <c r="G6" i="11"/>
  <c r="F6" i="11"/>
  <c r="E6" i="11"/>
  <c r="D6" i="11"/>
  <c r="C6" i="11"/>
  <c r="B6" i="11"/>
  <c r="L4" i="11"/>
  <c r="A4" i="11" s="1"/>
  <c r="K91" i="8"/>
  <c r="J91" i="8"/>
  <c r="I91" i="8"/>
  <c r="H91" i="8"/>
  <c r="G91" i="8"/>
  <c r="F91" i="8"/>
  <c r="E91" i="8"/>
  <c r="D91" i="8"/>
  <c r="C91" i="8"/>
  <c r="B91" i="8"/>
  <c r="K80" i="8"/>
  <c r="J80" i="8"/>
  <c r="I80" i="8"/>
  <c r="H80" i="8"/>
  <c r="G80" i="8"/>
  <c r="F80" i="8"/>
  <c r="E80" i="8"/>
  <c r="D80" i="8"/>
  <c r="C80" i="8"/>
  <c r="B80" i="8"/>
  <c r="K78" i="8"/>
  <c r="J78" i="8"/>
  <c r="I78" i="8"/>
  <c r="H78" i="8"/>
  <c r="G78" i="8"/>
  <c r="F78" i="8"/>
  <c r="E78" i="8"/>
  <c r="D78" i="8"/>
  <c r="C78" i="8"/>
  <c r="B78" i="8"/>
  <c r="K72" i="8"/>
  <c r="K71" i="8" s="1"/>
  <c r="J72" i="8"/>
  <c r="I72" i="8"/>
  <c r="H72" i="8"/>
  <c r="G72" i="8"/>
  <c r="G71" i="8" s="1"/>
  <c r="F72" i="8"/>
  <c r="E72" i="8"/>
  <c r="D72" i="8"/>
  <c r="D71" i="8" s="1"/>
  <c r="C72" i="8"/>
  <c r="C71" i="8" s="1"/>
  <c r="B72" i="8"/>
  <c r="L71" i="8"/>
  <c r="J71" i="8"/>
  <c r="K69" i="8"/>
  <c r="J69" i="8"/>
  <c r="I69" i="8"/>
  <c r="H69" i="8"/>
  <c r="G69" i="8"/>
  <c r="F69" i="8"/>
  <c r="E69" i="8"/>
  <c r="D69" i="8"/>
  <c r="C69" i="8"/>
  <c r="B69" i="8"/>
  <c r="K65" i="8"/>
  <c r="J65" i="8"/>
  <c r="I65" i="8"/>
  <c r="H65" i="8"/>
  <c r="G65" i="8"/>
  <c r="G56" i="8" s="1"/>
  <c r="F65" i="8"/>
  <c r="E65" i="8"/>
  <c r="D65" i="8"/>
  <c r="C65" i="8"/>
  <c r="B65" i="8"/>
  <c r="K57" i="8"/>
  <c r="J57" i="8"/>
  <c r="I57" i="8"/>
  <c r="H57" i="8"/>
  <c r="H56" i="8" s="1"/>
  <c r="G57" i="8"/>
  <c r="F57" i="8"/>
  <c r="E57" i="8"/>
  <c r="E56" i="8" s="1"/>
  <c r="D57" i="8"/>
  <c r="D56" i="8" s="1"/>
  <c r="C57" i="8"/>
  <c r="B57" i="8"/>
  <c r="L56" i="8"/>
  <c r="L55" i="8" s="1"/>
  <c r="K53" i="8"/>
  <c r="J53" i="8"/>
  <c r="I53" i="8"/>
  <c r="H53" i="8"/>
  <c r="G53" i="8"/>
  <c r="F53" i="8"/>
  <c r="E53" i="8"/>
  <c r="D53" i="8"/>
  <c r="C53" i="8"/>
  <c r="B53" i="8"/>
  <c r="K48" i="8"/>
  <c r="J48" i="8"/>
  <c r="I48" i="8"/>
  <c r="H48" i="8"/>
  <c r="G48" i="8"/>
  <c r="F48" i="8"/>
  <c r="E48" i="8"/>
  <c r="D48" i="8"/>
  <c r="C48" i="8"/>
  <c r="B48" i="8"/>
  <c r="K46" i="8"/>
  <c r="J46" i="8"/>
  <c r="I46" i="8"/>
  <c r="H46" i="8"/>
  <c r="G46" i="8"/>
  <c r="F46" i="8"/>
  <c r="E46" i="8"/>
  <c r="D46" i="8"/>
  <c r="C46" i="8"/>
  <c r="B46" i="8"/>
  <c r="K40" i="8"/>
  <c r="J40" i="8"/>
  <c r="I40" i="8"/>
  <c r="H40" i="8"/>
  <c r="G40" i="8"/>
  <c r="F40" i="8"/>
  <c r="E40" i="8"/>
  <c r="D40" i="8"/>
  <c r="C40" i="8"/>
  <c r="B40" i="8"/>
  <c r="K33" i="8"/>
  <c r="J33" i="8"/>
  <c r="I33" i="8"/>
  <c r="H33" i="8"/>
  <c r="G33" i="8"/>
  <c r="F33" i="8"/>
  <c r="E33" i="8"/>
  <c r="D33" i="8"/>
  <c r="C33" i="8"/>
  <c r="B33" i="8"/>
  <c r="L32" i="8"/>
  <c r="H32" i="8"/>
  <c r="K30" i="8"/>
  <c r="J30" i="8"/>
  <c r="I30" i="8"/>
  <c r="H30" i="8"/>
  <c r="G30" i="8"/>
  <c r="F30" i="8"/>
  <c r="E30" i="8"/>
  <c r="D30" i="8"/>
  <c r="C30" i="8"/>
  <c r="B30" i="8"/>
  <c r="K9" i="8"/>
  <c r="J9" i="8"/>
  <c r="J8" i="8" s="1"/>
  <c r="I9" i="8"/>
  <c r="I8" i="8" s="1"/>
  <c r="H9" i="8"/>
  <c r="G9" i="8"/>
  <c r="F9" i="8"/>
  <c r="F8" i="8" s="1"/>
  <c r="E9" i="8"/>
  <c r="E8" i="8" s="1"/>
  <c r="D9" i="8"/>
  <c r="C9" i="8"/>
  <c r="B9" i="8"/>
  <c r="B8" i="8" s="1"/>
  <c r="L8" i="8"/>
  <c r="L4" i="8"/>
  <c r="K91" i="7"/>
  <c r="J91" i="7"/>
  <c r="I91" i="7"/>
  <c r="H91" i="7"/>
  <c r="G91" i="7"/>
  <c r="F91" i="7"/>
  <c r="E91" i="7"/>
  <c r="D91" i="7"/>
  <c r="C91" i="7"/>
  <c r="B91" i="7"/>
  <c r="K80" i="7"/>
  <c r="J80" i="7"/>
  <c r="I80" i="7"/>
  <c r="H80" i="7"/>
  <c r="G80" i="7"/>
  <c r="F80" i="7"/>
  <c r="E80" i="7"/>
  <c r="D80" i="7"/>
  <c r="C80" i="7"/>
  <c r="B80" i="7"/>
  <c r="K78" i="7"/>
  <c r="J78" i="7"/>
  <c r="I78" i="7"/>
  <c r="H78" i="7"/>
  <c r="G78" i="7"/>
  <c r="F78" i="7"/>
  <c r="E78" i="7"/>
  <c r="D78" i="7"/>
  <c r="C78" i="7"/>
  <c r="B78" i="7"/>
  <c r="K72" i="7"/>
  <c r="J72" i="7"/>
  <c r="I72" i="7"/>
  <c r="I71" i="7" s="1"/>
  <c r="H72" i="7"/>
  <c r="H71" i="7" s="1"/>
  <c r="G72" i="7"/>
  <c r="G71" i="7" s="1"/>
  <c r="F72" i="7"/>
  <c r="E72" i="7"/>
  <c r="D72" i="7"/>
  <c r="D71" i="7" s="1"/>
  <c r="C72" i="7"/>
  <c r="B72" i="7"/>
  <c r="L71" i="7"/>
  <c r="K69" i="7"/>
  <c r="J69" i="7"/>
  <c r="I69" i="7"/>
  <c r="H69" i="7"/>
  <c r="G69" i="7"/>
  <c r="F69" i="7"/>
  <c r="E69" i="7"/>
  <c r="D69" i="7"/>
  <c r="C69" i="7"/>
  <c r="B69" i="7"/>
  <c r="K65" i="7"/>
  <c r="J65" i="7"/>
  <c r="I65" i="7"/>
  <c r="H65" i="7"/>
  <c r="G65" i="7"/>
  <c r="F65" i="7"/>
  <c r="F56" i="7" s="1"/>
  <c r="E65" i="7"/>
  <c r="D65" i="7"/>
  <c r="C65" i="7"/>
  <c r="B65" i="7"/>
  <c r="K57" i="7"/>
  <c r="J57" i="7"/>
  <c r="I57" i="7"/>
  <c r="H57" i="7"/>
  <c r="H56" i="7" s="1"/>
  <c r="G57" i="7"/>
  <c r="F57" i="7"/>
  <c r="E57" i="7"/>
  <c r="D57" i="7"/>
  <c r="D56" i="7" s="1"/>
  <c r="D55" i="7" s="1"/>
  <c r="C57" i="7"/>
  <c r="B57" i="7"/>
  <c r="L56" i="7"/>
  <c r="L55" i="7" s="1"/>
  <c r="B56" i="7"/>
  <c r="K53" i="7"/>
  <c r="J53" i="7"/>
  <c r="I53" i="7"/>
  <c r="H53" i="7"/>
  <c r="G53" i="7"/>
  <c r="F53" i="7"/>
  <c r="E53" i="7"/>
  <c r="D53" i="7"/>
  <c r="C53" i="7"/>
  <c r="B53" i="7"/>
  <c r="K48" i="7"/>
  <c r="J48" i="7"/>
  <c r="I48" i="7"/>
  <c r="H48" i="7"/>
  <c r="G48" i="7"/>
  <c r="F48" i="7"/>
  <c r="E48" i="7"/>
  <c r="D48" i="7"/>
  <c r="C48" i="7"/>
  <c r="B48" i="7"/>
  <c r="K46" i="7"/>
  <c r="J46" i="7"/>
  <c r="I46" i="7"/>
  <c r="H46" i="7"/>
  <c r="G46" i="7"/>
  <c r="F46" i="7"/>
  <c r="E46" i="7"/>
  <c r="D46" i="7"/>
  <c r="C46" i="7"/>
  <c r="B46" i="7"/>
  <c r="K40" i="7"/>
  <c r="J40" i="7"/>
  <c r="I40" i="7"/>
  <c r="H40" i="7"/>
  <c r="G40" i="7"/>
  <c r="F40" i="7"/>
  <c r="E40" i="7"/>
  <c r="D40" i="7"/>
  <c r="C40" i="7"/>
  <c r="B40" i="7"/>
  <c r="K33" i="7"/>
  <c r="J33" i="7"/>
  <c r="I33" i="7"/>
  <c r="H33" i="7"/>
  <c r="G33" i="7"/>
  <c r="F33" i="7"/>
  <c r="E33" i="7"/>
  <c r="D33" i="7"/>
  <c r="D32" i="7" s="1"/>
  <c r="C33" i="7"/>
  <c r="B33" i="7"/>
  <c r="L32" i="7"/>
  <c r="J32" i="7"/>
  <c r="K30" i="7"/>
  <c r="J30" i="7"/>
  <c r="I30" i="7"/>
  <c r="H30" i="7"/>
  <c r="H8" i="7" s="1"/>
  <c r="G30" i="7"/>
  <c r="F30" i="7"/>
  <c r="E30" i="7"/>
  <c r="D30" i="7"/>
  <c r="C30" i="7"/>
  <c r="B30" i="7"/>
  <c r="K9" i="7"/>
  <c r="J9" i="7"/>
  <c r="I9" i="7"/>
  <c r="H9" i="7"/>
  <c r="G9" i="7"/>
  <c r="F9" i="7"/>
  <c r="E9" i="7"/>
  <c r="D9" i="7"/>
  <c r="C9" i="7"/>
  <c r="B9" i="7"/>
  <c r="L8" i="7"/>
  <c r="L4" i="7"/>
  <c r="K91" i="6"/>
  <c r="J91" i="6"/>
  <c r="I91" i="6"/>
  <c r="H91" i="6"/>
  <c r="G91" i="6"/>
  <c r="F91" i="6"/>
  <c r="E91" i="6"/>
  <c r="D91" i="6"/>
  <c r="C91" i="6"/>
  <c r="B91" i="6"/>
  <c r="K80" i="6"/>
  <c r="J80" i="6"/>
  <c r="I80" i="6"/>
  <c r="H80" i="6"/>
  <c r="G80" i="6"/>
  <c r="F80" i="6"/>
  <c r="E80" i="6"/>
  <c r="D80" i="6"/>
  <c r="C80" i="6"/>
  <c r="B80" i="6"/>
  <c r="K78" i="6"/>
  <c r="J78" i="6"/>
  <c r="I78" i="6"/>
  <c r="H78" i="6"/>
  <c r="G78" i="6"/>
  <c r="F78" i="6"/>
  <c r="E78" i="6"/>
  <c r="D78" i="6"/>
  <c r="C78" i="6"/>
  <c r="B78" i="6"/>
  <c r="K72" i="6"/>
  <c r="J72" i="6"/>
  <c r="I72" i="6"/>
  <c r="I71" i="6" s="1"/>
  <c r="H72" i="6"/>
  <c r="H71" i="6" s="1"/>
  <c r="G72" i="6"/>
  <c r="F72" i="6"/>
  <c r="E72" i="6"/>
  <c r="D72" i="6"/>
  <c r="D71" i="6" s="1"/>
  <c r="C72" i="6"/>
  <c r="B72" i="6"/>
  <c r="L71" i="6"/>
  <c r="G71" i="6"/>
  <c r="K69" i="6"/>
  <c r="J69" i="6"/>
  <c r="I69" i="6"/>
  <c r="H69" i="6"/>
  <c r="G69" i="6"/>
  <c r="F69" i="6"/>
  <c r="E69" i="6"/>
  <c r="D69" i="6"/>
  <c r="C69" i="6"/>
  <c r="B69" i="6"/>
  <c r="K64" i="6"/>
  <c r="J64" i="6"/>
  <c r="I64" i="6"/>
  <c r="H64" i="6"/>
  <c r="G64" i="6"/>
  <c r="F64" i="6"/>
  <c r="E64" i="6"/>
  <c r="D64" i="6"/>
  <c r="C64" i="6"/>
  <c r="B64" i="6"/>
  <c r="K62" i="6"/>
  <c r="J62" i="6"/>
  <c r="I62" i="6"/>
  <c r="H62" i="6"/>
  <c r="G62" i="6"/>
  <c r="F62" i="6"/>
  <c r="E62" i="6"/>
  <c r="D62" i="6"/>
  <c r="C62" i="6"/>
  <c r="B62" i="6"/>
  <c r="K56" i="6"/>
  <c r="J56" i="6"/>
  <c r="I56" i="6"/>
  <c r="H56" i="6"/>
  <c r="G56" i="6"/>
  <c r="F56" i="6"/>
  <c r="E56" i="6"/>
  <c r="D56" i="6"/>
  <c r="C56" i="6"/>
  <c r="B56" i="6"/>
  <c r="K49" i="6"/>
  <c r="J49" i="6"/>
  <c r="I49" i="6"/>
  <c r="H49" i="6"/>
  <c r="G49" i="6"/>
  <c r="F49" i="6"/>
  <c r="E49" i="6"/>
  <c r="D49" i="6"/>
  <c r="C49" i="6"/>
  <c r="B49" i="6"/>
  <c r="L48" i="6"/>
  <c r="L47" i="6" s="1"/>
  <c r="I48" i="6"/>
  <c r="K45" i="6"/>
  <c r="J45" i="6"/>
  <c r="I45" i="6"/>
  <c r="H45" i="6"/>
  <c r="G45" i="6"/>
  <c r="F45" i="6"/>
  <c r="E45" i="6"/>
  <c r="D45" i="6"/>
  <c r="C45" i="6"/>
  <c r="B45" i="6"/>
  <c r="K41" i="6"/>
  <c r="J41" i="6"/>
  <c r="I41" i="6"/>
  <c r="H41" i="6"/>
  <c r="G41" i="6"/>
  <c r="F41" i="6"/>
  <c r="E41" i="6"/>
  <c r="D41" i="6"/>
  <c r="C41" i="6"/>
  <c r="B41" i="6"/>
  <c r="B32" i="6" s="1"/>
  <c r="K33" i="6"/>
  <c r="J33" i="6"/>
  <c r="I33" i="6"/>
  <c r="H33" i="6"/>
  <c r="G33" i="6"/>
  <c r="F33" i="6"/>
  <c r="E33" i="6"/>
  <c r="D33" i="6"/>
  <c r="C33" i="6"/>
  <c r="B33" i="6"/>
  <c r="L32" i="6"/>
  <c r="J32" i="6"/>
  <c r="C32" i="6"/>
  <c r="K30" i="6"/>
  <c r="J30" i="6"/>
  <c r="I30" i="6"/>
  <c r="H30" i="6"/>
  <c r="G30" i="6"/>
  <c r="F30" i="6"/>
  <c r="E30" i="6"/>
  <c r="D30" i="6"/>
  <c r="C30" i="6"/>
  <c r="B30" i="6"/>
  <c r="K9" i="6"/>
  <c r="J9" i="6"/>
  <c r="I9" i="6"/>
  <c r="I8" i="6" s="1"/>
  <c r="H9" i="6"/>
  <c r="H8" i="6" s="1"/>
  <c r="G9" i="6"/>
  <c r="F9" i="6"/>
  <c r="E9" i="6"/>
  <c r="E8" i="6" s="1"/>
  <c r="D9" i="6"/>
  <c r="D8" i="6" s="1"/>
  <c r="C9" i="6"/>
  <c r="B9" i="6"/>
  <c r="L8" i="6"/>
  <c r="L7" i="6" s="1"/>
  <c r="G8" i="6"/>
  <c r="L4" i="6"/>
  <c r="K91" i="5"/>
  <c r="J91" i="5"/>
  <c r="I91" i="5"/>
  <c r="H91" i="5"/>
  <c r="G91" i="5"/>
  <c r="F91" i="5"/>
  <c r="E91" i="5"/>
  <c r="D91" i="5"/>
  <c r="C91" i="5"/>
  <c r="B91" i="5"/>
  <c r="K80" i="5"/>
  <c r="J80" i="5"/>
  <c r="I80" i="5"/>
  <c r="H80" i="5"/>
  <c r="G80" i="5"/>
  <c r="F80" i="5"/>
  <c r="E80" i="5"/>
  <c r="D80" i="5"/>
  <c r="C80" i="5"/>
  <c r="B80" i="5"/>
  <c r="K78" i="5"/>
  <c r="J78" i="5"/>
  <c r="I78" i="5"/>
  <c r="H78" i="5"/>
  <c r="G78" i="5"/>
  <c r="F78" i="5"/>
  <c r="E78" i="5"/>
  <c r="D78" i="5"/>
  <c r="C78" i="5"/>
  <c r="B78" i="5"/>
  <c r="K72" i="5"/>
  <c r="K71" i="5" s="1"/>
  <c r="J72" i="5"/>
  <c r="I72" i="5"/>
  <c r="H72" i="5"/>
  <c r="G72" i="5"/>
  <c r="G71" i="5" s="1"/>
  <c r="F72" i="5"/>
  <c r="E72" i="5"/>
  <c r="D72" i="5"/>
  <c r="C72" i="5"/>
  <c r="B72" i="5"/>
  <c r="L71" i="5"/>
  <c r="H71" i="5"/>
  <c r="B71" i="5"/>
  <c r="K69" i="5"/>
  <c r="J69" i="5"/>
  <c r="I69" i="5"/>
  <c r="H69" i="5"/>
  <c r="G69" i="5"/>
  <c r="F69" i="5"/>
  <c r="E69" i="5"/>
  <c r="D69" i="5"/>
  <c r="C69" i="5"/>
  <c r="B69" i="5"/>
  <c r="K64" i="5"/>
  <c r="J64" i="5"/>
  <c r="I64" i="5"/>
  <c r="H64" i="5"/>
  <c r="G64" i="5"/>
  <c r="F64" i="5"/>
  <c r="E64" i="5"/>
  <c r="D64" i="5"/>
  <c r="C64" i="5"/>
  <c r="B64" i="5"/>
  <c r="K62" i="5"/>
  <c r="J62" i="5"/>
  <c r="I62" i="5"/>
  <c r="H62" i="5"/>
  <c r="G62" i="5"/>
  <c r="F62" i="5"/>
  <c r="E62" i="5"/>
  <c r="D62" i="5"/>
  <c r="C62" i="5"/>
  <c r="B62" i="5"/>
  <c r="K56" i="5"/>
  <c r="K48" i="5" s="1"/>
  <c r="J56" i="5"/>
  <c r="I56" i="5"/>
  <c r="H56" i="5"/>
  <c r="G56" i="5"/>
  <c r="F56" i="5"/>
  <c r="E56" i="5"/>
  <c r="D56" i="5"/>
  <c r="C56" i="5"/>
  <c r="B56" i="5"/>
  <c r="K49" i="5"/>
  <c r="J49" i="5"/>
  <c r="I49" i="5"/>
  <c r="I48" i="5" s="1"/>
  <c r="H49" i="5"/>
  <c r="G49" i="5"/>
  <c r="F49" i="5"/>
  <c r="E49" i="5"/>
  <c r="E48" i="5" s="1"/>
  <c r="D49" i="5"/>
  <c r="C49" i="5"/>
  <c r="B49" i="5"/>
  <c r="L48" i="5"/>
  <c r="L47" i="5" s="1"/>
  <c r="H48" i="5"/>
  <c r="H47" i="5" s="1"/>
  <c r="K45" i="5"/>
  <c r="J45" i="5"/>
  <c r="I45" i="5"/>
  <c r="H45" i="5"/>
  <c r="G45" i="5"/>
  <c r="F45" i="5"/>
  <c r="E45" i="5"/>
  <c r="D45" i="5"/>
  <c r="C45" i="5"/>
  <c r="B45" i="5"/>
  <c r="K41" i="5"/>
  <c r="J41" i="5"/>
  <c r="I41" i="5"/>
  <c r="H41" i="5"/>
  <c r="G41" i="5"/>
  <c r="F41" i="5"/>
  <c r="E41" i="5"/>
  <c r="D41" i="5"/>
  <c r="C41" i="5"/>
  <c r="B41" i="5"/>
  <c r="B32" i="5" s="1"/>
  <c r="K33" i="5"/>
  <c r="J33" i="5"/>
  <c r="I33" i="5"/>
  <c r="I32" i="5" s="1"/>
  <c r="H33" i="5"/>
  <c r="G33" i="5"/>
  <c r="F33" i="5"/>
  <c r="E33" i="5"/>
  <c r="E32" i="5" s="1"/>
  <c r="D33" i="5"/>
  <c r="D32" i="5" s="1"/>
  <c r="C33" i="5"/>
  <c r="B33" i="5"/>
  <c r="L32" i="5"/>
  <c r="H32" i="5"/>
  <c r="K30" i="5"/>
  <c r="K8" i="5" s="1"/>
  <c r="J30" i="5"/>
  <c r="J8" i="5" s="1"/>
  <c r="I30" i="5"/>
  <c r="H30" i="5"/>
  <c r="G30" i="5"/>
  <c r="F30" i="5"/>
  <c r="E30" i="5"/>
  <c r="D30" i="5"/>
  <c r="C30" i="5"/>
  <c r="C8" i="5" s="1"/>
  <c r="B30" i="5"/>
  <c r="B8" i="5" s="1"/>
  <c r="K9" i="5"/>
  <c r="J9" i="5"/>
  <c r="I9" i="5"/>
  <c r="H9" i="5"/>
  <c r="H8" i="5" s="1"/>
  <c r="H7" i="5" s="1"/>
  <c r="G9" i="5"/>
  <c r="F9" i="5"/>
  <c r="E9" i="5"/>
  <c r="E8" i="5" s="1"/>
  <c r="D9" i="5"/>
  <c r="D8" i="5" s="1"/>
  <c r="C9" i="5"/>
  <c r="B9" i="5"/>
  <c r="L8" i="5"/>
  <c r="L7" i="5" s="1"/>
  <c r="G8" i="5"/>
  <c r="L4" i="5"/>
  <c r="C7" i="49" l="1"/>
  <c r="B8" i="49"/>
  <c r="F8" i="49"/>
  <c r="C87" i="49"/>
  <c r="C66" i="49" s="1"/>
  <c r="C6" i="49" s="1"/>
  <c r="B87" i="49"/>
  <c r="B66" i="49" s="1"/>
  <c r="F87" i="49"/>
  <c r="F66" i="49" s="1"/>
  <c r="E87" i="49"/>
  <c r="E8" i="49"/>
  <c r="D8" i="49"/>
  <c r="E33" i="49"/>
  <c r="D33" i="49"/>
  <c r="E67" i="49"/>
  <c r="E66" i="49" s="1"/>
  <c r="F66" i="48"/>
  <c r="B33" i="48"/>
  <c r="B7" i="48" s="1"/>
  <c r="B6" i="48" s="1"/>
  <c r="F33" i="48"/>
  <c r="F7" i="48" s="1"/>
  <c r="E33" i="48"/>
  <c r="D33" i="48"/>
  <c r="E7" i="48"/>
  <c r="C8" i="48"/>
  <c r="G66" i="48"/>
  <c r="E67" i="48"/>
  <c r="D67" i="48"/>
  <c r="D87" i="48"/>
  <c r="C87" i="48"/>
  <c r="B87" i="48"/>
  <c r="D55" i="8"/>
  <c r="K56" i="8"/>
  <c r="K55" i="8" s="1"/>
  <c r="B56" i="8"/>
  <c r="D8" i="8"/>
  <c r="C8" i="8"/>
  <c r="G8" i="8"/>
  <c r="K8" i="8"/>
  <c r="E32" i="8"/>
  <c r="I32" i="8"/>
  <c r="I7" i="8" s="1"/>
  <c r="C56" i="8"/>
  <c r="C55" i="8" s="1"/>
  <c r="D8" i="7"/>
  <c r="F8" i="7"/>
  <c r="C45" i="31"/>
  <c r="B69" i="30"/>
  <c r="B9" i="30"/>
  <c r="B55" i="30"/>
  <c r="C31" i="30"/>
  <c r="D8" i="30"/>
  <c r="D54" i="30"/>
  <c r="B31" i="30"/>
  <c r="C55" i="30"/>
  <c r="G55" i="7"/>
  <c r="E32" i="7"/>
  <c r="K71" i="7"/>
  <c r="L7" i="7"/>
  <c r="E8" i="7"/>
  <c r="E7" i="7" s="1"/>
  <c r="I8" i="7"/>
  <c r="I7" i="7" s="1"/>
  <c r="H32" i="7"/>
  <c r="H7" i="7" s="1"/>
  <c r="J56" i="7"/>
  <c r="B8" i="7"/>
  <c r="J8" i="7"/>
  <c r="J7" i="7" s="1"/>
  <c r="C32" i="7"/>
  <c r="G32" i="7"/>
  <c r="K32" i="7"/>
  <c r="C56" i="7"/>
  <c r="G56" i="7"/>
  <c r="K56" i="7"/>
  <c r="E56" i="7"/>
  <c r="E55" i="7" s="1"/>
  <c r="E71" i="7"/>
  <c r="H55" i="7"/>
  <c r="I56" i="7"/>
  <c r="I55" i="7" s="1"/>
  <c r="C8" i="7"/>
  <c r="C7" i="7" s="1"/>
  <c r="G8" i="7"/>
  <c r="G7" i="7" s="1"/>
  <c r="K8" i="7"/>
  <c r="I32" i="7"/>
  <c r="B71" i="7"/>
  <c r="B55" i="7" s="1"/>
  <c r="F71" i="7"/>
  <c r="F55" i="7" s="1"/>
  <c r="J71" i="7"/>
  <c r="J55" i="7" s="1"/>
  <c r="D7" i="7"/>
  <c r="D6" i="7" s="1"/>
  <c r="B32" i="7"/>
  <c r="B7" i="7" s="1"/>
  <c r="F32" i="7"/>
  <c r="F7" i="7" s="1"/>
  <c r="C71" i="7"/>
  <c r="K32" i="8"/>
  <c r="K7" i="8" s="1"/>
  <c r="B71" i="8"/>
  <c r="F56" i="8"/>
  <c r="J56" i="8"/>
  <c r="J55" i="8" s="1"/>
  <c r="E71" i="8"/>
  <c r="E55" i="8" s="1"/>
  <c r="I71" i="8"/>
  <c r="C32" i="8"/>
  <c r="G32" i="8"/>
  <c r="G55" i="8"/>
  <c r="I56" i="8"/>
  <c r="I55" i="8" s="1"/>
  <c r="F71" i="8"/>
  <c r="E7" i="8"/>
  <c r="H8" i="8"/>
  <c r="H7" i="8" s="1"/>
  <c r="H6" i="8" s="1"/>
  <c r="B32" i="8"/>
  <c r="B7" i="8" s="1"/>
  <c r="F32" i="8"/>
  <c r="F7" i="8" s="1"/>
  <c r="J32" i="8"/>
  <c r="J7" i="8" s="1"/>
  <c r="H71" i="8"/>
  <c r="H55" i="8" s="1"/>
  <c r="L7" i="8"/>
  <c r="D32" i="8"/>
  <c r="D7" i="8" s="1"/>
  <c r="D6" i="8" s="1"/>
  <c r="D6" i="12"/>
  <c r="H6" i="12"/>
  <c r="C6" i="12"/>
  <c r="D12" i="12"/>
  <c r="E18" i="12"/>
  <c r="I18" i="12"/>
  <c r="E6" i="12"/>
  <c r="I6" i="12"/>
  <c r="L6" i="12"/>
  <c r="B12" i="12"/>
  <c r="F12" i="12"/>
  <c r="J12" i="12"/>
  <c r="I12" i="12"/>
  <c r="C18" i="12"/>
  <c r="G18" i="12"/>
  <c r="K18" i="12"/>
  <c r="B18" i="12"/>
  <c r="K8" i="6"/>
  <c r="K71" i="6"/>
  <c r="H48" i="6"/>
  <c r="H47" i="6" s="1"/>
  <c r="F32" i="6"/>
  <c r="D32" i="6"/>
  <c r="H32" i="6"/>
  <c r="H7" i="6" s="1"/>
  <c r="H6" i="6" s="1"/>
  <c r="B48" i="6"/>
  <c r="F48" i="6"/>
  <c r="J48" i="6"/>
  <c r="G32" i="6"/>
  <c r="K32" i="6"/>
  <c r="E71" i="6"/>
  <c r="F8" i="6"/>
  <c r="F7" i="6" s="1"/>
  <c r="J8" i="6"/>
  <c r="J7" i="6" s="1"/>
  <c r="C48" i="6"/>
  <c r="G48" i="6"/>
  <c r="G47" i="6" s="1"/>
  <c r="K48" i="6"/>
  <c r="K47" i="6" s="1"/>
  <c r="I47" i="6"/>
  <c r="B8" i="6"/>
  <c r="B7" i="6" s="1"/>
  <c r="C8" i="6"/>
  <c r="C7" i="6" s="1"/>
  <c r="E32" i="6"/>
  <c r="E7" i="6" s="1"/>
  <c r="I32" i="6"/>
  <c r="I7" i="6" s="1"/>
  <c r="D48" i="6"/>
  <c r="D47" i="6" s="1"/>
  <c r="B71" i="6"/>
  <c r="F71" i="6"/>
  <c r="F47" i="6" s="1"/>
  <c r="J71" i="6"/>
  <c r="J47" i="6" s="1"/>
  <c r="D7" i="6"/>
  <c r="D6" i="6" s="1"/>
  <c r="E48" i="6"/>
  <c r="E47" i="6" s="1"/>
  <c r="C71" i="6"/>
  <c r="B7" i="5"/>
  <c r="F8" i="5"/>
  <c r="F32" i="5"/>
  <c r="J32" i="5"/>
  <c r="J7" i="5" s="1"/>
  <c r="C71" i="5"/>
  <c r="D7" i="5"/>
  <c r="D6" i="5" s="1"/>
  <c r="I8" i="5"/>
  <c r="I7" i="5" s="1"/>
  <c r="G48" i="5"/>
  <c r="F71" i="5"/>
  <c r="J71" i="5"/>
  <c r="D71" i="5"/>
  <c r="K47" i="5"/>
  <c r="E7" i="5"/>
  <c r="H6" i="5"/>
  <c r="B48" i="5"/>
  <c r="B47" i="5" s="1"/>
  <c r="B6" i="5" s="1"/>
  <c r="F48" i="5"/>
  <c r="J48" i="5"/>
  <c r="J47" i="5" s="1"/>
  <c r="C32" i="5"/>
  <c r="C7" i="5" s="1"/>
  <c r="C6" i="5" s="1"/>
  <c r="G32" i="5"/>
  <c r="G7" i="5" s="1"/>
  <c r="K32" i="5"/>
  <c r="K7" i="5" s="1"/>
  <c r="K6" i="5" s="1"/>
  <c r="C48" i="5"/>
  <c r="C47" i="5" s="1"/>
  <c r="D48" i="5"/>
  <c r="D47" i="5" s="1"/>
  <c r="E71" i="5"/>
  <c r="E47" i="5" s="1"/>
  <c r="I71" i="5"/>
  <c r="I47" i="5" s="1"/>
  <c r="F47" i="5"/>
  <c r="C8" i="31"/>
  <c r="C7" i="31" s="1"/>
  <c r="B66" i="48"/>
  <c r="G47" i="5"/>
  <c r="G6" i="5" s="1"/>
  <c r="G7" i="6"/>
  <c r="F18" i="46"/>
  <c r="B7" i="29"/>
  <c r="B18" i="46"/>
  <c r="D24" i="26"/>
  <c r="C69" i="30"/>
  <c r="D8" i="31"/>
  <c r="C66" i="48"/>
  <c r="D87" i="49"/>
  <c r="D66" i="49" s="1"/>
  <c r="J18" i="12"/>
  <c r="C9" i="30"/>
  <c r="B46" i="31"/>
  <c r="B45" i="31" s="1"/>
  <c r="E12" i="43"/>
  <c r="D18" i="43"/>
  <c r="G12" i="46"/>
  <c r="D7" i="48"/>
  <c r="D66" i="48"/>
  <c r="B33" i="49"/>
  <c r="F33" i="49"/>
  <c r="F7" i="49" s="1"/>
  <c r="B31" i="31"/>
  <c r="B8" i="31" s="1"/>
  <c r="B7" i="31" s="1"/>
  <c r="F12" i="43"/>
  <c r="C33" i="48"/>
  <c r="C7" i="48" s="1"/>
  <c r="E87" i="48"/>
  <c r="B7" i="43"/>
  <c r="B6" i="43" s="1"/>
  <c r="F7" i="43"/>
  <c r="F6" i="43" s="1"/>
  <c r="C8" i="43"/>
  <c r="C6" i="43" s="1"/>
  <c r="G8" i="43"/>
  <c r="G6" i="43" s="1"/>
  <c r="D13" i="43"/>
  <c r="D12" i="43" s="1"/>
  <c r="E14" i="43"/>
  <c r="D7" i="46"/>
  <c r="D6" i="46" s="1"/>
  <c r="E8" i="46"/>
  <c r="E6" i="46" s="1"/>
  <c r="B13" i="46"/>
  <c r="B12" i="46" s="1"/>
  <c r="F13" i="46"/>
  <c r="F12" i="46" s="1"/>
  <c r="C14" i="46"/>
  <c r="C12" i="46" s="1"/>
  <c r="B7" i="49" l="1"/>
  <c r="D7" i="49"/>
  <c r="D6" i="49" s="1"/>
  <c r="F6" i="49"/>
  <c r="B6" i="49"/>
  <c r="E7" i="49"/>
  <c r="E6" i="49" s="1"/>
  <c r="C6" i="48"/>
  <c r="F6" i="48"/>
  <c r="E66" i="48"/>
  <c r="E6" i="48" s="1"/>
  <c r="G7" i="8"/>
  <c r="G6" i="8" s="1"/>
  <c r="K6" i="8"/>
  <c r="B55" i="8"/>
  <c r="B6" i="8" s="1"/>
  <c r="C7" i="8"/>
  <c r="C6" i="8" s="1"/>
  <c r="F55" i="8"/>
  <c r="B6" i="7"/>
  <c r="H6" i="7"/>
  <c r="E6" i="7"/>
  <c r="C55" i="7"/>
  <c r="C6" i="7" s="1"/>
  <c r="J6" i="7"/>
  <c r="K7" i="7"/>
  <c r="G6" i="7"/>
  <c r="B8" i="30"/>
  <c r="B54" i="30"/>
  <c r="B7" i="30" s="1"/>
  <c r="C8" i="30"/>
  <c r="C54" i="30"/>
  <c r="I6" i="7"/>
  <c r="K55" i="7"/>
  <c r="F6" i="7"/>
  <c r="I6" i="8"/>
  <c r="F6" i="8"/>
  <c r="J6" i="8"/>
  <c r="E6" i="8"/>
  <c r="C47" i="6"/>
  <c r="C6" i="6" s="1"/>
  <c r="E6" i="6"/>
  <c r="K7" i="6"/>
  <c r="K6" i="6" s="1"/>
  <c r="B47" i="6"/>
  <c r="B6" i="6" s="1"/>
  <c r="G6" i="6"/>
  <c r="F6" i="6"/>
  <c r="J6" i="6"/>
  <c r="I6" i="6"/>
  <c r="J6" i="5"/>
  <c r="F7" i="5"/>
  <c r="F6" i="5" s="1"/>
  <c r="E6" i="5"/>
  <c r="I6" i="5"/>
  <c r="D6" i="48"/>
  <c r="K6" i="7" l="1"/>
  <c r="C7" i="30"/>
</calcChain>
</file>

<file path=xl/sharedStrings.xml><?xml version="1.0" encoding="utf-8"?>
<sst xmlns="http://schemas.openxmlformats.org/spreadsheetml/2006/main" count="1184" uniqueCount="189">
  <si>
    <t>ОВДП (3 - річні)</t>
  </si>
  <si>
    <t xml:space="preserve">            ОВДП (8 - річні)</t>
  </si>
  <si>
    <t>ОВДП (9 - місячні)</t>
  </si>
  <si>
    <t>грн.</t>
  </si>
  <si>
    <t>2. Заборгованість за позиками, одержаними від органів управління іноземних держав</t>
  </si>
  <si>
    <t>2021-31.12.2060</t>
  </si>
  <si>
    <t>5. Заборгованість, не віднесена до інших категорій</t>
  </si>
  <si>
    <t>3</t>
  </si>
  <si>
    <t>2. Заборгованість перед банківськими та іншими фінансовими установами</t>
  </si>
  <si>
    <t>Росія</t>
  </si>
  <si>
    <t>ВАТ "Державний експортно-імпортний банк України"</t>
  </si>
  <si>
    <t>Європейське співтоватиство з атомної енергії</t>
  </si>
  <si>
    <t xml:space="preserve">            ОВДП (12 - місячні)</t>
  </si>
  <si>
    <t>Внутрішній борг за випущеними цінними паперами</t>
  </si>
  <si>
    <t>Deutsche Bank AG London</t>
  </si>
  <si>
    <t>Облігації ДП "ФІНІНПРО" (5 - річні)</t>
  </si>
  <si>
    <t>Структура державного та гарантованого державою боргу
в розрізі термінів погашення</t>
  </si>
  <si>
    <t>%%</t>
  </si>
  <si>
    <t xml:space="preserve">            ОВДП (9 - місячні)</t>
  </si>
  <si>
    <t>ОЗДП 2003 року</t>
  </si>
  <si>
    <t>Державний та гарантований державою борг України за станом на ReportDate 
(за типом боргу)</t>
  </si>
  <si>
    <t>Облігації ХДАВП (6 - річні)</t>
  </si>
  <si>
    <t>3. Заборгованість за позиками, одержаними від іноземних комерційних банків, інших іноземних фінансових установ</t>
  </si>
  <si>
    <t>Фонд чистих технологій (МБРР)</t>
  </si>
  <si>
    <t xml:space="preserve">   Гарантований борг</t>
  </si>
  <si>
    <t xml:space="preserve">            ОВДП (10 - річні)</t>
  </si>
  <si>
    <t>ОЗДП 2005 року</t>
  </si>
  <si>
    <t>Державний та гарантований державою борг України</t>
  </si>
  <si>
    <t>ОВДП (6 - річні)</t>
  </si>
  <si>
    <t>Європейське Співтовариство</t>
  </si>
  <si>
    <t>ПАТ АБ "Укргазбанк"</t>
  </si>
  <si>
    <t>Сбербанк Росії</t>
  </si>
  <si>
    <t>ОЗДП 2006 року</t>
  </si>
  <si>
    <t xml:space="preserve">      Гарантований внутрішній борг</t>
  </si>
  <si>
    <t>ОЗДП 2007 року</t>
  </si>
  <si>
    <t>Долар США</t>
  </si>
  <si>
    <t>Німеччина</t>
  </si>
  <si>
    <t>Aquasafety Invest plc</t>
  </si>
  <si>
    <t>JSC VTB Bank</t>
  </si>
  <si>
    <t>ОВДП (6 - місячні)</t>
  </si>
  <si>
    <t xml:space="preserve">            Казначейські зобов'язання</t>
  </si>
  <si>
    <t>Облігації Укравтодору (3 - річні)</t>
  </si>
  <si>
    <t xml:space="preserve">            ОВДП (4 - річні)</t>
  </si>
  <si>
    <t>курс до UAH</t>
  </si>
  <si>
    <t>ОВДП (11 - річні)</t>
  </si>
  <si>
    <t>Сессия</t>
  </si>
  <si>
    <t>Облігації ДІУ (10 - річні)</t>
  </si>
  <si>
    <t>(за ознакою умовності)</t>
  </si>
  <si>
    <t>млрд. дол.США</t>
  </si>
  <si>
    <t>Валютна структура боргу на кінець попереднього року та на звітну дату (розширений)</t>
  </si>
  <si>
    <t>Внутрішній борг</t>
  </si>
  <si>
    <t>Облігації ДІУ (5 - річні)</t>
  </si>
  <si>
    <t>Казначейські зобов'язання</t>
  </si>
  <si>
    <t>Ставка МВФ</t>
  </si>
  <si>
    <t>Зовнішній борг за випущеними цінними паперами</t>
  </si>
  <si>
    <t xml:space="preserve">            ОВДП (13 - річні)</t>
  </si>
  <si>
    <t>ОВДП (9 - річні)</t>
  </si>
  <si>
    <t>Векселі Укравтодору</t>
  </si>
  <si>
    <t>Структура боргу за типом ставки на кінець попереднього року та звітну дату</t>
  </si>
  <si>
    <t>(в розрізі середнього терміну обігу та середньої ставки)</t>
  </si>
  <si>
    <t>Франція</t>
  </si>
  <si>
    <t>2017-2021</t>
  </si>
  <si>
    <t>СПЗ</t>
  </si>
  <si>
    <t xml:space="preserve">            ОВДП (6 - річні)</t>
  </si>
  <si>
    <t>оріг.</t>
  </si>
  <si>
    <t>Citibank, N.A. London</t>
  </si>
  <si>
    <t>Міжнародний банк реконструкції та розвитку</t>
  </si>
  <si>
    <t>%</t>
  </si>
  <si>
    <t>Зовнішній борг за позиками, одержаними від міжнародних фінансових організацій</t>
  </si>
  <si>
    <t>(за видами відсоткових ставок)</t>
  </si>
  <si>
    <t>Державний банк розвитку КНР</t>
  </si>
  <si>
    <t>Внутрішня заборгованість, не віднесена до інших категорій</t>
  </si>
  <si>
    <t>ОВДП (12 - місячні)</t>
  </si>
  <si>
    <t>Експортно-імпортний банк Китаю</t>
  </si>
  <si>
    <t>Державний борг</t>
  </si>
  <si>
    <t>Chase Manhattan Bank Luxembourg S.A.</t>
  </si>
  <si>
    <t>ОВДП (14 - річні)</t>
  </si>
  <si>
    <t>Європейський Інвестиційний Банк</t>
  </si>
  <si>
    <t xml:space="preserve">      Гарантований зовнішній борг</t>
  </si>
  <si>
    <t>Зовнішній борг</t>
  </si>
  <si>
    <t>млрд. грн.</t>
  </si>
  <si>
    <t>Борг, по якому сплата відсотків здійснюється за плаваючими процентними ставками</t>
  </si>
  <si>
    <t>Облігації ДП КАЗ "Авіант" (5 - річні)</t>
  </si>
  <si>
    <t xml:space="preserve">            ОВДП (1 - місячні)</t>
  </si>
  <si>
    <t>ОВДП (4 - річні)</t>
  </si>
  <si>
    <t xml:space="preserve">            ОВДП (9 - річні)</t>
  </si>
  <si>
    <t>Борг, по якому сплата відсотків здійснюється за фіксованими процентними ставками</t>
  </si>
  <si>
    <t>(в розрізі валют погашеня)</t>
  </si>
  <si>
    <t>Зовнішній борг за позиками, одержаними від органів управління іноземних держав</t>
  </si>
  <si>
    <t>SHORT</t>
  </si>
  <si>
    <t>Канадський долар</t>
  </si>
  <si>
    <t xml:space="preserve">    Державний борг</t>
  </si>
  <si>
    <t xml:space="preserve">      Державний зовнішній борг</t>
  </si>
  <si>
    <t>Міжнародний Валютний Фонд</t>
  </si>
  <si>
    <t>Державний та гарантований державою борг України за станом на ReportDate 
(за ознакою умовності)</t>
  </si>
  <si>
    <t>Фіксована</t>
  </si>
  <si>
    <t>Національний банк України</t>
  </si>
  <si>
    <t>Європейський банк реконструкції та розвитку</t>
  </si>
  <si>
    <t>США</t>
  </si>
  <si>
    <t>Credit Suisse First Boston International</t>
  </si>
  <si>
    <t xml:space="preserve">            ОВДП (2 - річні)</t>
  </si>
  <si>
    <t>В тому числі:</t>
  </si>
  <si>
    <t>Канада</t>
  </si>
  <si>
    <t>Японія</t>
  </si>
  <si>
    <t>Італія</t>
  </si>
  <si>
    <t>2016.10.31-2016.12.31</t>
  </si>
  <si>
    <t>ВАТ "Державний ощадний банк України"</t>
  </si>
  <si>
    <t xml:space="preserve">            ОВДП (11 - річні)</t>
  </si>
  <si>
    <t>ОВДП (7 - річні)</t>
  </si>
  <si>
    <t>курс до USD</t>
  </si>
  <si>
    <t>Середній термін обігу, років</t>
  </si>
  <si>
    <t>ОЗДП 2010 року</t>
  </si>
  <si>
    <t xml:space="preserve">         в т.ч. ОЗДП</t>
  </si>
  <si>
    <t>Гарантований державою борг</t>
  </si>
  <si>
    <t>ОЗДП 2011 року</t>
  </si>
  <si>
    <t>ОЗДП 2012 року</t>
  </si>
  <si>
    <t xml:space="preserve">            ОВДП (5 - річні)</t>
  </si>
  <si>
    <t>Единицы измерения</t>
  </si>
  <si>
    <t xml:space="preserve">            ОВДП (6 - місячні)</t>
  </si>
  <si>
    <t>ОЗДП 2013 року</t>
  </si>
  <si>
    <t>ОВДП (12 - річні)</t>
  </si>
  <si>
    <t>ОЗДП 2014 року</t>
  </si>
  <si>
    <t>UniCredit Bank Austria AG</t>
  </si>
  <si>
    <t>Облігації НАК "Нафтогаз" (5 - річні)</t>
  </si>
  <si>
    <t xml:space="preserve">            ОВДП (14 - річні)</t>
  </si>
  <si>
    <t>ОЗДП 2015 року</t>
  </si>
  <si>
    <t xml:space="preserve">         в т.ч. ОВДП</t>
  </si>
  <si>
    <t>LIBOR</t>
  </si>
  <si>
    <t>Японська єна</t>
  </si>
  <si>
    <t>1. Заборгованість за випущеними цінними паперами на внутрішньому ринку</t>
  </si>
  <si>
    <t>1</t>
  </si>
  <si>
    <t>ОВДП (2 - річні)</t>
  </si>
  <si>
    <t>3. Заборгованість, не віднесена до інших категорій</t>
  </si>
  <si>
    <t xml:space="preserve">            ОВДП (7 - річні)</t>
  </si>
  <si>
    <t>Валютна структура державного боргу на кінець попереднього року та звітну дату</t>
  </si>
  <si>
    <t>ОВДП (3 - місячні)</t>
  </si>
  <si>
    <t>Credit Suisse International</t>
  </si>
  <si>
    <t>Внутрішній борг перед банківськими та іншими фінансовими установами</t>
  </si>
  <si>
    <t>Облігації Укравтодору (12 - місячні)</t>
  </si>
  <si>
    <t>ОВДП (18 - місячні)</t>
  </si>
  <si>
    <t>Структура боргу за ознакою умовності
на кінець попереднього року та на звітну дату</t>
  </si>
  <si>
    <t>ОВДП (15 - річні)</t>
  </si>
  <si>
    <t>1. Заборгованість за позиками, одержаними від міжнародних фінансових організацій</t>
  </si>
  <si>
    <t>4. Заборгованість за випущеними цінними паперами на зовнішньому ринку</t>
  </si>
  <si>
    <t>ЄВРО</t>
  </si>
  <si>
    <t>56752c10-2935-4268-ac52-30141de27462</t>
  </si>
  <si>
    <t>Облігації НАК "Нафтогаз України" (3 - річні)</t>
  </si>
  <si>
    <t xml:space="preserve">            ОВДП (3 - місячні)</t>
  </si>
  <si>
    <t>Середня ставка,
 %</t>
  </si>
  <si>
    <t>Зміна структури</t>
  </si>
  <si>
    <t>Облігації ХДАВП (5 - річні)</t>
  </si>
  <si>
    <t>Зовнішній борг за позиками, одержаними від іноземних комерційних банків, інших іноземних фінансових установ</t>
  </si>
  <si>
    <t>ОВДП (5 - річні)</t>
  </si>
  <si>
    <t xml:space="preserve">            ОВДП (18 - місячні)</t>
  </si>
  <si>
    <t>Державні цінні папери</t>
  </si>
  <si>
    <t>ВАТ "Газпромбанк"</t>
  </si>
  <si>
    <t>Облігації ДП "ФІНІНПРО" (7 - річні)</t>
  </si>
  <si>
    <t>Українська гривня</t>
  </si>
  <si>
    <t>IS_OVDP</t>
  </si>
  <si>
    <t xml:space="preserve">            ОВДП (3 - річні)</t>
  </si>
  <si>
    <t>Експортно-імпортний банк Кореї</t>
  </si>
  <si>
    <t>ОВДП (10 - річні)</t>
  </si>
  <si>
    <t>FORMAT</t>
  </si>
  <si>
    <t>2</t>
  </si>
  <si>
    <t>IS_CHART_DATA</t>
  </si>
  <si>
    <t>Валютна структура боргу на кінець попереднього року та на звітну дату</t>
  </si>
  <si>
    <t>Середній термін до погашення, років</t>
  </si>
  <si>
    <t>Дата отчета</t>
  </si>
  <si>
    <t xml:space="preserve">            ОВДП (12 - річні)</t>
  </si>
  <si>
    <t>ОВДП (8 - річні)</t>
  </si>
  <si>
    <t>Державний та гарантований державою борг України за останні 5 років</t>
  </si>
  <si>
    <t>VTB Capital PLC</t>
  </si>
  <si>
    <t>Загальна сума державного та гарантованого державою боргу</t>
  </si>
  <si>
    <t>дол.США</t>
  </si>
  <si>
    <t xml:space="preserve">      Державний внутрішній борг</t>
  </si>
  <si>
    <t>Інші кредитори</t>
  </si>
  <si>
    <t>(за типом кредитора)</t>
  </si>
  <si>
    <t>Облігації Укравтодору (5 - річні)</t>
  </si>
  <si>
    <t>ОВДП (13 - річні)</t>
  </si>
  <si>
    <t>тис.одиниць</t>
  </si>
  <si>
    <t>ОЗДП 2016 року</t>
  </si>
  <si>
    <t>Облігації ДІУ (7 - річні)</t>
  </si>
  <si>
    <t xml:space="preserve"> </t>
  </si>
  <si>
    <t>ОВДП (1 - місячні)</t>
  </si>
  <si>
    <t xml:space="preserve">            ОВДП (15 - річні)</t>
  </si>
  <si>
    <t>Зовнішній борг, не віднесений до інших категорій</t>
  </si>
  <si>
    <t>Державний та гарантований державою борг України за поточний рік</t>
  </si>
  <si>
    <t>STOP</t>
  </si>
  <si>
    <t>офіційний курс НБУ  25,495951 грн./дол.США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</si>
</sst>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\-#,##0.00;"/>
    <numFmt numFmtId="165" formatCode="0.0000"/>
    <numFmt numFmtId="166" formatCode="dd\.mm\.yyyy;@"/>
  </numFmts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0"/>
      <name val="Arial Cyr"/>
      <charset val="204"/>
    </font>
    <font>
      <i/>
      <sz val="10"/>
      <name val="Arial Cyr"/>
      <charset val="204"/>
    </font>
    <font>
      <b/>
      <sz val="12"/>
      <color theme="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2"/>
      <color indexed="9"/>
      <name val="Calibri"/>
      <family val="2"/>
      <charset val="204"/>
      <scheme val="minor"/>
    </font>
    <font>
      <sz val="10"/>
      <color indexed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color indexed="9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.5"/>
      <name val="Calibri"/>
      <family val="2"/>
      <charset val="204"/>
      <scheme val="minor"/>
    </font>
    <font>
      <b/>
      <sz val="10"/>
      <color indexed="8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.5"/>
      <color indexed="8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i/>
      <sz val="10"/>
      <color theme="0"/>
      <name val="Calibri"/>
      <family val="2"/>
      <charset val="204"/>
      <scheme val="minor"/>
    </font>
    <font>
      <b/>
      <sz val="10"/>
      <color indexed="9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sz val="8"/>
      <name val="Arial Cyr"/>
      <charset val="204"/>
    </font>
    <font>
      <i/>
      <sz val="10"/>
      <color indexed="9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.5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9" fontId="30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</cellStyleXfs>
  <cellXfs count="283">
    <xf numFmtId="0" fontId="0" fillId="0" borderId="0" xfId="0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6" fillId="0" borderId="0" xfId="0" applyFont="1" applyAlignment="1"/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center" vertical="center"/>
    </xf>
    <xf numFmtId="4" fontId="6" fillId="8" borderId="1" xfId="12" applyNumberFormat="1" applyFont="1" applyFill="1" applyBorder="1" applyAlignment="1">
      <alignment horizontal="right" vertical="center"/>
    </xf>
    <xf numFmtId="0" fontId="7" fillId="0" borderId="0" xfId="3" applyNumberFormat="1" applyFont="1" applyAlignment="1">
      <alignment horizontal="center" vertical="center"/>
    </xf>
    <xf numFmtId="166" fontId="0" fillId="0" borderId="0" xfId="0" applyNumberFormat="1"/>
    <xf numFmtId="4" fontId="9" fillId="0" borderId="0" xfId="0" applyNumberFormat="1" applyFont="1" applyAlignment="1">
      <alignment horizontal="center" vertical="center"/>
    </xf>
    <xf numFmtId="0" fontId="10" fillId="10" borderId="1" xfId="0" applyFont="1" applyFill="1" applyBorder="1" applyAlignment="1">
      <alignment horizontal="left" indent="1"/>
    </xf>
    <xf numFmtId="10" fontId="11" fillId="11" borderId="1" xfId="9" applyNumberFormat="1" applyFont="1" applyFill="1" applyBorder="1" applyAlignment="1">
      <alignment horizontal="right"/>
    </xf>
    <xf numFmtId="4" fontId="8" fillId="9" borderId="1" xfId="8" applyNumberFormat="1" applyFont="1" applyFill="1" applyBorder="1" applyAlignment="1"/>
    <xf numFmtId="10" fontId="7" fillId="0" borderId="0" xfId="0" applyNumberFormat="1" applyFont="1"/>
    <xf numFmtId="0" fontId="12" fillId="0" borderId="1" xfId="1" applyFont="1" applyBorder="1" applyAlignment="1">
      <alignment horizontal="center" vertical="center"/>
    </xf>
    <xf numFmtId="49" fontId="3" fillId="12" borderId="1" xfId="12" applyNumberFormat="1" applyFont="1" applyFill="1" applyBorder="1" applyAlignment="1">
      <alignment horizontal="left"/>
    </xf>
    <xf numFmtId="10" fontId="12" fillId="13" borderId="1" xfId="1" applyNumberFormat="1" applyFont="1" applyFill="1" applyBorder="1" applyAlignment="1">
      <alignment horizontal="center" vertical="center"/>
    </xf>
    <xf numFmtId="10" fontId="10" fillId="10" borderId="1" xfId="0" applyNumberFormat="1" applyFont="1" applyFill="1" applyBorder="1" applyAlignment="1"/>
    <xf numFmtId="164" fontId="14" fillId="14" borderId="1" xfId="12" applyNumberFormat="1" applyFont="1" applyFill="1" applyBorder="1" applyAlignment="1">
      <alignment horizontal="right" vertical="center"/>
    </xf>
    <xf numFmtId="4" fontId="7" fillId="0" borderId="1" xfId="0" applyNumberFormat="1" applyFont="1" applyBorder="1"/>
    <xf numFmtId="0" fontId="14" fillId="14" borderId="1" xfId="0" applyFont="1" applyFill="1" applyBorder="1" applyAlignment="1">
      <alignment horizontal="left" indent="1"/>
    </xf>
    <xf numFmtId="4" fontId="14" fillId="14" borderId="1" xfId="0" applyNumberFormat="1" applyFont="1" applyFill="1" applyBorder="1" applyAlignment="1"/>
    <xf numFmtId="49" fontId="3" fillId="6" borderId="1" xfId="11" applyNumberFormat="1" applyBorder="1" applyAlignment="1">
      <alignment horizontal="left" vertical="center"/>
    </xf>
    <xf numFmtId="10" fontId="7" fillId="0" borderId="0" xfId="0" applyNumberFormat="1" applyFont="1" applyAlignment="1"/>
    <xf numFmtId="0" fontId="15" fillId="0" borderId="0" xfId="2" applyNumberFormat="1" applyFont="1" applyAlignment="1">
      <alignment horizontal="center" vertical="center"/>
    </xf>
    <xf numFmtId="0" fontId="16" fillId="0" borderId="0" xfId="0" applyFont="1"/>
    <xf numFmtId="0" fontId="7" fillId="0" borderId="0" xfId="0" applyNumberFormat="1" applyFont="1" applyAlignment="1">
      <alignment horizontal="right"/>
    </xf>
    <xf numFmtId="10" fontId="7" fillId="0" borderId="1" xfId="0" applyNumberFormat="1" applyFont="1" applyBorder="1"/>
    <xf numFmtId="0" fontId="15" fillId="0" borderId="0" xfId="0" applyFont="1" applyAlignment="1">
      <alignment horizontal="left"/>
    </xf>
    <xf numFmtId="0" fontId="17" fillId="13" borderId="1" xfId="0" applyFont="1" applyFill="1" applyBorder="1" applyAlignment="1">
      <alignment horizontal="left" indent="4"/>
    </xf>
    <xf numFmtId="10" fontId="18" fillId="15" borderId="1" xfId="0" applyNumberFormat="1" applyFont="1" applyFill="1" applyBorder="1" applyAlignment="1"/>
    <xf numFmtId="4" fontId="11" fillId="11" borderId="1" xfId="9" applyNumberFormat="1" applyFont="1" applyFill="1" applyBorder="1" applyAlignment="1">
      <alignment horizontal="right" vertical="center"/>
    </xf>
    <xf numFmtId="49" fontId="17" fillId="13" borderId="1" xfId="0" applyNumberFormat="1" applyFont="1" applyFill="1" applyBorder="1" applyAlignment="1">
      <alignment horizontal="left" indent="1"/>
    </xf>
    <xf numFmtId="0" fontId="18" fillId="11" borderId="1" xfId="0" applyFont="1" applyFill="1" applyBorder="1" applyAlignment="1">
      <alignment horizontal="left" wrapText="1" indent="3"/>
    </xf>
    <xf numFmtId="4" fontId="10" fillId="13" borderId="1" xfId="0" applyNumberFormat="1" applyFont="1" applyFill="1" applyBorder="1" applyAlignment="1"/>
    <xf numFmtId="165" fontId="11" fillId="11" borderId="1" xfId="0" applyNumberFormat="1" applyFont="1" applyFill="1" applyBorder="1" applyAlignment="1"/>
    <xf numFmtId="4" fontId="7" fillId="0" borderId="0" xfId="0" applyNumberFormat="1" applyFont="1" applyFill="1" applyAlignment="1"/>
    <xf numFmtId="10" fontId="17" fillId="13" borderId="1" xfId="0" applyNumberFormat="1" applyFont="1" applyFill="1" applyBorder="1" applyAlignment="1">
      <alignment horizontal="right" vertical="center"/>
    </xf>
    <xf numFmtId="10" fontId="3" fillId="6" borderId="1" xfId="11" applyNumberFormat="1" applyBorder="1" applyAlignment="1">
      <alignment horizontal="right"/>
    </xf>
    <xf numFmtId="165" fontId="17" fillId="13" borderId="1" xfId="0" applyNumberFormat="1" applyFont="1" applyFill="1" applyBorder="1" applyAlignment="1">
      <alignment horizontal="right"/>
    </xf>
    <xf numFmtId="10" fontId="3" fillId="12" borderId="1" xfId="13" applyNumberFormat="1" applyFont="1" applyFill="1" applyBorder="1" applyAlignment="1">
      <alignment horizontal="right"/>
    </xf>
    <xf numFmtId="0" fontId="20" fillId="0" borderId="0" xfId="2" applyNumberFormat="1" applyFont="1" applyFill="1" applyAlignment="1">
      <alignment horizontal="center" vertical="center"/>
    </xf>
    <xf numFmtId="0" fontId="7" fillId="0" borderId="0" xfId="0" applyNumberFormat="1" applyFont="1"/>
    <xf numFmtId="0" fontId="16" fillId="0" borderId="0" xfId="0" applyFont="1" applyAlignment="1"/>
    <xf numFmtId="10" fontId="18" fillId="11" borderId="1" xfId="0" applyNumberFormat="1" applyFont="1" applyFill="1" applyBorder="1" applyAlignment="1"/>
    <xf numFmtId="4" fontId="3" fillId="12" borderId="1" xfId="12" applyNumberFormat="1" applyFont="1" applyFill="1" applyBorder="1" applyAlignment="1">
      <alignment horizontal="right"/>
    </xf>
    <xf numFmtId="165" fontId="15" fillId="0" borderId="0" xfId="0" applyNumberFormat="1" applyFont="1" applyAlignment="1">
      <alignment horizontal="right"/>
    </xf>
    <xf numFmtId="0" fontId="12" fillId="0" borderId="0" xfId="1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9" borderId="1" xfId="0" applyFont="1" applyFill="1" applyBorder="1" applyAlignment="1"/>
    <xf numFmtId="164" fontId="18" fillId="11" borderId="1" xfId="0" applyNumberFormat="1" applyFont="1" applyFill="1" applyBorder="1" applyAlignment="1">
      <alignment horizontal="right" vertical="center"/>
    </xf>
    <xf numFmtId="0" fontId="21" fillId="0" borderId="0" xfId="0" applyFont="1"/>
    <xf numFmtId="49" fontId="10" fillId="13" borderId="1" xfId="4" applyNumberFormat="1" applyFont="1" applyFill="1" applyBorder="1" applyAlignment="1">
      <alignment horizontal="left" vertical="center" indent="2"/>
    </xf>
    <xf numFmtId="10" fontId="6" fillId="8" borderId="1" xfId="12" applyNumberFormat="1" applyFont="1" applyFill="1" applyBorder="1" applyAlignment="1">
      <alignment horizontal="right" vertical="center"/>
    </xf>
    <xf numFmtId="164" fontId="3" fillId="8" borderId="1" xfId="12" applyNumberFormat="1" applyFont="1" applyFill="1" applyBorder="1" applyAlignment="1">
      <alignment horizontal="right" vertical="center"/>
    </xf>
    <xf numFmtId="0" fontId="7" fillId="0" borderId="0" xfId="0" applyNumberFormat="1" applyFont="1" applyAlignment="1"/>
    <xf numFmtId="10" fontId="17" fillId="13" borderId="1" xfId="13" applyNumberFormat="1" applyFont="1" applyFill="1" applyBorder="1" applyAlignment="1">
      <alignment horizontal="right" vertical="center"/>
    </xf>
    <xf numFmtId="49" fontId="12" fillId="0" borderId="1" xfId="0" applyNumberFormat="1" applyFont="1" applyBorder="1"/>
    <xf numFmtId="4" fontId="22" fillId="13" borderId="1" xfId="0" applyNumberFormat="1" applyFont="1" applyFill="1" applyBorder="1" applyAlignment="1">
      <alignment horizontal="right" vertical="center"/>
    </xf>
    <xf numFmtId="49" fontId="11" fillId="11" borderId="1" xfId="8" applyNumberFormat="1" applyFont="1" applyFill="1" applyBorder="1" applyAlignment="1">
      <alignment horizontal="left" indent="1"/>
    </xf>
    <xf numFmtId="0" fontId="7" fillId="0" borderId="0" xfId="4" applyNumberFormat="1" applyFont="1" applyAlignment="1">
      <alignment horizontal="center" vertical="center"/>
    </xf>
    <xf numFmtId="0" fontId="7" fillId="0" borderId="0" xfId="5" applyNumberFormat="1" applyFont="1" applyAlignment="1">
      <alignment horizontal="center" vertical="center"/>
    </xf>
    <xf numFmtId="4" fontId="11" fillId="11" borderId="1" xfId="0" applyNumberFormat="1" applyFont="1" applyFill="1" applyBorder="1" applyAlignment="1">
      <alignment horizontal="right"/>
    </xf>
    <xf numFmtId="49" fontId="12" fillId="13" borderId="1" xfId="4" applyNumberFormat="1" applyFont="1" applyFill="1" applyBorder="1" applyAlignment="1">
      <alignment horizontal="left" vertical="center"/>
    </xf>
    <xf numFmtId="165" fontId="17" fillId="13" borderId="1" xfId="0" applyNumberFormat="1" applyFont="1" applyFill="1" applyBorder="1" applyAlignment="1"/>
    <xf numFmtId="165" fontId="11" fillId="11" borderId="1" xfId="8" applyNumberFormat="1" applyFont="1" applyFill="1" applyBorder="1" applyAlignment="1">
      <alignment horizontal="right"/>
    </xf>
    <xf numFmtId="0" fontId="12" fillId="0" borderId="1" xfId="1" applyFont="1" applyBorder="1"/>
    <xf numFmtId="0" fontId="7" fillId="13" borderId="1" xfId="0" applyFont="1" applyFill="1" applyBorder="1" applyAlignment="1">
      <alignment horizontal="left" indent="3"/>
    </xf>
    <xf numFmtId="4" fontId="7" fillId="13" borderId="1" xfId="4" applyNumberFormat="1" applyFont="1" applyFill="1" applyBorder="1" applyAlignment="1">
      <alignment horizontal="right" vertical="center"/>
    </xf>
    <xf numFmtId="0" fontId="21" fillId="0" borderId="0" xfId="0" applyFont="1" applyAlignment="1"/>
    <xf numFmtId="4" fontId="7" fillId="13" borderId="1" xfId="5" applyNumberFormat="1" applyFont="1" applyFill="1" applyBorder="1" applyAlignment="1">
      <alignment horizontal="right" vertical="center"/>
    </xf>
    <xf numFmtId="166" fontId="12" fillId="13" borderId="1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49" fontId="23" fillId="6" borderId="1" xfId="11" applyNumberFormat="1" applyFont="1" applyBorder="1"/>
    <xf numFmtId="49" fontId="11" fillId="11" borderId="1" xfId="9" applyNumberFormat="1" applyFont="1" applyFill="1" applyBorder="1" applyAlignment="1">
      <alignment horizontal="left" indent="1"/>
    </xf>
    <xf numFmtId="10" fontId="7" fillId="13" borderId="1" xfId="4" applyNumberFormat="1" applyFont="1" applyFill="1" applyBorder="1" applyAlignment="1">
      <alignment horizontal="right" vertical="center"/>
    </xf>
    <xf numFmtId="10" fontId="7" fillId="13" borderId="1" xfId="5" applyNumberFormat="1" applyFont="1" applyFill="1" applyBorder="1" applyAlignment="1">
      <alignment horizontal="right" vertical="center"/>
    </xf>
    <xf numFmtId="49" fontId="12" fillId="13" borderId="1" xfId="1" applyNumberFormat="1" applyFont="1" applyFill="1" applyBorder="1" applyAlignment="1">
      <alignment horizontal="center" vertical="center" wrapText="1"/>
    </xf>
    <xf numFmtId="4" fontId="12" fillId="13" borderId="1" xfId="1" applyNumberFormat="1" applyFont="1" applyFill="1" applyBorder="1" applyAlignment="1"/>
    <xf numFmtId="49" fontId="7" fillId="13" borderId="1" xfId="5" applyNumberFormat="1" applyFont="1" applyFill="1" applyBorder="1" applyAlignment="1">
      <alignment horizontal="left" vertical="center" indent="3"/>
    </xf>
    <xf numFmtId="4" fontId="9" fillId="0" borderId="0" xfId="0" applyNumberFormat="1" applyFont="1" applyAlignment="1"/>
    <xf numFmtId="10" fontId="11" fillId="11" borderId="1" xfId="9" applyNumberFormat="1" applyFont="1" applyFill="1" applyBorder="1" applyAlignment="1">
      <alignment horizontal="right" vertical="center"/>
    </xf>
    <xf numFmtId="49" fontId="7" fillId="0" borderId="1" xfId="0" applyNumberFormat="1" applyFont="1" applyBorder="1" applyAlignment="1">
      <alignment horizontal="left" indent="1"/>
    </xf>
    <xf numFmtId="165" fontId="7" fillId="0" borderId="0" xfId="0" applyNumberFormat="1" applyFont="1"/>
    <xf numFmtId="0" fontId="23" fillId="0" borderId="0" xfId="3" applyNumberFormat="1" applyFont="1" applyAlignment="1">
      <alignment horizontal="center" vertical="center"/>
    </xf>
    <xf numFmtId="49" fontId="19" fillId="13" borderId="1" xfId="0" applyNumberFormat="1" applyFont="1" applyFill="1" applyBorder="1" applyAlignment="1">
      <alignment horizontal="center" vertical="center"/>
    </xf>
    <xf numFmtId="49" fontId="12" fillId="16" borderId="1" xfId="1" applyNumberFormat="1" applyFont="1" applyFill="1" applyBorder="1" applyAlignment="1">
      <alignment horizontal="center" vertical="center"/>
    </xf>
    <xf numFmtId="0" fontId="24" fillId="0" borderId="0" xfId="2" applyNumberFormat="1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5" fillId="0" borderId="0" xfId="0" applyFont="1"/>
    <xf numFmtId="0" fontId="24" fillId="0" borderId="0" xfId="0" applyFont="1" applyAlignment="1">
      <alignment horizontal="right"/>
    </xf>
    <xf numFmtId="10" fontId="10" fillId="13" borderId="1" xfId="0" applyNumberFormat="1" applyFont="1" applyFill="1" applyBorder="1" applyAlignment="1"/>
    <xf numFmtId="10" fontId="12" fillId="13" borderId="1" xfId="1" applyNumberFormat="1" applyFont="1" applyFill="1" applyBorder="1" applyAlignment="1"/>
    <xf numFmtId="49" fontId="23" fillId="6" borderId="1" xfId="11" applyNumberFormat="1" applyFont="1" applyBorder="1" applyAlignment="1">
      <alignment horizontal="left" vertical="center"/>
    </xf>
    <xf numFmtId="49" fontId="18" fillId="11" borderId="1" xfId="0" applyNumberFormat="1" applyFont="1" applyFill="1" applyBorder="1" applyAlignment="1">
      <alignment horizontal="left" vertical="center" indent="3"/>
    </xf>
    <xf numFmtId="164" fontId="10" fillId="10" borderId="1" xfId="3" applyNumberFormat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49" fontId="3" fillId="8" borderId="1" xfId="12" applyNumberFormat="1" applyFill="1" applyBorder="1" applyAlignment="1">
      <alignment horizontal="left" vertical="center"/>
    </xf>
    <xf numFmtId="49" fontId="10" fillId="11" borderId="1" xfId="9" applyNumberFormat="1" applyFont="1" applyFill="1" applyBorder="1" applyAlignment="1">
      <alignment horizontal="left" vertical="center" wrapText="1" indent="2"/>
    </xf>
    <xf numFmtId="0" fontId="7" fillId="0" borderId="0" xfId="0" applyFont="1" applyAlignment="1">
      <alignment horizontal="right"/>
    </xf>
    <xf numFmtId="49" fontId="6" fillId="12" borderId="1" xfId="12" applyNumberFormat="1" applyFont="1" applyFill="1" applyBorder="1" applyAlignment="1">
      <alignment horizontal="left" vertical="center"/>
    </xf>
    <xf numFmtId="49" fontId="7" fillId="0" borderId="0" xfId="0" applyNumberFormat="1" applyFont="1" applyAlignment="1">
      <alignment horizontal="left"/>
    </xf>
    <xf numFmtId="10" fontId="3" fillId="12" borderId="1" xfId="12" applyNumberFormat="1" applyFont="1" applyFill="1" applyBorder="1" applyAlignment="1">
      <alignment horizontal="right"/>
    </xf>
    <xf numFmtId="165" fontId="7" fillId="0" borderId="0" xfId="0" applyNumberFormat="1" applyFont="1" applyAlignment="1"/>
    <xf numFmtId="4" fontId="17" fillId="13" borderId="1" xfId="0" applyNumberFormat="1" applyFont="1" applyFill="1" applyBorder="1" applyAlignment="1">
      <alignment horizontal="center" vertical="center"/>
    </xf>
    <xf numFmtId="4" fontId="3" fillId="6" borderId="1" xfId="11" applyNumberFormat="1" applyBorder="1" applyAlignment="1">
      <alignment horizontal="right" vertical="center"/>
    </xf>
    <xf numFmtId="0" fontId="15" fillId="0" borderId="0" xfId="0" applyFont="1" applyAlignment="1"/>
    <xf numFmtId="10" fontId="3" fillId="6" borderId="1" xfId="13" applyNumberFormat="1" applyFont="1" applyFill="1" applyBorder="1" applyAlignment="1">
      <alignment horizontal="right" vertical="center"/>
    </xf>
    <xf numFmtId="49" fontId="17" fillId="13" borderId="1" xfId="0" applyNumberFormat="1" applyFont="1" applyFill="1" applyBorder="1" applyAlignment="1">
      <alignment horizontal="left" vertical="center" indent="1"/>
    </xf>
    <xf numFmtId="0" fontId="7" fillId="0" borderId="0" xfId="3" applyNumberFormat="1" applyFont="1"/>
    <xf numFmtId="4" fontId="23" fillId="6" borderId="1" xfId="11" applyNumberFormat="1" applyFont="1" applyBorder="1"/>
    <xf numFmtId="0" fontId="7" fillId="0" borderId="0" xfId="0" applyFont="1"/>
    <xf numFmtId="164" fontId="3" fillId="12" borderId="1" xfId="12" applyNumberFormat="1" applyFont="1" applyFill="1" applyBorder="1" applyAlignment="1">
      <alignment horizontal="right"/>
    </xf>
    <xf numFmtId="0" fontId="10" fillId="13" borderId="1" xfId="0" applyFont="1" applyFill="1" applyBorder="1" applyAlignment="1">
      <alignment horizontal="left" wrapText="1" indent="2"/>
    </xf>
    <xf numFmtId="10" fontId="3" fillId="6" borderId="1" xfId="11" applyNumberFormat="1" applyBorder="1" applyAlignment="1">
      <alignment horizontal="right" vertical="center"/>
    </xf>
    <xf numFmtId="10" fontId="18" fillId="11" borderId="1" xfId="13" applyNumberFormat="1" applyFont="1" applyFill="1" applyBorder="1" applyAlignment="1">
      <alignment horizontal="right" vertical="center"/>
    </xf>
    <xf numFmtId="165" fontId="17" fillId="13" borderId="1" xfId="0" applyNumberFormat="1" applyFont="1" applyFill="1" applyBorder="1" applyAlignment="1">
      <alignment horizontal="right" vertical="center"/>
    </xf>
    <xf numFmtId="165" fontId="3" fillId="6" borderId="1" xfId="11" applyNumberFormat="1" applyBorder="1" applyAlignment="1">
      <alignment horizontal="right"/>
    </xf>
    <xf numFmtId="10" fontId="6" fillId="6" borderId="1" xfId="13" applyNumberFormat="1" applyFont="1" applyFill="1" applyBorder="1" applyAlignment="1">
      <alignment horizontal="right" vertical="center"/>
    </xf>
    <xf numFmtId="10" fontId="22" fillId="13" borderId="1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49" fontId="18" fillId="0" borderId="1" xfId="0" applyNumberFormat="1" applyFont="1" applyBorder="1" applyAlignment="1">
      <alignment horizontal="left" vertical="center"/>
    </xf>
    <xf numFmtId="0" fontId="8" fillId="9" borderId="1" xfId="8" applyFont="1" applyFill="1" applyBorder="1" applyAlignment="1"/>
    <xf numFmtId="0" fontId="12" fillId="0" borderId="0" xfId="1" applyNumberFormat="1" applyFont="1" applyAlignment="1">
      <alignment horizontal="center" vertical="center"/>
    </xf>
    <xf numFmtId="0" fontId="10" fillId="10" borderId="1" xfId="0" applyFont="1" applyFill="1" applyBorder="1" applyAlignment="1">
      <alignment horizontal="left" wrapText="1" indent="1"/>
    </xf>
    <xf numFmtId="49" fontId="15" fillId="0" borderId="0" xfId="0" applyNumberFormat="1" applyFont="1" applyAlignment="1">
      <alignment horizontal="right"/>
    </xf>
    <xf numFmtId="10" fontId="11" fillId="11" borderId="1" xfId="0" applyNumberFormat="1" applyFont="1" applyFill="1" applyBorder="1" applyAlignment="1">
      <alignment horizontal="right"/>
    </xf>
    <xf numFmtId="4" fontId="19" fillId="13" borderId="1" xfId="0" applyNumberFormat="1" applyFont="1" applyFill="1" applyBorder="1" applyAlignment="1">
      <alignment horizontal="center" vertical="center"/>
    </xf>
    <xf numFmtId="164" fontId="3" fillId="6" borderId="1" xfId="11" applyNumberFormat="1" applyBorder="1" applyAlignment="1">
      <alignment horizontal="right" vertical="center"/>
    </xf>
    <xf numFmtId="10" fontId="6" fillId="12" borderId="1" xfId="13" applyNumberFormat="1" applyFont="1" applyFill="1" applyBorder="1" applyAlignment="1">
      <alignment horizontal="right" vertical="center"/>
    </xf>
    <xf numFmtId="4" fontId="12" fillId="13" borderId="1" xfId="1" applyNumberFormat="1" applyFont="1" applyFill="1" applyBorder="1" applyAlignment="1">
      <alignment horizontal="center"/>
    </xf>
    <xf numFmtId="0" fontId="7" fillId="0" borderId="0" xfId="3" applyNumberFormat="1" applyFont="1" applyAlignment="1"/>
    <xf numFmtId="0" fontId="7" fillId="0" borderId="0" xfId="0" applyFont="1" applyAlignment="1"/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right"/>
    </xf>
    <xf numFmtId="4" fontId="3" fillId="8" borderId="1" xfId="12" applyNumberFormat="1" applyFill="1" applyBorder="1" applyAlignment="1">
      <alignment horizontal="right" vertical="center"/>
    </xf>
    <xf numFmtId="10" fontId="10" fillId="10" borderId="1" xfId="13" applyNumberFormat="1" applyFont="1" applyFill="1" applyBorder="1" applyAlignment="1">
      <alignment horizontal="right" vertical="center"/>
    </xf>
    <xf numFmtId="0" fontId="7" fillId="0" borderId="1" xfId="0" applyFont="1" applyBorder="1"/>
    <xf numFmtId="0" fontId="15" fillId="0" borderId="0" xfId="2" applyNumberFormat="1" applyFont="1"/>
    <xf numFmtId="0" fontId="24" fillId="0" borderId="0" xfId="2" applyNumberFormat="1" applyFont="1" applyAlignment="1">
      <alignment horizontal="right"/>
    </xf>
    <xf numFmtId="10" fontId="12" fillId="13" borderId="1" xfId="1" applyNumberFormat="1" applyFont="1" applyFill="1" applyBorder="1" applyAlignment="1">
      <alignment horizontal="center"/>
    </xf>
    <xf numFmtId="4" fontId="11" fillId="11" borderId="1" xfId="8" applyNumberFormat="1" applyFont="1" applyFill="1" applyBorder="1" applyAlignment="1">
      <alignment horizontal="right"/>
    </xf>
    <xf numFmtId="165" fontId="12" fillId="13" borderId="1" xfId="1" applyNumberFormat="1" applyFont="1" applyFill="1" applyBorder="1" applyAlignment="1">
      <alignment horizontal="center" vertical="center"/>
    </xf>
    <xf numFmtId="49" fontId="18" fillId="11" borderId="1" xfId="7" applyNumberFormat="1" applyFont="1" applyFill="1" applyBorder="1" applyAlignment="1">
      <alignment horizontal="left" vertical="center" indent="3"/>
    </xf>
    <xf numFmtId="4" fontId="8" fillId="9" borderId="1" xfId="0" applyNumberFormat="1" applyFont="1" applyFill="1" applyBorder="1" applyAlignment="1"/>
    <xf numFmtId="4" fontId="17" fillId="0" borderId="1" xfId="0" applyNumberFormat="1" applyFont="1" applyFill="1" applyBorder="1" applyAlignment="1">
      <alignment horizontal="right" vertical="center"/>
    </xf>
    <xf numFmtId="49" fontId="6" fillId="6" borderId="1" xfId="11" applyNumberFormat="1" applyFont="1" applyBorder="1" applyAlignment="1">
      <alignment horizontal="left" vertical="center"/>
    </xf>
    <xf numFmtId="4" fontId="21" fillId="0" borderId="0" xfId="0" applyNumberFormat="1" applyFont="1"/>
    <xf numFmtId="4" fontId="7" fillId="13" borderId="1" xfId="0" applyNumberFormat="1" applyFont="1" applyFill="1" applyBorder="1" applyAlignment="1"/>
    <xf numFmtId="10" fontId="18" fillId="15" borderId="1" xfId="13" applyNumberFormat="1" applyFont="1" applyFill="1" applyBorder="1" applyAlignment="1">
      <alignment horizontal="right" vertical="center"/>
    </xf>
    <xf numFmtId="49" fontId="17" fillId="13" borderId="1" xfId="0" applyNumberFormat="1" applyFont="1" applyFill="1" applyBorder="1" applyAlignment="1">
      <alignment horizontal="left" vertical="center"/>
    </xf>
    <xf numFmtId="0" fontId="17" fillId="13" borderId="1" xfId="0" applyFont="1" applyFill="1" applyBorder="1" applyAlignment="1">
      <alignment horizontal="left" indent="2"/>
    </xf>
    <xf numFmtId="0" fontId="11" fillId="11" borderId="1" xfId="0" applyFont="1" applyFill="1" applyBorder="1" applyAlignment="1">
      <alignment horizontal="left" indent="1"/>
    </xf>
    <xf numFmtId="4" fontId="11" fillId="11" borderId="1" xfId="0" applyNumberFormat="1" applyFont="1" applyFill="1" applyBorder="1" applyAlignment="1"/>
    <xf numFmtId="0" fontId="18" fillId="15" borderId="1" xfId="0" applyFont="1" applyFill="1" applyBorder="1" applyAlignment="1">
      <alignment horizontal="left" indent="3"/>
    </xf>
    <xf numFmtId="0" fontId="24" fillId="0" borderId="0" xfId="2" applyNumberFormat="1" applyFont="1"/>
    <xf numFmtId="0" fontId="15" fillId="0" borderId="0" xfId="2" applyNumberFormat="1" applyFont="1" applyAlignment="1"/>
    <xf numFmtId="164" fontId="18" fillId="11" borderId="1" xfId="7" applyNumberFormat="1" applyFont="1" applyFill="1" applyBorder="1" applyAlignment="1">
      <alignment horizontal="right" vertical="center"/>
    </xf>
    <xf numFmtId="4" fontId="17" fillId="13" borderId="1" xfId="0" applyNumberFormat="1" applyFont="1" applyFill="1" applyBorder="1" applyAlignment="1">
      <alignment horizontal="right"/>
    </xf>
    <xf numFmtId="4" fontId="17" fillId="0" borderId="0" xfId="0" applyNumberFormat="1" applyFont="1" applyFill="1" applyBorder="1" applyAlignment="1">
      <alignment horizontal="right" vertical="center"/>
    </xf>
    <xf numFmtId="164" fontId="10" fillId="11" borderId="1" xfId="9" applyNumberFormat="1" applyFont="1" applyFill="1" applyBorder="1" applyAlignment="1">
      <alignment horizontal="right" vertical="center"/>
    </xf>
    <xf numFmtId="0" fontId="15" fillId="0" borderId="1" xfId="0" applyFont="1" applyBorder="1"/>
    <xf numFmtId="10" fontId="11" fillId="11" borderId="1" xfId="0" applyNumberFormat="1" applyFont="1" applyFill="1" applyBorder="1" applyAlignment="1"/>
    <xf numFmtId="10" fontId="17" fillId="13" borderId="1" xfId="0" applyNumberFormat="1" applyFont="1" applyFill="1" applyBorder="1" applyAlignment="1">
      <alignment horizontal="right"/>
    </xf>
    <xf numFmtId="10" fontId="10" fillId="13" borderId="1" xfId="13" applyNumberFormat="1" applyFont="1" applyFill="1" applyBorder="1" applyAlignment="1">
      <alignment horizontal="right" vertical="center"/>
    </xf>
    <xf numFmtId="49" fontId="12" fillId="13" borderId="1" xfId="1" applyNumberFormat="1" applyFont="1" applyFill="1" applyBorder="1" applyAlignment="1">
      <alignment horizontal="left" vertical="center" wrapText="1"/>
    </xf>
    <xf numFmtId="49" fontId="12" fillId="13" borderId="1" xfId="1" applyNumberFormat="1" applyFont="1" applyFill="1" applyBorder="1" applyAlignment="1">
      <alignment wrapText="1"/>
    </xf>
    <xf numFmtId="4" fontId="21" fillId="0" borderId="0" xfId="0" applyNumberFormat="1" applyFont="1" applyAlignment="1"/>
    <xf numFmtId="4" fontId="15" fillId="0" borderId="0" xfId="0" applyNumberFormat="1" applyFont="1" applyAlignment="1">
      <alignment horizontal="right"/>
    </xf>
    <xf numFmtId="166" fontId="12" fillId="0" borderId="1" xfId="1" applyNumberFormat="1" applyFont="1" applyBorder="1" applyAlignment="1">
      <alignment horizontal="center" vertical="center"/>
    </xf>
    <xf numFmtId="0" fontId="24" fillId="0" borderId="0" xfId="2" applyNumberFormat="1" applyFont="1" applyAlignment="1"/>
    <xf numFmtId="166" fontId="12" fillId="0" borderId="1" xfId="0" applyNumberFormat="1" applyFont="1" applyBorder="1"/>
    <xf numFmtId="10" fontId="15" fillId="0" borderId="0" xfId="0" applyNumberFormat="1" applyFont="1" applyAlignment="1">
      <alignment horizontal="right"/>
    </xf>
    <xf numFmtId="164" fontId="17" fillId="13" borderId="1" xfId="0" applyNumberFormat="1" applyFont="1" applyFill="1" applyBorder="1" applyAlignment="1">
      <alignment horizontal="right"/>
    </xf>
    <xf numFmtId="0" fontId="10" fillId="11" borderId="1" xfId="0" applyFont="1" applyFill="1" applyBorder="1" applyAlignment="1">
      <alignment horizontal="left" indent="2"/>
    </xf>
    <xf numFmtId="0" fontId="21" fillId="0" borderId="0" xfId="0" applyNumberFormat="1" applyFont="1" applyAlignment="1">
      <alignment horizontal="center" vertical="center"/>
    </xf>
    <xf numFmtId="4" fontId="23" fillId="6" borderId="1" xfId="11" applyNumberFormat="1" applyFont="1" applyBorder="1" applyAlignment="1">
      <alignment horizontal="right" vertical="center"/>
    </xf>
    <xf numFmtId="0" fontId="7" fillId="0" borderId="0" xfId="0" applyFont="1" applyAlignment="1">
      <alignment horizontal="center"/>
    </xf>
    <xf numFmtId="49" fontId="12" fillId="10" borderId="1" xfId="3" applyNumberFormat="1" applyFont="1" applyFill="1" applyBorder="1" applyAlignment="1">
      <alignment horizontal="left" vertical="center"/>
    </xf>
    <xf numFmtId="4" fontId="6" fillId="12" borderId="1" xfId="12" applyNumberFormat="1" applyFont="1" applyFill="1" applyBorder="1" applyAlignment="1">
      <alignment horizontal="right" vertical="center"/>
    </xf>
    <xf numFmtId="4" fontId="17" fillId="13" borderId="1" xfId="0" applyNumberFormat="1" applyFont="1" applyFill="1" applyBorder="1" applyAlignment="1"/>
    <xf numFmtId="164" fontId="26" fillId="17" borderId="1" xfId="2" applyNumberFormat="1" applyFont="1" applyFill="1" applyBorder="1" applyAlignment="1">
      <alignment horizontal="right" vertical="center"/>
    </xf>
    <xf numFmtId="0" fontId="17" fillId="13" borderId="1" xfId="0" applyFont="1" applyFill="1" applyBorder="1" applyAlignment="1">
      <alignment horizontal="left" indent="1"/>
    </xf>
    <xf numFmtId="10" fontId="3" fillId="8" borderId="1" xfId="12" applyNumberFormat="1" applyFill="1" applyBorder="1" applyAlignment="1">
      <alignment horizontal="right" vertical="center"/>
    </xf>
    <xf numFmtId="49" fontId="18" fillId="15" borderId="1" xfId="6" applyNumberFormat="1" applyFont="1" applyFill="1" applyBorder="1" applyAlignment="1">
      <alignment horizontal="left" vertical="center" indent="3"/>
    </xf>
    <xf numFmtId="10" fontId="6" fillId="12" borderId="1" xfId="12" applyNumberFormat="1" applyFont="1" applyFill="1" applyBorder="1" applyAlignment="1">
      <alignment horizontal="right" vertical="center"/>
    </xf>
    <xf numFmtId="0" fontId="12" fillId="0" borderId="0" xfId="1" applyFont="1" applyAlignment="1">
      <alignment horizontal="center" vertical="center"/>
    </xf>
    <xf numFmtId="10" fontId="11" fillId="11" borderId="1" xfId="8" applyNumberFormat="1" applyFont="1" applyFill="1" applyBorder="1" applyAlignment="1">
      <alignment horizontal="right"/>
    </xf>
    <xf numFmtId="49" fontId="22" fillId="13" borderId="1" xfId="0" applyNumberFormat="1" applyFont="1" applyFill="1" applyBorder="1" applyAlignment="1">
      <alignment horizontal="left" vertical="center" indent="1"/>
    </xf>
    <xf numFmtId="0" fontId="12" fillId="0" borderId="0" xfId="0" applyFont="1"/>
    <xf numFmtId="49" fontId="3" fillId="6" borderId="1" xfId="11" applyNumberFormat="1" applyBorder="1" applyAlignment="1">
      <alignment horizontal="left"/>
    </xf>
    <xf numFmtId="0" fontId="11" fillId="11" borderId="1" xfId="0" applyFont="1" applyFill="1" applyBorder="1" applyAlignment="1">
      <alignment horizontal="right" indent="1"/>
    </xf>
    <xf numFmtId="164" fontId="23" fillId="6" borderId="1" xfId="11" applyNumberFormat="1" applyFont="1" applyBorder="1" applyAlignment="1">
      <alignment horizontal="right" vertical="center"/>
    </xf>
    <xf numFmtId="49" fontId="26" fillId="17" borderId="1" xfId="2" applyNumberFormat="1" applyFont="1" applyFill="1" applyBorder="1" applyAlignment="1">
      <alignment horizontal="left" vertical="center" wrapText="1"/>
    </xf>
    <xf numFmtId="10" fontId="11" fillId="11" borderId="1" xfId="13" applyNumberFormat="1" applyFont="1" applyFill="1" applyBorder="1" applyAlignment="1">
      <alignment horizontal="right"/>
    </xf>
    <xf numFmtId="49" fontId="27" fillId="10" borderId="1" xfId="2" applyNumberFormat="1" applyFont="1" applyFill="1" applyBorder="1" applyAlignment="1">
      <alignment horizontal="left" vertical="center"/>
    </xf>
    <xf numFmtId="49" fontId="17" fillId="13" borderId="1" xfId="0" applyNumberFormat="1" applyFont="1" applyFill="1" applyBorder="1" applyAlignment="1">
      <alignment horizontal="left" indent="2"/>
    </xf>
    <xf numFmtId="4" fontId="11" fillId="11" borderId="1" xfId="9" applyNumberFormat="1" applyFont="1" applyFill="1" applyBorder="1" applyAlignment="1">
      <alignment horizontal="right"/>
    </xf>
    <xf numFmtId="164" fontId="18" fillId="15" borderId="1" xfId="6" applyNumberFormat="1" applyFont="1" applyFill="1" applyBorder="1" applyAlignment="1">
      <alignment horizontal="right" vertical="center"/>
    </xf>
    <xf numFmtId="4" fontId="7" fillId="0" borderId="0" xfId="0" applyNumberFormat="1" applyFont="1"/>
    <xf numFmtId="10" fontId="7" fillId="13" borderId="1" xfId="0" applyNumberFormat="1" applyFont="1" applyFill="1" applyBorder="1" applyAlignment="1"/>
    <xf numFmtId="164" fontId="6" fillId="12" borderId="1" xfId="12" applyNumberFormat="1" applyFont="1" applyFill="1" applyBorder="1" applyAlignment="1">
      <alignment horizontal="right" vertical="center"/>
    </xf>
    <xf numFmtId="49" fontId="10" fillId="10" borderId="1" xfId="3" applyNumberFormat="1" applyFont="1" applyFill="1" applyBorder="1" applyAlignment="1">
      <alignment horizontal="left" vertical="center" indent="1"/>
    </xf>
    <xf numFmtId="49" fontId="17" fillId="13" borderId="1" xfId="0" applyNumberFormat="1" applyFont="1" applyFill="1" applyBorder="1" applyAlignment="1">
      <alignment horizontal="left" vertical="center" indent="4"/>
    </xf>
    <xf numFmtId="0" fontId="28" fillId="0" borderId="0" xfId="0" applyFont="1" applyAlignment="1">
      <alignment horizontal="center" vertical="center"/>
    </xf>
    <xf numFmtId="49" fontId="19" fillId="13" borderId="1" xfId="0" applyNumberFormat="1" applyFont="1" applyFill="1" applyBorder="1" applyAlignment="1">
      <alignment horizontal="center" vertical="center" wrapText="1"/>
    </xf>
    <xf numFmtId="164" fontId="11" fillId="11" borderId="1" xfId="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49" fontId="3" fillId="8" borderId="1" xfId="12" applyNumberFormat="1" applyFont="1" applyFill="1" applyBorder="1" applyAlignment="1">
      <alignment horizontal="left" vertical="center"/>
    </xf>
    <xf numFmtId="49" fontId="12" fillId="16" borderId="1" xfId="1" applyNumberFormat="1" applyFont="1" applyFill="1" applyBorder="1" applyAlignment="1">
      <alignment horizontal="center" vertical="center" wrapText="1"/>
    </xf>
    <xf numFmtId="49" fontId="11" fillId="11" borderId="1" xfId="9" applyNumberFormat="1" applyFont="1" applyFill="1" applyBorder="1" applyAlignment="1">
      <alignment horizontal="left" vertical="center" indent="1"/>
    </xf>
    <xf numFmtId="4" fontId="12" fillId="13" borderId="1" xfId="1" applyNumberFormat="1" applyFont="1" applyFill="1" applyBorder="1" applyAlignment="1">
      <alignment horizontal="center" vertical="center"/>
    </xf>
    <xf numFmtId="49" fontId="23" fillId="6" borderId="1" xfId="11" applyNumberFormat="1" applyFont="1" applyBorder="1" applyAlignment="1">
      <alignment horizontal="left" vertical="center" wrapText="1"/>
    </xf>
    <xf numFmtId="4" fontId="10" fillId="10" borderId="1" xfId="0" applyNumberFormat="1" applyFont="1" applyFill="1" applyBorder="1" applyAlignment="1"/>
    <xf numFmtId="4" fontId="10" fillId="11" borderId="1" xfId="0" applyNumberFormat="1" applyFont="1" applyFill="1" applyBorder="1" applyAlignment="1"/>
    <xf numFmtId="49" fontId="7" fillId="0" borderId="0" xfId="0" applyNumberFormat="1" applyFont="1"/>
    <xf numFmtId="49" fontId="7" fillId="0" borderId="1" xfId="0" applyNumberFormat="1" applyFont="1" applyBorder="1" applyAlignment="1">
      <alignment horizontal="left" vertical="center" indent="1"/>
    </xf>
    <xf numFmtId="0" fontId="7" fillId="13" borderId="1" xfId="5" applyNumberFormat="1" applyFont="1" applyFill="1" applyBorder="1" applyAlignment="1">
      <alignment horizontal="left" vertical="center" indent="3"/>
    </xf>
    <xf numFmtId="49" fontId="6" fillId="8" borderId="1" xfId="12" applyNumberFormat="1" applyFont="1" applyFill="1" applyBorder="1" applyAlignment="1">
      <alignment horizontal="left" vertical="center"/>
    </xf>
    <xf numFmtId="49" fontId="12" fillId="13" borderId="1" xfId="1" applyNumberFormat="1" applyFont="1" applyFill="1" applyBorder="1" applyAlignment="1">
      <alignment horizontal="center" vertical="center"/>
    </xf>
    <xf numFmtId="4" fontId="7" fillId="0" borderId="0" xfId="0" applyNumberFormat="1" applyFont="1" applyAlignment="1"/>
    <xf numFmtId="165" fontId="12" fillId="13" borderId="1" xfId="1" applyNumberFormat="1" applyFont="1" applyFill="1" applyBorder="1" applyAlignment="1"/>
    <xf numFmtId="164" fontId="11" fillId="11" borderId="1" xfId="9" applyNumberFormat="1" applyFont="1" applyFill="1" applyBorder="1" applyAlignment="1">
      <alignment horizontal="right"/>
    </xf>
    <xf numFmtId="4" fontId="18" fillId="15" borderId="1" xfId="0" applyNumberFormat="1" applyFont="1" applyFill="1" applyBorder="1" applyAlignment="1"/>
    <xf numFmtId="4" fontId="6" fillId="6" borderId="1" xfId="11" applyNumberFormat="1" applyFont="1" applyBorder="1" applyAlignment="1">
      <alignment horizontal="right" vertical="center"/>
    </xf>
    <xf numFmtId="0" fontId="9" fillId="0" borderId="0" xfId="0" applyFont="1"/>
    <xf numFmtId="4" fontId="17" fillId="13" borderId="1" xfId="0" applyNumberFormat="1" applyFont="1" applyFill="1" applyBorder="1" applyAlignment="1">
      <alignment horizontal="right" vertical="center"/>
    </xf>
    <xf numFmtId="4" fontId="3" fillId="6" borderId="1" xfId="11" applyNumberFormat="1" applyBorder="1" applyAlignment="1">
      <alignment horizontal="right"/>
    </xf>
    <xf numFmtId="0" fontId="12" fillId="0" borderId="0" xfId="1" applyNumberFormat="1" applyFont="1"/>
    <xf numFmtId="0" fontId="7" fillId="0" borderId="0" xfId="0" applyNumberFormat="1" applyFont="1" applyAlignment="1">
      <alignment horizontal="center" vertical="center"/>
    </xf>
    <xf numFmtId="10" fontId="17" fillId="13" borderId="1" xfId="13" applyNumberFormat="1" applyFont="1" applyFill="1" applyBorder="1" applyAlignment="1">
      <alignment horizontal="right"/>
    </xf>
    <xf numFmtId="164" fontId="10" fillId="13" borderId="1" xfId="4" applyNumberFormat="1" applyFont="1" applyFill="1" applyBorder="1" applyAlignment="1">
      <alignment horizontal="right" vertical="center"/>
    </xf>
    <xf numFmtId="10" fontId="3" fillId="8" borderId="1" xfId="13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2" fillId="0" borderId="0" xfId="1" applyFont="1" applyAlignment="1">
      <alignment horizontal="right"/>
    </xf>
    <xf numFmtId="4" fontId="18" fillId="11" borderId="1" xfId="0" applyNumberFormat="1" applyFont="1" applyFill="1" applyBorder="1" applyAlignment="1"/>
    <xf numFmtId="10" fontId="17" fillId="13" borderId="1" xfId="0" applyNumberFormat="1" applyFont="1" applyFill="1" applyBorder="1" applyAlignment="1"/>
    <xf numFmtId="165" fontId="3" fillId="6" borderId="1" xfId="11" applyNumberFormat="1" applyBorder="1" applyAlignment="1">
      <alignment horizontal="right" vertical="center"/>
    </xf>
    <xf numFmtId="4" fontId="19" fillId="13" borderId="1" xfId="0" applyNumberFormat="1" applyFont="1" applyFill="1" applyBorder="1" applyAlignment="1">
      <alignment horizontal="center" vertical="center" wrapText="1"/>
    </xf>
    <xf numFmtId="49" fontId="14" fillId="14" borderId="1" xfId="12" applyNumberFormat="1" applyFont="1" applyFill="1" applyBorder="1" applyAlignment="1">
      <alignment horizontal="left" vertical="center" wrapText="1" indent="1"/>
    </xf>
    <xf numFmtId="0" fontId="9" fillId="0" borderId="0" xfId="0" applyFont="1" applyAlignment="1"/>
    <xf numFmtId="164" fontId="6" fillId="6" borderId="1" xfId="11" applyNumberFormat="1" applyFont="1" applyBorder="1" applyAlignment="1">
      <alignment horizontal="right" vertical="center"/>
    </xf>
    <xf numFmtId="0" fontId="7" fillId="0" borderId="0" xfId="0" applyFont="1" applyAlignment="1">
      <alignment wrapText="1"/>
    </xf>
    <xf numFmtId="0" fontId="12" fillId="0" borderId="0" xfId="1" applyNumberFormat="1" applyFont="1" applyAlignment="1"/>
    <xf numFmtId="0" fontId="10" fillId="13" borderId="1" xfId="0" applyFont="1" applyFill="1" applyBorder="1" applyAlignment="1">
      <alignment horizontal="left" indent="2"/>
    </xf>
    <xf numFmtId="164" fontId="17" fillId="13" borderId="1" xfId="0" applyNumberFormat="1" applyFont="1" applyFill="1" applyBorder="1" applyAlignment="1">
      <alignment horizontal="right" vertical="center"/>
    </xf>
    <xf numFmtId="49" fontId="8" fillId="10" borderId="1" xfId="11" applyNumberFormat="1" applyFont="1" applyFill="1" applyBorder="1" applyAlignment="1">
      <alignment horizontal="left" vertical="center"/>
    </xf>
    <xf numFmtId="4" fontId="8" fillId="10" borderId="1" xfId="11" applyNumberFormat="1" applyFont="1" applyFill="1" applyBorder="1" applyAlignment="1">
      <alignment horizontal="right" vertical="center"/>
    </xf>
    <xf numFmtId="164" fontId="8" fillId="10" borderId="1" xfId="0" applyNumberFormat="1" applyFont="1" applyFill="1" applyBorder="1" applyAlignment="1">
      <alignment horizontal="right" vertical="center"/>
    </xf>
    <xf numFmtId="166" fontId="19" fillId="13" borderId="2" xfId="0" applyNumberFormat="1" applyFont="1" applyFill="1" applyBorder="1" applyAlignment="1">
      <alignment horizontal="center" vertical="center"/>
    </xf>
    <xf numFmtId="166" fontId="19" fillId="13" borderId="3" xfId="0" applyNumberFormat="1" applyFont="1" applyFill="1" applyBorder="1" applyAlignment="1">
      <alignment horizontal="center" vertical="center"/>
    </xf>
    <xf numFmtId="166" fontId="19" fillId="13" borderId="4" xfId="0" applyNumberFormat="1" applyFont="1" applyFill="1" applyBorder="1" applyAlignment="1">
      <alignment horizontal="center" vertical="center"/>
    </xf>
    <xf numFmtId="14" fontId="19" fillId="13" borderId="2" xfId="0" applyNumberFormat="1" applyFont="1" applyFill="1" applyBorder="1" applyAlignment="1">
      <alignment horizontal="center" vertical="center"/>
    </xf>
    <xf numFmtId="14" fontId="19" fillId="13" borderId="3" xfId="0" applyNumberFormat="1" applyFont="1" applyFill="1" applyBorder="1" applyAlignment="1">
      <alignment horizontal="center" vertical="center"/>
    </xf>
    <xf numFmtId="14" fontId="19" fillId="13" borderId="4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wrapText="1"/>
    </xf>
    <xf numFmtId="0" fontId="9" fillId="0" borderId="0" xfId="0" applyFont="1" applyAlignment="1"/>
    <xf numFmtId="0" fontId="13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/>
    </xf>
    <xf numFmtId="49" fontId="6" fillId="7" borderId="1" xfId="12" applyNumberFormat="1" applyFont="1" applyBorder="1" applyAlignment="1">
      <alignment horizontal="left" vertical="center"/>
    </xf>
    <xf numFmtId="164" fontId="6" fillId="7" borderId="1" xfId="12" applyNumberFormat="1" applyFont="1" applyBorder="1" applyAlignment="1">
      <alignment horizontal="right" vertical="center"/>
    </xf>
    <xf numFmtId="10" fontId="6" fillId="7" borderId="1" xfId="12" applyNumberFormat="1" applyFont="1" applyBorder="1" applyAlignment="1">
      <alignment horizontal="right" vertical="center"/>
    </xf>
    <xf numFmtId="49" fontId="33" fillId="5" borderId="1" xfId="14" applyNumberFormat="1" applyFont="1" applyBorder="1" applyAlignment="1">
      <alignment horizontal="left" vertical="center" indent="3"/>
    </xf>
    <xf numFmtId="164" fontId="33" fillId="5" borderId="1" xfId="14" applyNumberFormat="1" applyFont="1" applyBorder="1" applyAlignment="1">
      <alignment horizontal="right" vertical="center"/>
    </xf>
    <xf numFmtId="10" fontId="33" fillId="5" borderId="1" xfId="14" applyNumberFormat="1" applyFont="1" applyBorder="1" applyAlignment="1">
      <alignment horizontal="right" vertical="center"/>
    </xf>
    <xf numFmtId="49" fontId="7" fillId="13" borderId="1" xfId="5" applyNumberFormat="1" applyFont="1" applyFill="1" applyBorder="1" applyAlignment="1">
      <alignment horizontal="left" vertical="center" wrapText="1" indent="3"/>
    </xf>
    <xf numFmtId="0" fontId="7" fillId="13" borderId="1" xfId="0" applyFont="1" applyFill="1" applyBorder="1" applyAlignment="1">
      <alignment horizontal="left" wrapText="1" indent="3"/>
    </xf>
    <xf numFmtId="4" fontId="7" fillId="13" borderId="1" xfId="5" applyNumberFormat="1" applyFont="1" applyFill="1" applyBorder="1" applyAlignment="1">
      <alignment horizontal="right"/>
    </xf>
    <xf numFmtId="49" fontId="31" fillId="7" borderId="1" xfId="12" applyNumberFormat="1" applyFont="1" applyBorder="1" applyAlignment="1">
      <alignment horizontal="left" vertical="center" wrapText="1" indent="1"/>
    </xf>
    <xf numFmtId="164" fontId="31" fillId="7" borderId="1" xfId="12" applyNumberFormat="1" applyFont="1" applyBorder="1" applyAlignment="1">
      <alignment horizontal="right" vertical="center"/>
    </xf>
    <xf numFmtId="49" fontId="32" fillId="5" borderId="1" xfId="14" applyNumberFormat="1" applyFont="1" applyBorder="1" applyAlignment="1">
      <alignment horizontal="left" vertical="center" wrapText="1" indent="2"/>
    </xf>
    <xf numFmtId="164" fontId="32" fillId="5" borderId="1" xfId="14" applyNumberFormat="1" applyFont="1" applyBorder="1" applyAlignment="1">
      <alignment horizontal="right" vertical="center"/>
    </xf>
    <xf numFmtId="49" fontId="34" fillId="13" borderId="1" xfId="0" applyNumberFormat="1" applyFont="1" applyFill="1" applyBorder="1" applyAlignment="1">
      <alignment horizontal="left" indent="1"/>
    </xf>
    <xf numFmtId="4" fontId="34" fillId="13" borderId="1" xfId="0" applyNumberFormat="1" applyFont="1" applyFill="1" applyBorder="1" applyAlignment="1">
      <alignment horizontal="right"/>
    </xf>
    <xf numFmtId="10" fontId="34" fillId="13" borderId="1" xfId="0" applyNumberFormat="1" applyFont="1" applyFill="1" applyBorder="1" applyAlignment="1">
      <alignment horizontal="right"/>
    </xf>
    <xf numFmtId="49" fontId="34" fillId="13" borderId="1" xfId="0" applyNumberFormat="1" applyFont="1" applyFill="1" applyBorder="1" applyAlignment="1">
      <alignment horizontal="left" vertical="center" indent="1"/>
    </xf>
    <xf numFmtId="4" fontId="34" fillId="13" borderId="1" xfId="0" applyNumberFormat="1" applyFont="1" applyFill="1" applyBorder="1" applyAlignment="1">
      <alignment horizontal="right" vertical="center"/>
    </xf>
    <xf numFmtId="10" fontId="34" fillId="13" borderId="1" xfId="0" applyNumberFormat="1" applyFont="1" applyFill="1" applyBorder="1" applyAlignment="1">
      <alignment horizontal="right" vertical="center"/>
    </xf>
    <xf numFmtId="49" fontId="31" fillId="6" borderId="1" xfId="11" applyNumberFormat="1" applyFont="1" applyBorder="1" applyAlignment="1">
      <alignment horizontal="left" vertical="center" wrapText="1" indent="1"/>
    </xf>
    <xf numFmtId="164" fontId="31" fillId="6" borderId="1" xfId="11" applyNumberFormat="1" applyFont="1" applyBorder="1" applyAlignment="1">
      <alignment horizontal="right" vertical="center"/>
    </xf>
    <xf numFmtId="49" fontId="32" fillId="4" borderId="1" xfId="15" applyNumberFormat="1" applyFont="1" applyBorder="1" applyAlignment="1">
      <alignment horizontal="left" vertical="center" wrapText="1" indent="2"/>
    </xf>
    <xf numFmtId="164" fontId="32" fillId="4" borderId="1" xfId="15" applyNumberFormat="1" applyFont="1" applyBorder="1" applyAlignment="1">
      <alignment horizontal="right" vertical="center"/>
    </xf>
  </cellXfs>
  <cellStyles count="16">
    <cellStyle name="20% – Акцентування1" xfId="6" builtinId="30"/>
    <cellStyle name="20% – Акцентування2" xfId="7" builtinId="34"/>
    <cellStyle name="40% – Акцентування1" xfId="8" builtinId="31"/>
    <cellStyle name="40% – Акцентування1 2" xfId="10"/>
    <cellStyle name="40% – Акцентування1 3" xfId="15"/>
    <cellStyle name="40% – Акцентування2" xfId="9" builtinId="35"/>
    <cellStyle name="40% – Акцентування2 2" xfId="14"/>
    <cellStyle name="Акцентування1" xfId="11" builtinId="29"/>
    <cellStyle name="Акцентування2" xfId="12" builtinId="33"/>
    <cellStyle name="Відсотковий" xfId="13" builtinId="5"/>
    <cellStyle name="Звичайний" xfId="0" builtinId="0"/>
    <cellStyle name="РівеньРядків_1" xfId="1" builtinId="1" iLevel="0"/>
    <cellStyle name="РівеньРядків_2" xfId="2" builtinId="1" iLevel="1"/>
    <cellStyle name="РівеньРядків_3" xfId="3" builtinId="1" iLevel="2"/>
    <cellStyle name="РівеньРядків_4" xfId="4" builtinId="1" iLevel="3"/>
    <cellStyle name="РівеньРядків_5" xfId="5" builtinId="1" iLevel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7.xml"/><Relationship Id="rId18" Type="http://schemas.openxmlformats.org/officeDocument/2006/relationships/worksheet" Target="worksheets/sheet9.xml"/><Relationship Id="rId26" Type="http://schemas.openxmlformats.org/officeDocument/2006/relationships/worksheet" Target="worksheets/sheet15.xml"/><Relationship Id="rId39" Type="http://schemas.openxmlformats.org/officeDocument/2006/relationships/worksheet" Target="worksheets/sheet22.xml"/><Relationship Id="rId21" Type="http://schemas.openxmlformats.org/officeDocument/2006/relationships/worksheet" Target="worksheets/sheet12.xml"/><Relationship Id="rId34" Type="http://schemas.openxmlformats.org/officeDocument/2006/relationships/worksheet" Target="worksheets/sheet20.xml"/><Relationship Id="rId42" Type="http://schemas.openxmlformats.org/officeDocument/2006/relationships/worksheet" Target="worksheets/sheet23.xml"/><Relationship Id="rId47" Type="http://schemas.openxmlformats.org/officeDocument/2006/relationships/worksheet" Target="worksheets/sheet26.xml"/><Relationship Id="rId50" Type="http://schemas.openxmlformats.org/officeDocument/2006/relationships/worksheet" Target="worksheets/sheet28.xml"/><Relationship Id="rId55" Type="http://schemas.openxmlformats.org/officeDocument/2006/relationships/worksheet" Target="worksheets/sheet30.xml"/><Relationship Id="rId63" Type="http://schemas.openxmlformats.org/officeDocument/2006/relationships/theme" Target="theme/theme1.xml"/><Relationship Id="rId68" Type="http://schemas.openxmlformats.org/officeDocument/2006/relationships/customXml" Target="../customXml/item2.xml"/><Relationship Id="rId7" Type="http://schemas.openxmlformats.org/officeDocument/2006/relationships/worksheet" Target="worksheets/sheet3.xml"/><Relationship Id="rId2" Type="http://schemas.openxmlformats.org/officeDocument/2006/relationships/chartsheet" Target="chartsheets/sheet2.xml"/><Relationship Id="rId16" Type="http://schemas.openxmlformats.org/officeDocument/2006/relationships/chartsheet" Target="chartsheets/sheet8.xml"/><Relationship Id="rId29" Type="http://schemas.openxmlformats.org/officeDocument/2006/relationships/worksheet" Target="worksheets/sheet18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chartsheet" Target="chartsheets/sheet6.xml"/><Relationship Id="rId24" Type="http://schemas.openxmlformats.org/officeDocument/2006/relationships/chartsheet" Target="chartsheets/sheet11.xml"/><Relationship Id="rId32" Type="http://schemas.openxmlformats.org/officeDocument/2006/relationships/chartsheet" Target="chartsheets/sheet13.xml"/><Relationship Id="rId37" Type="http://schemas.openxmlformats.org/officeDocument/2006/relationships/chartsheet" Target="chartsheets/sheet16.xml"/><Relationship Id="rId40" Type="http://schemas.openxmlformats.org/officeDocument/2006/relationships/chartsheet" Target="chartsheets/sheet18.xml"/><Relationship Id="rId45" Type="http://schemas.openxmlformats.org/officeDocument/2006/relationships/worksheet" Target="worksheets/sheet24.xml"/><Relationship Id="rId53" Type="http://schemas.openxmlformats.org/officeDocument/2006/relationships/chartsheet" Target="chartsheets/sheet24.xml"/><Relationship Id="rId58" Type="http://schemas.openxmlformats.org/officeDocument/2006/relationships/worksheet" Target="worksheets/sheet33.xml"/><Relationship Id="rId66" Type="http://schemas.openxmlformats.org/officeDocument/2006/relationships/calcChain" Target="calcChain.xml"/><Relationship Id="rId5" Type="http://schemas.openxmlformats.org/officeDocument/2006/relationships/worksheet" Target="worksheets/sheet1.xml"/><Relationship Id="rId15" Type="http://schemas.openxmlformats.org/officeDocument/2006/relationships/chartsheet" Target="chartsheets/sheet7.xml"/><Relationship Id="rId23" Type="http://schemas.openxmlformats.org/officeDocument/2006/relationships/chartsheet" Target="chartsheets/sheet10.xml"/><Relationship Id="rId28" Type="http://schemas.openxmlformats.org/officeDocument/2006/relationships/worksheet" Target="worksheets/sheet17.xml"/><Relationship Id="rId36" Type="http://schemas.openxmlformats.org/officeDocument/2006/relationships/chartsheet" Target="chartsheets/sheet15.xml"/><Relationship Id="rId49" Type="http://schemas.openxmlformats.org/officeDocument/2006/relationships/chartsheet" Target="chartsheets/sheet22.xml"/><Relationship Id="rId57" Type="http://schemas.openxmlformats.org/officeDocument/2006/relationships/worksheet" Target="worksheets/sheet32.xml"/><Relationship Id="rId61" Type="http://schemas.openxmlformats.org/officeDocument/2006/relationships/worksheet" Target="worksheets/sheet36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10.xml"/><Relationship Id="rId31" Type="http://schemas.openxmlformats.org/officeDocument/2006/relationships/chartsheet" Target="chartsheets/sheet12.xml"/><Relationship Id="rId44" Type="http://schemas.openxmlformats.org/officeDocument/2006/relationships/chartsheet" Target="chartsheets/sheet21.xml"/><Relationship Id="rId52" Type="http://schemas.openxmlformats.org/officeDocument/2006/relationships/worksheet" Target="worksheets/sheet29.xml"/><Relationship Id="rId60" Type="http://schemas.openxmlformats.org/officeDocument/2006/relationships/worksheet" Target="worksheets/sheet35.xml"/><Relationship Id="rId65" Type="http://schemas.openxmlformats.org/officeDocument/2006/relationships/sharedStrings" Target="sharedStrings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8.xml"/><Relationship Id="rId22" Type="http://schemas.openxmlformats.org/officeDocument/2006/relationships/worksheet" Target="worksheets/sheet13.xml"/><Relationship Id="rId27" Type="http://schemas.openxmlformats.org/officeDocument/2006/relationships/worksheet" Target="worksheets/sheet16.xml"/><Relationship Id="rId30" Type="http://schemas.openxmlformats.org/officeDocument/2006/relationships/worksheet" Target="worksheets/sheet19.xml"/><Relationship Id="rId35" Type="http://schemas.openxmlformats.org/officeDocument/2006/relationships/worksheet" Target="worksheets/sheet21.xml"/><Relationship Id="rId43" Type="http://schemas.openxmlformats.org/officeDocument/2006/relationships/chartsheet" Target="chartsheets/sheet20.xml"/><Relationship Id="rId48" Type="http://schemas.openxmlformats.org/officeDocument/2006/relationships/worksheet" Target="worksheets/sheet27.xml"/><Relationship Id="rId56" Type="http://schemas.openxmlformats.org/officeDocument/2006/relationships/worksheet" Target="worksheets/sheet31.xml"/><Relationship Id="rId64" Type="http://schemas.openxmlformats.org/officeDocument/2006/relationships/styles" Target="styles.xml"/><Relationship Id="rId69" Type="http://schemas.openxmlformats.org/officeDocument/2006/relationships/customXml" Target="../customXml/item3.xml"/><Relationship Id="rId8" Type="http://schemas.openxmlformats.org/officeDocument/2006/relationships/worksheet" Target="worksheets/sheet4.xml"/><Relationship Id="rId51" Type="http://schemas.openxmlformats.org/officeDocument/2006/relationships/chartsheet" Target="chartsheets/sheet23.xml"/><Relationship Id="rId3" Type="http://schemas.openxmlformats.org/officeDocument/2006/relationships/chartsheet" Target="chartsheets/sheet3.xml"/><Relationship Id="rId12" Type="http://schemas.openxmlformats.org/officeDocument/2006/relationships/worksheet" Target="worksheets/sheet6.xml"/><Relationship Id="rId17" Type="http://schemas.openxmlformats.org/officeDocument/2006/relationships/chartsheet" Target="chartsheets/sheet9.xml"/><Relationship Id="rId25" Type="http://schemas.openxmlformats.org/officeDocument/2006/relationships/worksheet" Target="worksheets/sheet14.xml"/><Relationship Id="rId33" Type="http://schemas.openxmlformats.org/officeDocument/2006/relationships/chartsheet" Target="chartsheets/sheet14.xml"/><Relationship Id="rId38" Type="http://schemas.openxmlformats.org/officeDocument/2006/relationships/chartsheet" Target="chartsheets/sheet17.xml"/><Relationship Id="rId46" Type="http://schemas.openxmlformats.org/officeDocument/2006/relationships/worksheet" Target="worksheets/sheet25.xml"/><Relationship Id="rId59" Type="http://schemas.openxmlformats.org/officeDocument/2006/relationships/worksheet" Target="worksheets/sheet34.xml"/><Relationship Id="rId67" Type="http://schemas.openxmlformats.org/officeDocument/2006/relationships/customXml" Target="../customXml/item1.xml"/><Relationship Id="rId20" Type="http://schemas.openxmlformats.org/officeDocument/2006/relationships/worksheet" Target="worksheets/sheet11.xml"/><Relationship Id="rId41" Type="http://schemas.openxmlformats.org/officeDocument/2006/relationships/chartsheet" Target="chartsheets/sheet19.xml"/><Relationship Id="rId54" Type="http://schemas.openxmlformats.org/officeDocument/2006/relationships/chartsheet" Target="chartsheets/sheet25.xml"/><Relationship Id="rId62" Type="http://schemas.openxmlformats.org/officeDocument/2006/relationships/worksheet" Target="worksheets/sheet37.xml"/><Relationship Id="rId70" Type="http://schemas.openxmlformats.org/officeDocument/2006/relationships/customXml" Target="../customXml/item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8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3367174280879865"/>
          <c:w val="0.86157024793388426"/>
          <c:h val="0.80033840947546531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MK_ALL!$A$7</c:f>
              <c:strCache>
                <c:ptCount val="1"/>
                <c:pt idx="0">
                  <c:v>Державний борг</c:v>
                </c:pt>
              </c:strCache>
            </c:strRef>
          </c:tx>
          <c:invertIfNegative val="0"/>
          <c:cat>
            <c:numRef>
              <c:f>MK_ALL!$B$5:$L$5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MK_ALL!$B$7:$L$7</c:f>
              <c:numCache>
                <c:formatCode>#,##0.00</c:formatCode>
                <c:ptCount val="11"/>
                <c:pt idx="0">
                  <c:v>1334.2716012912799</c:v>
                </c:pt>
                <c:pt idx="1">
                  <c:v>1392.40034496416</c:v>
                </c:pt>
                <c:pt idx="2">
                  <c:v>1483.85351281361</c:v>
                </c:pt>
                <c:pt idx="3">
                  <c:v>1457.6737684841501</c:v>
                </c:pt>
                <c:pt idx="4">
                  <c:v>1448.91370727911</c:v>
                </c:pt>
                <c:pt idx="5">
                  <c:v>1448.54836350035</c:v>
                </c:pt>
                <c:pt idx="6">
                  <c:v>1436.3166690444</c:v>
                </c:pt>
                <c:pt idx="7">
                  <c:v>1427.35772475978</c:v>
                </c:pt>
                <c:pt idx="8">
                  <c:v>1467.14114592748</c:v>
                </c:pt>
                <c:pt idx="9">
                  <c:v>1505.1150715210899</c:v>
                </c:pt>
                <c:pt idx="10">
                  <c:v>1476.61262452813</c:v>
                </c:pt>
              </c:numCache>
            </c:numRef>
          </c:val>
        </c:ser>
        <c:ser>
          <c:idx val="2"/>
          <c:order val="1"/>
          <c:tx>
            <c:strRef>
              <c:f>MK_ALL!$A$8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MK_ALL!$B$5:$L$5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MK_ALL!$B$8:$L$8</c:f>
              <c:numCache>
                <c:formatCode>#,##0.00</c:formatCode>
                <c:ptCount val="11"/>
                <c:pt idx="0">
                  <c:v>237.90855769922001</c:v>
                </c:pt>
                <c:pt idx="1">
                  <c:v>253.21931773329001</c:v>
                </c:pt>
                <c:pt idx="2">
                  <c:v>257.08513917158001</c:v>
                </c:pt>
                <c:pt idx="3">
                  <c:v>252.71192344431</c:v>
                </c:pt>
                <c:pt idx="4">
                  <c:v>241.09316172952001</c:v>
                </c:pt>
                <c:pt idx="5">
                  <c:v>235.03800633466</c:v>
                </c:pt>
                <c:pt idx="6">
                  <c:v>231.97568559173999</c:v>
                </c:pt>
                <c:pt idx="7">
                  <c:v>234.25967341167001</c:v>
                </c:pt>
                <c:pt idx="8">
                  <c:v>244.40798421497001</c:v>
                </c:pt>
                <c:pt idx="9">
                  <c:v>272.91857488718</c:v>
                </c:pt>
                <c:pt idx="10">
                  <c:v>266.02771429734003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523200"/>
        <c:axId val="117524736"/>
        <c:axId val="0"/>
      </c:bar3DChart>
      <c:dateAx>
        <c:axId val="117523200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17524736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1175247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17523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805787849424713"/>
          <c:y val="0.51030352397172929"/>
          <c:w val="9.1942121505752872E-2"/>
          <c:h val="0.1419588773973786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CUR_M!$A$2</c:f>
          <c:strCache>
            <c:ptCount val="1"/>
            <c:pt idx="0">
              <c:v>Державний та гарантований державою борг України за станом на 31.10.2016</c:v>
            </c:pt>
          </c:strCache>
        </c:strRef>
      </c:tx>
      <c:layout>
        <c:manualLayout>
          <c:xMode val="edge"/>
          <c:yMode val="edge"/>
          <c:x val="0.1818181620884433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CUR_M!$A$8:$A$13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CUR_M!$B$8:$B$13</c:f>
              <c:numCache>
                <c:formatCode>#,##0.00</c:formatCode>
                <c:ptCount val="6"/>
                <c:pt idx="0">
                  <c:v>31.244157696359999</c:v>
                </c:pt>
                <c:pt idx="1">
                  <c:v>4.0304065865299998</c:v>
                </c:pt>
                <c:pt idx="2">
                  <c:v>0.29876223091999998</c:v>
                </c:pt>
                <c:pt idx="3">
                  <c:v>13.36250014973</c:v>
                </c:pt>
                <c:pt idx="4">
                  <c:v>18.80467604088</c:v>
                </c:pt>
                <c:pt idx="5">
                  <c:v>0.60918697091999996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CUR!$B$21</c:f>
          <c:strCache>
            <c:ptCount val="1"/>
            <c:pt idx="0">
              <c:v>Державний борг України за станом на 31.10.2016</c:v>
            </c:pt>
          </c:strCache>
        </c:strRef>
      </c:tx>
      <c:layout>
        <c:manualLayout>
          <c:xMode val="edge"/>
          <c:yMode val="edge"/>
          <c:x val="0.297520638736867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CUR!$A$25:$A$30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CUR!$B$25:$B$30</c:f>
              <c:numCache>
                <c:formatCode>#,##0.00</c:formatCode>
                <c:ptCount val="6"/>
                <c:pt idx="0">
                  <c:v>28.051965857270002</c:v>
                </c:pt>
                <c:pt idx="1">
                  <c:v>3.9223894331000002</c:v>
                </c:pt>
                <c:pt idx="2">
                  <c:v>0.29876223091999998</c:v>
                </c:pt>
                <c:pt idx="3">
                  <c:v>6.9831235857499996</c:v>
                </c:pt>
                <c:pt idx="4">
                  <c:v>18.050145439209999</c:v>
                </c:pt>
                <c:pt idx="5">
                  <c:v>0.60918697091999996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DKR!$A$2</c:f>
          <c:strCache>
            <c:ptCount val="1"/>
            <c:pt idx="0">
              <c:v>Державний та гарантований державою борг України за станом на 31.10.2016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DKR!$A$8:$A$15</c:f>
              <c:strCache>
                <c:ptCount val="8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випущеними цінними паперами</c:v>
                </c:pt>
                <c:pt idx="4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5">
                  <c:v>Зовнішній борг за позиками, одержаними від міжнародних фінансових організацій</c:v>
                </c:pt>
                <c:pt idx="6">
                  <c:v>Зовнішній борг за позиками, одержаними від органів управління іноземних держав</c:v>
                </c:pt>
                <c:pt idx="7">
                  <c:v>Зовнішній борг, не віднесений до інших категорій</c:v>
                </c:pt>
              </c:strCache>
            </c:strRef>
          </c:cat>
          <c:val>
            <c:numRef>
              <c:f>DKR!$B$8:$B$15</c:f>
              <c:numCache>
                <c:formatCode>#,##0.00</c:formatCode>
                <c:ptCount val="8"/>
                <c:pt idx="0">
                  <c:v>22.0727615861</c:v>
                </c:pt>
                <c:pt idx="1">
                  <c:v>0.23549593033999999</c:v>
                </c:pt>
                <c:pt idx="2">
                  <c:v>3.7443200000000001E-5</c:v>
                </c:pt>
                <c:pt idx="3">
                  <c:v>19.043330000000001</c:v>
                </c:pt>
                <c:pt idx="4">
                  <c:v>2.2970148111399999</c:v>
                </c:pt>
                <c:pt idx="5">
                  <c:v>21.002983531040002</c:v>
                </c:pt>
                <c:pt idx="6">
                  <c:v>1.89908879588</c:v>
                </c:pt>
                <c:pt idx="7">
                  <c:v>1.7989775776400001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'DKR2'!$A$1</c:f>
          <c:strCache>
            <c:ptCount val="1"/>
            <c:pt idx="0">
              <c:v>Державний борг України за станом на 31.10.2016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'DKR2'!$A$10:$A$16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Зовнішній борг за випущеними цінними паперами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'DKR2'!$B$10:$B$16</c:f>
              <c:numCache>
                <c:formatCode>#,##0.00</c:formatCode>
                <c:ptCount val="7"/>
                <c:pt idx="0">
                  <c:v>21.447171601240001</c:v>
                </c:pt>
                <c:pt idx="1">
                  <c:v>9.9853543729999994E-2</c:v>
                </c:pt>
                <c:pt idx="2">
                  <c:v>19.043330000000001</c:v>
                </c:pt>
                <c:pt idx="3">
                  <c:v>5.5843310000000002E-5</c:v>
                </c:pt>
                <c:pt idx="4">
                  <c:v>13.88520388247</c:v>
                </c:pt>
                <c:pt idx="5">
                  <c:v>1.75287201592</c:v>
                </c:pt>
                <c:pt idx="6">
                  <c:v>1.6870866305000001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'DKR2'!$A$2</c:f>
          <c:strCache>
            <c:ptCount val="1"/>
            <c:pt idx="0">
              <c:v>Гарантований державою борг України за станом на 31.10.2016</c:v>
            </c:pt>
          </c:strCache>
        </c:strRef>
      </c:tx>
      <c:layout>
        <c:manualLayout>
          <c:xMode val="edge"/>
          <c:yMode val="edge"/>
          <c:x val="0.2407024458033748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'DKR2'!$A$18:$A$24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'DKR2'!$B$18:$B$24</c:f>
              <c:numCache>
                <c:formatCode>#,##0.00</c:formatCode>
                <c:ptCount val="7"/>
                <c:pt idx="0">
                  <c:v>0.62558998485999995</c:v>
                </c:pt>
                <c:pt idx="1">
                  <c:v>0.13564238661</c:v>
                </c:pt>
                <c:pt idx="2">
                  <c:v>3.7443200000000001E-5</c:v>
                </c:pt>
                <c:pt idx="3">
                  <c:v>2.2969589678300002</c:v>
                </c:pt>
                <c:pt idx="4">
                  <c:v>7.11777964857</c:v>
                </c:pt>
                <c:pt idx="5">
                  <c:v>0.14621677995999999</c:v>
                </c:pt>
                <c:pt idx="6">
                  <c:v>0.11189094714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YT_ALL!$A$10</c:f>
          <c:strCache>
            <c:ptCount val="1"/>
            <c:pt idx="0">
              <c:v>Державний та гарантований державою борг України за останні 5 років (млрд. дол. США)</c:v>
            </c:pt>
          </c:strCache>
        </c:strRef>
      </c:tx>
      <c:layout>
        <c:manualLayout>
          <c:xMode val="edge"/>
          <c:yMode val="edge"/>
          <c:x val="0.13421837628658195"/>
          <c:y val="3.074838099545650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8.6776859504132234E-2"/>
          <c:y val="0.10490693739424704"/>
          <c:w val="0.77685950413223137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YT_ALL!$B$13:$G$13</c:f>
              <c:numCache>
                <c:formatCode>#,##0.00</c:formatCode>
                <c:ptCount val="6"/>
                <c:pt idx="0">
                  <c:v>21.74900491835</c:v>
                </c:pt>
                <c:pt idx="1">
                  <c:v>25.836446091900001</c:v>
                </c:pt>
                <c:pt idx="2">
                  <c:v>35.542190100169996</c:v>
                </c:pt>
                <c:pt idx="3">
                  <c:v>31.002642687809999</c:v>
                </c:pt>
                <c:pt idx="4">
                  <c:v>22.060244326389999</c:v>
                </c:pt>
                <c:pt idx="5">
                  <c:v>22.308294959640001</c:v>
                </c:pt>
              </c:numCache>
            </c:numRef>
          </c:val>
        </c:ser>
        <c:ser>
          <c:idx val="1"/>
          <c:order val="1"/>
          <c:tx>
            <c:strRef>
              <c:f>YT_ALL!$A$14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YT_ALL!$B$14:$G$14</c:f>
              <c:numCache>
                <c:formatCode>#,##0.00</c:formatCode>
                <c:ptCount val="6"/>
                <c:pt idx="0">
                  <c:v>37.474653315769999</c:v>
                </c:pt>
                <c:pt idx="1">
                  <c:v>38.658841419490003</c:v>
                </c:pt>
                <c:pt idx="2">
                  <c:v>37.620148314780003</c:v>
                </c:pt>
                <c:pt idx="3">
                  <c:v>38.809280275120003</c:v>
                </c:pt>
                <c:pt idx="4">
                  <c:v>43.445441785930001</c:v>
                </c:pt>
                <c:pt idx="5">
                  <c:v>46.041394715700001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777728"/>
        <c:axId val="136779264"/>
        <c:axId val="0"/>
      </c:bar3DChart>
      <c:dateAx>
        <c:axId val="13677772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677926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367792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67777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YT_ALL!$A$4</c:f>
          <c:strCache>
            <c:ptCount val="1"/>
            <c:pt idx="0">
              <c:v>Державний та гарантований державою борг України за останні 5 років (млрд. грн)</c:v>
            </c:pt>
          </c:strCache>
        </c:strRef>
      </c:tx>
      <c:layout>
        <c:manualLayout>
          <c:xMode val="edge"/>
          <c:yMode val="edge"/>
          <c:x val="0.13993313805057647"/>
          <c:y val="2.2393289611644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9.4008264462809923E-2"/>
          <c:y val="0.10490693739424704"/>
          <c:w val="0.76962809917355368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YT_ALL!$B$7:$G$7</c:f>
              <c:numCache>
                <c:formatCode>#,##0.00</c:formatCode>
                <c:ptCount val="6"/>
                <c:pt idx="0">
                  <c:v>173.77019949563999</c:v>
                </c:pt>
                <c:pt idx="1">
                  <c:v>206.51071361043</c:v>
                </c:pt>
                <c:pt idx="2">
                  <c:v>284.08872546875</c:v>
                </c:pt>
                <c:pt idx="3">
                  <c:v>488.86690736498002</c:v>
                </c:pt>
                <c:pt idx="4">
                  <c:v>529.46057801733002</c:v>
                </c:pt>
                <c:pt idx="5">
                  <c:v>568.77119518204995</c:v>
                </c:pt>
              </c:numCache>
            </c:numRef>
          </c:val>
        </c:ser>
        <c:ser>
          <c:idx val="1"/>
          <c:order val="1"/>
          <c:tx>
            <c:strRef>
              <c:f>YT_ALL!$A$8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YT_ALL!$B$8:$G$8</c:f>
              <c:numCache>
                <c:formatCode>#,##0.00</c:formatCode>
                <c:ptCount val="6"/>
                <c:pt idx="0">
                  <c:v>299.41498506257</c:v>
                </c:pt>
                <c:pt idx="1">
                  <c:v>309.00011946606998</c:v>
                </c:pt>
                <c:pt idx="2">
                  <c:v>300.69784548002002</c:v>
                </c:pt>
                <c:pt idx="3">
                  <c:v>611.96630933766005</c:v>
                </c:pt>
                <c:pt idx="4">
                  <c:v>1042.71958097317</c:v>
                </c:pt>
                <c:pt idx="5">
                  <c:v>1173.8691436434201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78816"/>
        <c:axId val="137388800"/>
        <c:axId val="0"/>
      </c:bar3DChart>
      <c:dateAx>
        <c:axId val="13737881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738880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373888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73788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Динаміка державного боргу за останні 5 років</a:t>
            </a:r>
          </a:p>
          <a:p>
            <a:pPr>
              <a:defRPr/>
            </a:pPr>
            <a:r>
              <a:rPr sz="1000" b="1"/>
              <a:t>(відсотокова структура)</a:t>
            </a:r>
          </a:p>
        </c:rich>
      </c:tx>
      <c:layout>
        <c:manualLayout>
          <c:xMode val="edge"/>
          <c:yMode val="edge"/>
          <c:x val="0.30785127040092064"/>
          <c:y val="2.03045685279187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79028925619834711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YT_ALL!$A$19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YT_ALL!$B$19:$G$19</c:f>
              <c:numCache>
                <c:formatCode>0.00%</c:formatCode>
                <c:ptCount val="6"/>
                <c:pt idx="0">
                  <c:v>0.36723499999999998</c:v>
                </c:pt>
                <c:pt idx="1">
                  <c:v>0.40059400000000001</c:v>
                </c:pt>
                <c:pt idx="2">
                  <c:v>0.48579899999999998</c:v>
                </c:pt>
                <c:pt idx="3">
                  <c:v>0.44408799999999998</c:v>
                </c:pt>
                <c:pt idx="4">
                  <c:v>0.33676800000000001</c:v>
                </c:pt>
                <c:pt idx="5">
                  <c:v>0.32638499999999998</c:v>
                </c:pt>
              </c:numCache>
            </c:numRef>
          </c:val>
        </c:ser>
        <c:ser>
          <c:idx val="1"/>
          <c:order val="1"/>
          <c:tx>
            <c:strRef>
              <c:f>YT_ALL!$A$20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YT_ALL!$B$20:$G$20</c:f>
              <c:numCache>
                <c:formatCode>0.00%</c:formatCode>
                <c:ptCount val="6"/>
                <c:pt idx="0">
                  <c:v>0.63276500000000002</c:v>
                </c:pt>
                <c:pt idx="1">
                  <c:v>0.59940599999999999</c:v>
                </c:pt>
                <c:pt idx="2">
                  <c:v>0.51420100000000002</c:v>
                </c:pt>
                <c:pt idx="3">
                  <c:v>0.55591199999999996</c:v>
                </c:pt>
                <c:pt idx="4">
                  <c:v>0.66323200000000004</c:v>
                </c:pt>
                <c:pt idx="5">
                  <c:v>0.67361499999999996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304320"/>
        <c:axId val="137310208"/>
        <c:axId val="0"/>
      </c:bar3DChart>
      <c:dateAx>
        <c:axId val="1373043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731020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373102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730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128095932165668"/>
          <c:y val="8.9678688641077212E-2"/>
          <c:w val="0.11983475695320922"/>
          <c:h val="7.275803722504230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YTM_ALL!$B$6:$G$6</c:f>
              <c:numCache>
                <c:formatCode>#,##0.00;\-#,##0.00;</c:formatCode>
                <c:ptCount val="6"/>
                <c:pt idx="0">
                  <c:v>473.18518455820998</c:v>
                </c:pt>
                <c:pt idx="1">
                  <c:v>515.51083307649992</c:v>
                </c:pt>
                <c:pt idx="2">
                  <c:v>584.78657094877008</c:v>
                </c:pt>
                <c:pt idx="3">
                  <c:v>1100.8332167026401</c:v>
                </c:pt>
                <c:pt idx="4">
                  <c:v>1572.1801589904999</c:v>
                </c:pt>
                <c:pt idx="5">
                  <c:v>1742.6403388254701</c:v>
                </c:pt>
              </c:numCache>
            </c:numRef>
          </c:val>
        </c:ser>
        <c:ser>
          <c:idx val="1"/>
          <c:order val="1"/>
          <c:tx>
            <c:strRef>
              <c:f>YTM_ALL!$A$7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YTM_ALL!$B$7:$G$7</c:f>
              <c:numCache>
                <c:formatCode>#,##0.00</c:formatCode>
                <c:ptCount val="6"/>
                <c:pt idx="0">
                  <c:v>173.77019949563999</c:v>
                </c:pt>
                <c:pt idx="1">
                  <c:v>206.51071361043</c:v>
                </c:pt>
                <c:pt idx="2">
                  <c:v>284.08872546875</c:v>
                </c:pt>
                <c:pt idx="3">
                  <c:v>488.86690736498002</c:v>
                </c:pt>
                <c:pt idx="4">
                  <c:v>529.46057801733002</c:v>
                </c:pt>
                <c:pt idx="5">
                  <c:v>568.77119518204995</c:v>
                </c:pt>
              </c:numCache>
            </c:numRef>
          </c:val>
        </c:ser>
        <c:ser>
          <c:idx val="0"/>
          <c:order val="2"/>
          <c:tx>
            <c:strRef>
              <c:f>YTM_ALL!$A$8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YTM_ALL!$B$8:$G$8</c:f>
              <c:numCache>
                <c:formatCode>#,##0.00</c:formatCode>
                <c:ptCount val="6"/>
                <c:pt idx="0">
                  <c:v>299.41498506257</c:v>
                </c:pt>
                <c:pt idx="1">
                  <c:v>309.00011946606998</c:v>
                </c:pt>
                <c:pt idx="2">
                  <c:v>300.69784548002002</c:v>
                </c:pt>
                <c:pt idx="3">
                  <c:v>611.96630933766005</c:v>
                </c:pt>
                <c:pt idx="4">
                  <c:v>1042.71958097317</c:v>
                </c:pt>
                <c:pt idx="5">
                  <c:v>1173.8691436434201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154560"/>
        <c:axId val="137156096"/>
        <c:axId val="0"/>
      </c:bar3DChart>
      <c:dateAx>
        <c:axId val="13715456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715609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371560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7154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YTM_ALL!$B$12:$G$12</c:f>
              <c:numCache>
                <c:formatCode>#,##0.00;\-#,##0.00;</c:formatCode>
                <c:ptCount val="6"/>
                <c:pt idx="0">
                  <c:v>59.223658234119995</c:v>
                </c:pt>
                <c:pt idx="1">
                  <c:v>64.495287511390003</c:v>
                </c:pt>
                <c:pt idx="2">
                  <c:v>73.16233841495</c:v>
                </c:pt>
                <c:pt idx="3">
                  <c:v>69.811922962929998</c:v>
                </c:pt>
                <c:pt idx="4">
                  <c:v>65.505686112320006</c:v>
                </c:pt>
                <c:pt idx="5">
                  <c:v>68.349689675340002</c:v>
                </c:pt>
              </c:numCache>
            </c:numRef>
          </c:val>
        </c:ser>
        <c:ser>
          <c:idx val="1"/>
          <c:order val="1"/>
          <c:tx>
            <c:strRef>
              <c:f>YTM_ALL!$A$13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YTM_ALL!$B$13:$G$13</c:f>
              <c:numCache>
                <c:formatCode>#,##0.00</c:formatCode>
                <c:ptCount val="6"/>
                <c:pt idx="0">
                  <c:v>21.74900491835</c:v>
                </c:pt>
                <c:pt idx="1">
                  <c:v>25.836446091900001</c:v>
                </c:pt>
                <c:pt idx="2">
                  <c:v>35.542190100169996</c:v>
                </c:pt>
                <c:pt idx="3">
                  <c:v>31.002642687809999</c:v>
                </c:pt>
                <c:pt idx="4">
                  <c:v>22.060244326389999</c:v>
                </c:pt>
                <c:pt idx="5">
                  <c:v>22.308294959640001</c:v>
                </c:pt>
              </c:numCache>
            </c:numRef>
          </c:val>
        </c:ser>
        <c:ser>
          <c:idx val="0"/>
          <c:order val="2"/>
          <c:tx>
            <c:strRef>
              <c:f>YTM_ALL!$A$14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YTM_ALL!$B$14:$G$14</c:f>
              <c:numCache>
                <c:formatCode>#,##0.00</c:formatCode>
                <c:ptCount val="6"/>
                <c:pt idx="0">
                  <c:v>37.474653315769999</c:v>
                </c:pt>
                <c:pt idx="1">
                  <c:v>38.658841419490003</c:v>
                </c:pt>
                <c:pt idx="2">
                  <c:v>37.620148314780003</c:v>
                </c:pt>
                <c:pt idx="3">
                  <c:v>38.809280275120003</c:v>
                </c:pt>
                <c:pt idx="4">
                  <c:v>43.445441785930001</c:v>
                </c:pt>
                <c:pt idx="5">
                  <c:v>46.041394715700001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253632"/>
        <c:axId val="137255168"/>
        <c:axId val="0"/>
      </c:bar3DChart>
      <c:dateAx>
        <c:axId val="13725363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3725516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372551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37253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0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0490693739424704"/>
          <c:w val="0.86157024793388426"/>
          <c:h val="0.82910321489001693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MK_ALL!$B$11:$L$11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MK_ALL!$B$13:$L$13</c:f>
              <c:numCache>
                <c:formatCode>#,##0.00</c:formatCode>
                <c:ptCount val="11"/>
                <c:pt idx="0">
                  <c:v>55.593105028709999</c:v>
                </c:pt>
                <c:pt idx="1">
                  <c:v>55.359936907719998</c:v>
                </c:pt>
                <c:pt idx="2">
                  <c:v>54.84705320154</c:v>
                </c:pt>
                <c:pt idx="3">
                  <c:v>55.598087382320003</c:v>
                </c:pt>
                <c:pt idx="4">
                  <c:v>57.527329978680001</c:v>
                </c:pt>
                <c:pt idx="5">
                  <c:v>57.559733306090003</c:v>
                </c:pt>
                <c:pt idx="6">
                  <c:v>57.789210318519999</c:v>
                </c:pt>
                <c:pt idx="7">
                  <c:v>57.55891534565</c:v>
                </c:pt>
                <c:pt idx="8">
                  <c:v>57.193488316580002</c:v>
                </c:pt>
                <c:pt idx="9">
                  <c:v>58.085909999969999</c:v>
                </c:pt>
                <c:pt idx="10">
                  <c:v>57.915573517170003</c:v>
                </c:pt>
              </c:numCache>
            </c:numRef>
          </c:val>
        </c:ser>
        <c:ser>
          <c:idx val="2"/>
          <c:order val="1"/>
          <c:tx>
            <c:strRef>
              <c:f>MK_ALL!$A$14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MK_ALL!$B$11:$L$11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MK_ALL!$B$14:$L$14</c:f>
              <c:numCache>
                <c:formatCode>#,##0.00</c:formatCode>
                <c:ptCount val="11"/>
                <c:pt idx="0">
                  <c:v>9.9125810836100001</c:v>
                </c:pt>
                <c:pt idx="1">
                  <c:v>10.067654395770001</c:v>
                </c:pt>
                <c:pt idx="2">
                  <c:v>9.5025298546400006</c:v>
                </c:pt>
                <c:pt idx="3">
                  <c:v>9.6388505480499997</c:v>
                </c:pt>
                <c:pt idx="4">
                  <c:v>9.5723063428599993</c:v>
                </c:pt>
                <c:pt idx="5">
                  <c:v>9.3395051917400007</c:v>
                </c:pt>
                <c:pt idx="6">
                  <c:v>9.3333816785600003</c:v>
                </c:pt>
                <c:pt idx="7">
                  <c:v>9.4466386925099997</c:v>
                </c:pt>
                <c:pt idx="8">
                  <c:v>9.5277439587499995</c:v>
                </c:pt>
                <c:pt idx="9">
                  <c:v>10.53256596666</c:v>
                </c:pt>
                <c:pt idx="10">
                  <c:v>10.434116158169999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616640"/>
        <c:axId val="117618176"/>
        <c:axId val="0"/>
      </c:bar3DChart>
      <c:dateAx>
        <c:axId val="117616640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17618176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1176181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17616640"/>
        <c:crosses val="autoZero"/>
        <c:crossBetween val="between"/>
      </c:valAx>
      <c:spPr>
        <a:noFill/>
        <a:ln w="25400">
          <a:noFill/>
        </a:ln>
      </c:spPr>
    </c:plotArea>
    <c:legend>
      <c:legendPos val="tr"/>
      <c:layout>
        <c:manualLayout>
          <c:xMode val="edge"/>
          <c:yMode val="edge"/>
          <c:x val="0.90805787849424713"/>
          <c:y val="0.45421124083627479"/>
          <c:w val="9.1942121505752872E-2"/>
          <c:h val="0.125239964126741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YKM_ALL!$B$6:$G$6</c:f>
              <c:numCache>
                <c:formatCode>#,##0.00;\-#,##0.00;</c:formatCode>
                <c:ptCount val="6"/>
                <c:pt idx="0">
                  <c:v>473.18518455821004</c:v>
                </c:pt>
                <c:pt idx="1">
                  <c:v>515.51083307650003</c:v>
                </c:pt>
                <c:pt idx="2">
                  <c:v>584.78657094876996</c:v>
                </c:pt>
                <c:pt idx="3">
                  <c:v>1100.8332167026401</c:v>
                </c:pt>
                <c:pt idx="4">
                  <c:v>1572.1801589904999</c:v>
                </c:pt>
                <c:pt idx="5">
                  <c:v>1742.6403388254701</c:v>
                </c:pt>
              </c:numCache>
            </c:numRef>
          </c:val>
        </c:ser>
        <c:ser>
          <c:idx val="1"/>
          <c:order val="1"/>
          <c:tx>
            <c:strRef>
              <c:f>YKM_ALL!$A$7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YKM_ALL!$B$7:$G$7</c:f>
              <c:numCache>
                <c:formatCode>#,##0.00</c:formatCode>
                <c:ptCount val="6"/>
                <c:pt idx="0">
                  <c:v>357.27386718598001</c:v>
                </c:pt>
                <c:pt idx="1">
                  <c:v>399.21823411787</c:v>
                </c:pt>
                <c:pt idx="2">
                  <c:v>480.21862943662001</c:v>
                </c:pt>
                <c:pt idx="3">
                  <c:v>947.03046914465006</c:v>
                </c:pt>
                <c:pt idx="4">
                  <c:v>1334.2716012912799</c:v>
                </c:pt>
                <c:pt idx="5">
                  <c:v>1476.61262452813</c:v>
                </c:pt>
              </c:numCache>
            </c:numRef>
          </c:val>
        </c:ser>
        <c:ser>
          <c:idx val="0"/>
          <c:order val="2"/>
          <c:tx>
            <c:strRef>
              <c:f>YKM_ALL!$A$8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YKM_ALL!$B$8:$G$8</c:f>
              <c:numCache>
                <c:formatCode>#,##0.00</c:formatCode>
                <c:ptCount val="6"/>
                <c:pt idx="0">
                  <c:v>115.91131737223</c:v>
                </c:pt>
                <c:pt idx="1">
                  <c:v>116.29259895862999</c:v>
                </c:pt>
                <c:pt idx="2">
                  <c:v>104.56794151215</c:v>
                </c:pt>
                <c:pt idx="3">
                  <c:v>153.80274755798999</c:v>
                </c:pt>
                <c:pt idx="4">
                  <c:v>237.90855769922001</c:v>
                </c:pt>
                <c:pt idx="5">
                  <c:v>266.02771429734003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9470336"/>
        <c:axId val="136732672"/>
        <c:axId val="0"/>
      </c:bar3DChart>
      <c:dateAx>
        <c:axId val="11947033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3673267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367326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19470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YKM_ALL!$B$12:$G$12</c:f>
              <c:numCache>
                <c:formatCode>#,##0.00;\-#,##0.00;</c:formatCode>
                <c:ptCount val="6"/>
                <c:pt idx="0">
                  <c:v>59.223658234119995</c:v>
                </c:pt>
                <c:pt idx="1">
                  <c:v>64.495287511390003</c:v>
                </c:pt>
                <c:pt idx="2">
                  <c:v>73.16233841495</c:v>
                </c:pt>
                <c:pt idx="3">
                  <c:v>69.811922962929998</c:v>
                </c:pt>
                <c:pt idx="4">
                  <c:v>65.505686112320006</c:v>
                </c:pt>
                <c:pt idx="5">
                  <c:v>68.349689675340002</c:v>
                </c:pt>
              </c:numCache>
            </c:numRef>
          </c:val>
        </c:ser>
        <c:ser>
          <c:idx val="1"/>
          <c:order val="1"/>
          <c:tx>
            <c:strRef>
              <c:f>YKM_ALL!$A$13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YKM_ALL!$B$13:$G$13</c:f>
              <c:numCache>
                <c:formatCode>#,##0.00</c:formatCode>
                <c:ptCount val="6"/>
                <c:pt idx="0">
                  <c:v>44.716246612729996</c:v>
                </c:pt>
                <c:pt idx="1">
                  <c:v>49.945981999040001</c:v>
                </c:pt>
                <c:pt idx="2">
                  <c:v>60.079898590879999</c:v>
                </c:pt>
                <c:pt idx="3">
                  <c:v>60.058160629950002</c:v>
                </c:pt>
                <c:pt idx="4">
                  <c:v>55.593105028709999</c:v>
                </c:pt>
                <c:pt idx="5">
                  <c:v>57.915573517170003</c:v>
                </c:pt>
              </c:numCache>
            </c:numRef>
          </c:val>
        </c:ser>
        <c:ser>
          <c:idx val="0"/>
          <c:order val="2"/>
          <c:tx>
            <c:strRef>
              <c:f>YKM_ALL!$A$14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YKM_ALL!$B$11:$G$11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42674</c:v>
                </c:pt>
              </c:numCache>
            </c:numRef>
          </c:cat>
          <c:val>
            <c:numRef>
              <c:f>YKM_ALL!$B$14:$G$14</c:f>
              <c:numCache>
                <c:formatCode>#,##0.00</c:formatCode>
                <c:ptCount val="6"/>
                <c:pt idx="0">
                  <c:v>14.50741162139</c:v>
                </c:pt>
                <c:pt idx="1">
                  <c:v>14.549305512349999</c:v>
                </c:pt>
                <c:pt idx="2">
                  <c:v>13.082439824070001</c:v>
                </c:pt>
                <c:pt idx="3">
                  <c:v>9.7537623329799992</c:v>
                </c:pt>
                <c:pt idx="4">
                  <c:v>9.9125810836100001</c:v>
                </c:pt>
                <c:pt idx="5">
                  <c:v>10.434116158169999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772608"/>
        <c:axId val="137913088"/>
        <c:axId val="0"/>
      </c:bar3DChart>
      <c:dateAx>
        <c:axId val="13677260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3791308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37913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367726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KIND_CMP!$B$1</c:f>
          <c:strCache>
            <c:ptCount val="1"/>
            <c:pt idx="0">
              <c:v>Державний та гарантований державою борг України за станом на 31.10.2016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685950413223143"/>
          <c:y val="0.39932318104906939"/>
          <c:w val="0.4462809917355372"/>
          <c:h val="0.29103214890016921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2.5279264759873566E-2"/>
                  <c:y val="2.3229812009539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KIND_CMP!$A$8:$A$9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KIND_CMP!$F$8:$F$9</c:f>
              <c:numCache>
                <c:formatCode>#,##0.00</c:formatCode>
                <c:ptCount val="2"/>
                <c:pt idx="0">
                  <c:v>1476.61262452813</c:v>
                </c:pt>
                <c:pt idx="1">
                  <c:v>266.02771429734003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Структура державного та гарантованого державою боргу</a:t>
            </a:r>
          </a:p>
          <a:p>
            <a:pPr>
              <a:defRPr/>
            </a:pPr>
            <a:r>
              <a:rPr sz="1200" b="1"/>
              <a:t>в розрізі термінів погашення</a:t>
            </a:r>
          </a:p>
        </c:rich>
      </c:tx>
      <c:layout>
        <c:manualLayout>
          <c:xMode val="edge"/>
          <c:yMode val="edge"/>
          <c:x val="0.25542916235780766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335056876938985"/>
          <c:y val="0.42203389830508475"/>
          <c:w val="0.43329886246122029"/>
          <c:h val="0.2813559322033898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DTR!$A$7:$A$9</c:f>
              <c:strCache>
                <c:ptCount val="3"/>
                <c:pt idx="0">
                  <c:v>2016.10.31-2016.12.31</c:v>
                </c:pt>
                <c:pt idx="1">
                  <c:v>2017-2021</c:v>
                </c:pt>
                <c:pt idx="2">
                  <c:v>2021-31.12.2060</c:v>
                </c:pt>
              </c:strCache>
            </c:strRef>
          </c:cat>
          <c:val>
            <c:numRef>
              <c:f>DTR!$B$7:$B$9</c:f>
              <c:numCache>
                <c:formatCode>#,##0.00</c:formatCode>
                <c:ptCount val="3"/>
                <c:pt idx="0">
                  <c:v>0.77112315021</c:v>
                </c:pt>
                <c:pt idx="1">
                  <c:v>33.018069818480001</c:v>
                </c:pt>
                <c:pt idx="2">
                  <c:v>34.56049670665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31.10.2016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9434418524"/>
          <c:y val="2.03043549946749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615702479338845"/>
          <c:y val="0.44162436548223349"/>
          <c:w val="0.42768595041322316"/>
          <c:h val="0.27749576988155666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(DEBT_TERM!$I$11,DEBT_TERM!$I$49,DEBT_TERM!$I$52,DEBT_TERM!$I$53)</c:f>
              <c:strCache>
                <c:ptCount val="4"/>
                <c:pt idx="0">
                  <c:v>      Державний внутрішній борг; 63,941%; 6,61р.</c:v>
                </c:pt>
                <c:pt idx="1">
                  <c:v>      Державний зовнішній борг; 5,963%; 12,72р.</c:v>
                </c:pt>
                <c:pt idx="2">
                  <c:v>      Гарантований внутрішній борг; 140,464%; 5,95р.</c:v>
                </c:pt>
                <c:pt idx="3">
                  <c:v>      Гарантований зовнішній борг; 14,306%; 12,82р.</c:v>
                </c:pt>
              </c:strCache>
            </c:strRef>
          </c:cat>
          <c:val>
            <c:numRef>
              <c:f>(DEBT_TERM!$J$11,DEBT_TERM!$J$49,DEBT_TERM!$J$52,DEBT_TERM!$J$53)</c:f>
              <c:numCache>
                <c:formatCode>#,##0.00</c:formatCode>
                <c:ptCount val="4"/>
                <c:pt idx="0">
                  <c:v>549361897.28999996</c:v>
                </c:pt>
                <c:pt idx="1">
                  <c:v>927250727.24000001</c:v>
                </c:pt>
                <c:pt idx="2">
                  <c:v>19409297.890000001</c:v>
                </c:pt>
                <c:pt idx="3">
                  <c:v>246618416.40000001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31.10.2016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85128125791"/>
          <c:y val="2.030439088514950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272727272727271"/>
          <c:y val="0.43147208121827413"/>
          <c:w val="0.45454545454545453"/>
          <c:h val="0.2961082910321489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DEBT_TERM!$I$13:$I$48</c:f>
              <c:strCache>
                <c:ptCount val="36"/>
                <c:pt idx="0">
                  <c:v>            ОВДП (1 - місячні); 0%; 0р.</c:v>
                </c:pt>
                <c:pt idx="1">
                  <c:v>            ОВДП (10 - річні); 20,101%; 9,94р.</c:v>
                </c:pt>
                <c:pt idx="2">
                  <c:v>            ОВДП (11 - річні); 11,147%; 11,89р.</c:v>
                </c:pt>
                <c:pt idx="3">
                  <c:v>            ОВДП (12 - місячні); 0%; 0,9р.</c:v>
                </c:pt>
                <c:pt idx="4">
                  <c:v>            ОВДП (12 - річні); 9,5%; 12,43р.</c:v>
                </c:pt>
                <c:pt idx="5">
                  <c:v>            ОВДП (13 - річні); 12,5%; 13,46р.</c:v>
                </c:pt>
                <c:pt idx="6">
                  <c:v>            ОВДП (14 - річні); 12,5%; 13,96р.</c:v>
                </c:pt>
                <c:pt idx="7">
                  <c:v>            ОВДП (15 - річні); 7,743%; 11,15р.</c:v>
                </c:pt>
                <c:pt idx="8">
                  <c:v>            ОВДП (18 - місячні); 7,616%; 1,47р.</c:v>
                </c:pt>
                <c:pt idx="9">
                  <c:v>            ОВДП (2 - річні); 121,283%; 1,99р.</c:v>
                </c:pt>
                <c:pt idx="10">
                  <c:v>            ОВДП (3 - місячні); 0%; 0р.</c:v>
                </c:pt>
                <c:pt idx="11">
                  <c:v>            ОВДП (3 - річні); 369,031%; 2,9р.</c:v>
                </c:pt>
                <c:pt idx="12">
                  <c:v>            ОВДП (4 - річні); 16%; 4,95р.</c:v>
                </c:pt>
                <c:pt idx="13">
                  <c:v>            ОВДП (5 - річні); 26,567%; 4,92р.</c:v>
                </c:pt>
                <c:pt idx="14">
                  <c:v>            ОВДП (6 - місячні); 2,472%; 0,53р.</c:v>
                </c:pt>
                <c:pt idx="15">
                  <c:v>            ОВДП (6 - річні); 14,3%; 6,42р.</c:v>
                </c:pt>
                <c:pt idx="16">
                  <c:v>            ОВДП (7 - річні); 11,411%; 6,98р.</c:v>
                </c:pt>
                <c:pt idx="17">
                  <c:v>            ОВДП (8 - річні); 12,244%; 8,14р.</c:v>
                </c:pt>
                <c:pt idx="18">
                  <c:v>            ОВДП (9 - місячні); 0,052%; 0,75р.</c:v>
                </c:pt>
                <c:pt idx="19">
                  <c:v>            ОВДП (9 - річні); 10,052%; 9,29р.</c:v>
                </c:pt>
                <c:pt idx="20">
                  <c:v>            Казначейські зобов'язання; 0%; 0р.</c:v>
                </c:pt>
                <c:pt idx="21">
                  <c:v>            ОВДП (1 - місячні); 0%; 0р.</c:v>
                </c:pt>
                <c:pt idx="22">
                  <c:v>            ОВДП (10 - річні); 9,465%; 10,03р.</c:v>
                </c:pt>
                <c:pt idx="23">
                  <c:v>            ОВДП (12 - місячні); 0%; 0р.</c:v>
                </c:pt>
                <c:pt idx="24">
                  <c:v>            ОВДП (18 - місячні); 0%; 0р.</c:v>
                </c:pt>
                <c:pt idx="25">
                  <c:v>            ОВДП (2 - річні); 0%; 0р.</c:v>
                </c:pt>
                <c:pt idx="26">
                  <c:v>            ОВДП (3 - місячні); 0%; 0р.</c:v>
                </c:pt>
                <c:pt idx="27">
                  <c:v>            ОВДП (3 - річні); 699,484%; 2,98р.</c:v>
                </c:pt>
                <c:pt idx="28">
                  <c:v>            ОВДП (4 - річні); 744,236%; 3,97р.</c:v>
                </c:pt>
                <c:pt idx="29">
                  <c:v>            ОВДП (5 - річні); 73,493%; 4,9р.</c:v>
                </c:pt>
                <c:pt idx="30">
                  <c:v>            ОВДП (6 - місячні); 0%; 0р.</c:v>
                </c:pt>
                <c:pt idx="31">
                  <c:v>            ОВДП (6 - річні); 9,5%; 6,18р.</c:v>
                </c:pt>
                <c:pt idx="32">
                  <c:v>            ОВДП (7 - річні); 117,744%; 6,98р.</c:v>
                </c:pt>
                <c:pt idx="33">
                  <c:v>            ОВДП (8 - річні); 9,5%; 7,92р.</c:v>
                </c:pt>
                <c:pt idx="34">
                  <c:v>            ОВДП (9 - місячні); 0%; 0р.</c:v>
                </c:pt>
                <c:pt idx="35">
                  <c:v>            ОВДП (9 - річні); 9,5%; 8,93р.</c:v>
                </c:pt>
              </c:strCache>
            </c:strRef>
          </c:cat>
          <c:val>
            <c:numRef>
              <c:f>DEBT_TERM!$J$13:$J$48</c:f>
              <c:numCache>
                <c:formatCode>#,##0.00</c:formatCode>
                <c:ptCount val="36"/>
                <c:pt idx="0">
                  <c:v>0</c:v>
                </c:pt>
                <c:pt idx="1">
                  <c:v>58128463</c:v>
                </c:pt>
                <c:pt idx="2">
                  <c:v>38882981</c:v>
                </c:pt>
                <c:pt idx="3">
                  <c:v>2912570</c:v>
                </c:pt>
                <c:pt idx="4">
                  <c:v>1500000</c:v>
                </c:pt>
                <c:pt idx="5">
                  <c:v>2617630</c:v>
                </c:pt>
                <c:pt idx="6">
                  <c:v>3250000</c:v>
                </c:pt>
                <c:pt idx="7">
                  <c:v>15848840</c:v>
                </c:pt>
                <c:pt idx="8">
                  <c:v>19262649.91</c:v>
                </c:pt>
                <c:pt idx="9">
                  <c:v>65417878.520000003</c:v>
                </c:pt>
                <c:pt idx="10">
                  <c:v>0</c:v>
                </c:pt>
                <c:pt idx="11">
                  <c:v>18462385</c:v>
                </c:pt>
                <c:pt idx="12">
                  <c:v>30000</c:v>
                </c:pt>
                <c:pt idx="13">
                  <c:v>96626036.599999994</c:v>
                </c:pt>
                <c:pt idx="14">
                  <c:v>299301</c:v>
                </c:pt>
                <c:pt idx="15">
                  <c:v>17600000</c:v>
                </c:pt>
                <c:pt idx="16">
                  <c:v>13580900</c:v>
                </c:pt>
                <c:pt idx="17">
                  <c:v>26316198</c:v>
                </c:pt>
                <c:pt idx="18">
                  <c:v>196567</c:v>
                </c:pt>
                <c:pt idx="19">
                  <c:v>50048919</c:v>
                </c:pt>
                <c:pt idx="20">
                  <c:v>0</c:v>
                </c:pt>
                <c:pt idx="21">
                  <c:v>0</c:v>
                </c:pt>
                <c:pt idx="22">
                  <c:v>2430000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4295222.63</c:v>
                </c:pt>
                <c:pt idx="28">
                  <c:v>4084352.16</c:v>
                </c:pt>
                <c:pt idx="29">
                  <c:v>65166251.420000002</c:v>
                </c:pt>
                <c:pt idx="30">
                  <c:v>0</c:v>
                </c:pt>
                <c:pt idx="31">
                  <c:v>6500000</c:v>
                </c:pt>
                <c:pt idx="32">
                  <c:v>31158891</c:v>
                </c:pt>
                <c:pt idx="33">
                  <c:v>1100000</c:v>
                </c:pt>
                <c:pt idx="34">
                  <c:v>0</c:v>
                </c:pt>
                <c:pt idx="35">
                  <c:v>1100000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31.10.2016</c:v>
            </c:pt>
          </c:strCache>
        </c:strRef>
      </c:tx>
      <c:layout>
        <c:manualLayout>
          <c:xMode val="edge"/>
          <c:yMode val="edge"/>
          <c:x val="0.3081695966907963"/>
          <c:y val="2.03389830508474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81178903826267"/>
          <c:y val="0.3135593220338983"/>
          <c:w val="0.70837642192347461"/>
          <c:h val="0.4610169491525423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MK_ALL!$A$19:$A$20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MK_ALL!$L$19:$L$20</c:f>
              <c:numCache>
                <c:formatCode>0.00%</c:formatCode>
                <c:ptCount val="2"/>
                <c:pt idx="0">
                  <c:v>0.84734200000000004</c:v>
                </c:pt>
                <c:pt idx="1">
                  <c:v>0.15265799999999999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31.10.2016</c:v>
            </c:pt>
          </c:strCache>
        </c:strRef>
      </c:tx>
      <c:layout>
        <c:manualLayout>
          <c:xMode val="edge"/>
          <c:yMode val="edge"/>
          <c:x val="0.30888431086755314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66115702479338"/>
          <c:y val="0.31302876480541453"/>
          <c:w val="0.70867768595041325"/>
          <c:h val="0.4619289340101522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MT_ALL!$A$19:$A$20</c:f>
              <c:strCache>
                <c:ptCount val="2"/>
                <c:pt idx="0">
                  <c:v>Внутрішній борг</c:v>
                </c:pt>
                <c:pt idx="1">
                  <c:v>Зовнішній борг</c:v>
                </c:pt>
              </c:strCache>
            </c:strRef>
          </c:cat>
          <c:val>
            <c:numRef>
              <c:f>MT_ALL!$L$19:$L$20</c:f>
              <c:numCache>
                <c:formatCode>0.00%</c:formatCode>
                <c:ptCount val="2"/>
                <c:pt idx="0">
                  <c:v>0.32638499999999998</c:v>
                </c:pt>
                <c:pt idx="1">
                  <c:v>0.67361499999999996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6.6115702479338845E-2"/>
          <c:y val="0.10490693739424704"/>
          <c:w val="0.93078512396694213"/>
          <c:h val="0.79187817258883253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MT_ALL!$A$7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MT_ALL!$B$5:$L$5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MT_ALL!$B$7:$L$7</c:f>
              <c:numCache>
                <c:formatCode>#,##0.00</c:formatCode>
                <c:ptCount val="11"/>
                <c:pt idx="0">
                  <c:v>529.46057801733002</c:v>
                </c:pt>
                <c:pt idx="1">
                  <c:v>549.60623667476</c:v>
                </c:pt>
                <c:pt idx="2">
                  <c:v>565.46842217392998</c:v>
                </c:pt>
                <c:pt idx="3">
                  <c:v>553.42067801761004</c:v>
                </c:pt>
                <c:pt idx="4">
                  <c:v>567.87816970477002</c:v>
                </c:pt>
                <c:pt idx="5">
                  <c:v>572.96418507016006</c:v>
                </c:pt>
                <c:pt idx="6">
                  <c:v>570.69084838491995</c:v>
                </c:pt>
                <c:pt idx="7">
                  <c:v>565.36183855180002</c:v>
                </c:pt>
                <c:pt idx="8">
                  <c:v>573.49325464379001</c:v>
                </c:pt>
                <c:pt idx="9">
                  <c:v>575.60534718809004</c:v>
                </c:pt>
                <c:pt idx="10">
                  <c:v>568.77119518204995</c:v>
                </c:pt>
              </c:numCache>
            </c:numRef>
          </c:val>
        </c:ser>
        <c:ser>
          <c:idx val="1"/>
          <c:order val="1"/>
          <c:tx>
            <c:strRef>
              <c:f>MT_ALL!$A$8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MT_ALL!$B$5:$L$5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MT_ALL!$B$8:$L$8</c:f>
              <c:numCache>
                <c:formatCode>#,##0.00</c:formatCode>
                <c:ptCount val="11"/>
                <c:pt idx="0">
                  <c:v>1042.71958097317</c:v>
                </c:pt>
                <c:pt idx="1">
                  <c:v>1096.0134260226901</c:v>
                </c:pt>
                <c:pt idx="2">
                  <c:v>1175.47022981126</c:v>
                </c:pt>
                <c:pt idx="3">
                  <c:v>1156.9650139108501</c:v>
                </c:pt>
                <c:pt idx="4">
                  <c:v>1122.12869930386</c:v>
                </c:pt>
                <c:pt idx="5">
                  <c:v>1110.6221847648501</c:v>
                </c:pt>
                <c:pt idx="6">
                  <c:v>1097.6015062512199</c:v>
                </c:pt>
                <c:pt idx="7">
                  <c:v>1096.2555596196501</c:v>
                </c:pt>
                <c:pt idx="8">
                  <c:v>1138.05587549866</c:v>
                </c:pt>
                <c:pt idx="9">
                  <c:v>1202.42829922018</c:v>
                </c:pt>
                <c:pt idx="10">
                  <c:v>1173.8691436434201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671616"/>
        <c:axId val="118677504"/>
        <c:axId val="0"/>
      </c:bar3DChart>
      <c:catAx>
        <c:axId val="11867161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18677504"/>
        <c:crosses val="autoZero"/>
        <c:auto val="0"/>
        <c:lblAlgn val="ctr"/>
        <c:lblOffset val="100"/>
        <c:tickLblSkip val="1"/>
        <c:noMultiLvlLbl val="1"/>
      </c:catAx>
      <c:valAx>
        <c:axId val="1186775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18671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8202479361263133"/>
          <c:y val="8.7986514361761123E-2"/>
          <c:w val="0.11983478159149896"/>
          <c:h val="7.27580348231118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92665289256198347"/>
          <c:h val="0.78680203045685282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MT_ALL!$B$11:$L$11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MT_ALL!$B$13:$L$13</c:f>
              <c:numCache>
                <c:formatCode>#,##0.00</c:formatCode>
                <c:ptCount val="11"/>
                <c:pt idx="0">
                  <c:v>22.060244326389999</c:v>
                </c:pt>
                <c:pt idx="1">
                  <c:v>21.85159368587</c:v>
                </c:pt>
                <c:pt idx="2">
                  <c:v>20.901171420939999</c:v>
                </c:pt>
                <c:pt idx="3">
                  <c:v>21.108379584550001</c:v>
                </c:pt>
                <c:pt idx="4">
                  <c:v>22.546901649110001</c:v>
                </c:pt>
                <c:pt idx="5">
                  <c:v>22.767390111080001</c:v>
                </c:pt>
                <c:pt idx="6">
                  <c:v>22.96135258676</c:v>
                </c:pt>
                <c:pt idx="7">
                  <c:v>22.79849938133</c:v>
                </c:pt>
                <c:pt idx="8">
                  <c:v>22.35645823866</c:v>
                </c:pt>
                <c:pt idx="9">
                  <c:v>22.21395627823</c:v>
                </c:pt>
                <c:pt idx="10">
                  <c:v>22.308294959640001</c:v>
                </c:pt>
              </c:numCache>
            </c:numRef>
          </c:val>
        </c:ser>
        <c:ser>
          <c:idx val="2"/>
          <c:order val="1"/>
          <c:tx>
            <c:strRef>
              <c:f>MT_ALL!$A$14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MT_ALL!$B$11:$L$11</c:f>
              <c:numCache>
                <c:formatCode>dd\.mm\.yyyy;@</c:formatCode>
                <c:ptCount val="11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  <c:pt idx="5">
                  <c:v>42521</c:v>
                </c:pt>
                <c:pt idx="6">
                  <c:v>42551</c:v>
                </c:pt>
                <c:pt idx="7">
                  <c:v>42582</c:v>
                </c:pt>
                <c:pt idx="8">
                  <c:v>42613</c:v>
                </c:pt>
                <c:pt idx="9">
                  <c:v>42643</c:v>
                </c:pt>
                <c:pt idx="10">
                  <c:v>42674</c:v>
                </c:pt>
              </c:numCache>
            </c:numRef>
          </c:cat>
          <c:val>
            <c:numRef>
              <c:f>MT_ALL!$B$14:$L$14</c:f>
              <c:numCache>
                <c:formatCode>#,##0.00</c:formatCode>
                <c:ptCount val="11"/>
                <c:pt idx="0">
                  <c:v>43.445441785930001</c:v>
                </c:pt>
                <c:pt idx="1">
                  <c:v>43.575997617619997</c:v>
                </c:pt>
                <c:pt idx="2">
                  <c:v>43.448411635239999</c:v>
                </c:pt>
                <c:pt idx="3">
                  <c:v>44.128558345819997</c:v>
                </c:pt>
                <c:pt idx="4">
                  <c:v>44.552734672429999</c:v>
                </c:pt>
                <c:pt idx="5">
                  <c:v>44.131848386750001</c:v>
                </c:pt>
                <c:pt idx="6">
                  <c:v>44.16123941032</c:v>
                </c:pt>
                <c:pt idx="7">
                  <c:v>44.207054656830003</c:v>
                </c:pt>
                <c:pt idx="8">
                  <c:v>44.364774036669999</c:v>
                </c:pt>
                <c:pt idx="9">
                  <c:v>46.404519688400001</c:v>
                </c:pt>
                <c:pt idx="10">
                  <c:v>46.041394715700001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593024"/>
        <c:axId val="118594560"/>
        <c:axId val="0"/>
      </c:bar3DChart>
      <c:catAx>
        <c:axId val="118593024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 sz="1025"/>
            </a:pPr>
            <a:endParaRPr lang="uk-UA"/>
          </a:p>
        </c:txPr>
        <c:crossAx val="118594560"/>
        <c:crosses val="autoZero"/>
        <c:auto val="0"/>
        <c:lblAlgn val="ctr"/>
        <c:lblOffset val="100"/>
        <c:tickLblSkip val="1"/>
        <c:noMultiLvlLbl val="1"/>
      </c:catAx>
      <c:valAx>
        <c:axId val="118594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025"/>
            </a:pPr>
            <a:endParaRPr lang="uk-UA"/>
          </a:p>
        </c:txPr>
        <c:crossAx val="1185930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80785123832421202"/>
          <c:y val="2.707277364977265E-2"/>
          <c:w val="0.11983478159149896"/>
          <c:h val="7.27580348231119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SRATE_M!$A$2</c:f>
          <c:strCache>
            <c:ptCount val="1"/>
            <c:pt idx="0">
              <c:v>Державний та гарантований державою борг України
за станом на 31.10.2016 
(за видами відсоткових ставок)</c:v>
            </c:pt>
          </c:strCache>
        </c:strRef>
      </c:tx>
      <c:layout>
        <c:manualLayout>
          <c:xMode val="edge"/>
          <c:yMode val="edge"/>
          <c:x val="0.2117769117430989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723140495867769"/>
          <c:y val="0.38747884940778343"/>
          <c:w val="0.47933884297520662"/>
          <c:h val="0.31302876480541453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SRATE!$A$8:$A$9</c:f>
              <c:strCache>
                <c:ptCount val="2"/>
                <c:pt idx="0">
                  <c:v>Борг, по якому сплата відсотків здійснюється за плаваючими процентними ставками</c:v>
                </c:pt>
                <c:pt idx="1">
                  <c:v>Борг, по якому сплата відсотків здійснюється за фіксованими процентними ставками</c:v>
                </c:pt>
              </c:strCache>
            </c:strRef>
          </c:cat>
          <c:val>
            <c:numRef>
              <c:f>SRATE!$B$8:$B$9</c:f>
              <c:numCache>
                <c:formatCode>#,##0.00</c:formatCode>
                <c:ptCount val="2"/>
                <c:pt idx="0">
                  <c:v>22.403394090959999</c:v>
                </c:pt>
                <c:pt idx="1">
                  <c:v>45.946295584380003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RATE!$A$2</c:f>
          <c:strCache>
            <c:ptCount val="1"/>
            <c:pt idx="0">
              <c:v>Державний та гарантований державою борг України за станом на 31.10.2016</c:v>
            </c:pt>
          </c:strCache>
        </c:strRef>
      </c:tx>
      <c:layout>
        <c:manualLayout>
          <c:xMode val="edge"/>
          <c:yMode val="edge"/>
          <c:x val="0.14049587225262652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41624365482233505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RATE!$A$8:$A$10</c:f>
              <c:strCache>
                <c:ptCount val="3"/>
                <c:pt idx="0">
                  <c:v>LIBOR</c:v>
                </c:pt>
                <c:pt idx="1">
                  <c:v>Ставка МВФ</c:v>
                </c:pt>
                <c:pt idx="2">
                  <c:v>Фіксована</c:v>
                </c:pt>
              </c:strCache>
            </c:strRef>
          </c:cat>
          <c:val>
            <c:numRef>
              <c:f>RATE!$B$8:$B$10</c:f>
              <c:numCache>
                <c:formatCode>#,##0.00</c:formatCode>
                <c:ptCount val="3"/>
                <c:pt idx="0">
                  <c:v>9.0408939412299993</c:v>
                </c:pt>
                <c:pt idx="1">
                  <c:v>13.36250014973</c:v>
                </c:pt>
                <c:pt idx="2">
                  <c:v>45.946295584380003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31.10.2016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38747884940778343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RATE!$A$24:$A$26</c:f>
              <c:strCache>
                <c:ptCount val="3"/>
                <c:pt idx="0">
                  <c:v>LIBOR</c:v>
                </c:pt>
                <c:pt idx="1">
                  <c:v>Ставка МВФ</c:v>
                </c:pt>
                <c:pt idx="2">
                  <c:v>Фіксована</c:v>
                </c:pt>
              </c:strCache>
            </c:strRef>
          </c:cat>
          <c:val>
            <c:numRef>
              <c:f>RATE!$B$24:$B$26</c:f>
              <c:numCache>
                <c:formatCode>#,##0.00;\-#,##0.00;</c:formatCode>
                <c:ptCount val="3"/>
                <c:pt idx="0" formatCode="#,##0.00">
                  <c:v>6.5290286631100001</c:v>
                </c:pt>
                <c:pt idx="1">
                  <c:v>6.9831235857499996</c:v>
                </c:pt>
                <c:pt idx="2" formatCode="#,##0.00">
                  <c:v>44.403421268309998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chart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5" right="0.75" top="1" bottom="1" header="0.5" footer="0.5"/>
  <pageSetup paperSize="9" orientation="landscape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pageSetup paperSize="9" orientation="landscape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workbookViewId="0" zoomToFit="1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215438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indexed="57"/>
    <outlinePr applyStyles="1" summaryBelow="0"/>
    <pageSetUpPr fitToPage="1"/>
  </sheetPr>
  <dimension ref="A1:Q180"/>
  <sheetViews>
    <sheetView workbookViewId="0"/>
  </sheetViews>
  <sheetFormatPr defaultRowHeight="11.25" outlineLevelRow="3" x14ac:dyDescent="0.2"/>
  <cols>
    <col min="1" max="1" width="52" style="52" customWidth="1"/>
    <col min="2" max="12" width="16.28515625" style="148" customWidth="1"/>
    <col min="13" max="16384" width="9.140625" style="52"/>
  </cols>
  <sheetData>
    <row r="1" spans="1:17" s="112" customFormat="1" ht="12.75" x14ac:dyDescent="0.2"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</row>
    <row r="2" spans="1:17" s="25" customFormat="1" ht="18.75" x14ac:dyDescent="0.3">
      <c r="A2" s="5" t="s">
        <v>186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89"/>
      <c r="N2" s="89"/>
      <c r="O2" s="89"/>
      <c r="P2" s="89"/>
      <c r="Q2" s="89"/>
    </row>
    <row r="3" spans="1:17" s="112" customFormat="1" ht="12.75" x14ac:dyDescent="0.2"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133"/>
      <c r="N3" s="133"/>
      <c r="O3" s="133"/>
    </row>
    <row r="4" spans="1:17" s="73" customFormat="1" ht="12.75" x14ac:dyDescent="0.2"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 t="str">
        <f>VALUAH</f>
        <v>млрд. грн</v>
      </c>
    </row>
    <row r="5" spans="1:17" s="187" customFormat="1" ht="12.75" x14ac:dyDescent="0.2">
      <c r="A5" s="78"/>
      <c r="B5" s="72">
        <v>42369</v>
      </c>
      <c r="C5" s="72">
        <v>42400</v>
      </c>
      <c r="D5" s="72">
        <v>42429</v>
      </c>
      <c r="E5" s="72">
        <v>42460</v>
      </c>
      <c r="F5" s="72">
        <v>42490</v>
      </c>
      <c r="G5" s="72">
        <v>42521</v>
      </c>
      <c r="H5" s="72">
        <v>42551</v>
      </c>
      <c r="I5" s="72">
        <v>42582</v>
      </c>
      <c r="J5" s="72">
        <v>42613</v>
      </c>
      <c r="K5" s="72">
        <v>42643</v>
      </c>
      <c r="L5" s="72">
        <v>42674</v>
      </c>
    </row>
    <row r="6" spans="1:17" s="24" customFormat="1" ht="31.5" x14ac:dyDescent="0.2">
      <c r="A6" s="194" t="s">
        <v>172</v>
      </c>
      <c r="B6" s="182">
        <f t="shared" ref="B6:K6" si="0">B$7+B$47</f>
        <v>1572.1801589904999</v>
      </c>
      <c r="C6" s="182">
        <f t="shared" si="0"/>
        <v>1645.6196626974502</v>
      </c>
      <c r="D6" s="182">
        <f t="shared" si="0"/>
        <v>1740.9386519851901</v>
      </c>
      <c r="E6" s="182">
        <f t="shared" si="0"/>
        <v>1710.3856919284603</v>
      </c>
      <c r="F6" s="182">
        <f t="shared" si="0"/>
        <v>1690.00686900863</v>
      </c>
      <c r="G6" s="182">
        <f t="shared" si="0"/>
        <v>1683.5863698350099</v>
      </c>
      <c r="H6" s="182">
        <f t="shared" si="0"/>
        <v>1668.2923546361403</v>
      </c>
      <c r="I6" s="182">
        <f t="shared" si="0"/>
        <v>1661.6173981714501</v>
      </c>
      <c r="J6" s="182">
        <f t="shared" si="0"/>
        <v>1711.5491301424502</v>
      </c>
      <c r="K6" s="182">
        <f t="shared" si="0"/>
        <v>1778.03364640827</v>
      </c>
      <c r="L6" s="182">
        <v>1742.6403388254701</v>
      </c>
    </row>
    <row r="7" spans="1:17" s="85" customFormat="1" ht="15" x14ac:dyDescent="0.2">
      <c r="A7" s="240" t="s">
        <v>50</v>
      </c>
      <c r="B7" s="18">
        <f t="shared" ref="B7:L7" si="1">B$8+B$32</f>
        <v>529.46057801733002</v>
      </c>
      <c r="C7" s="18">
        <f t="shared" si="1"/>
        <v>549.60623667476</v>
      </c>
      <c r="D7" s="18">
        <f t="shared" si="1"/>
        <v>565.46842217393009</v>
      </c>
      <c r="E7" s="18">
        <f t="shared" si="1"/>
        <v>553.42067801761016</v>
      </c>
      <c r="F7" s="18">
        <f t="shared" si="1"/>
        <v>567.87816970477013</v>
      </c>
      <c r="G7" s="18">
        <f t="shared" si="1"/>
        <v>572.96418507016006</v>
      </c>
      <c r="H7" s="18">
        <f t="shared" si="1"/>
        <v>570.69084838492006</v>
      </c>
      <c r="I7" s="18">
        <f t="shared" si="1"/>
        <v>565.36183855180002</v>
      </c>
      <c r="J7" s="18">
        <f t="shared" si="1"/>
        <v>573.49325464379012</v>
      </c>
      <c r="K7" s="18">
        <f t="shared" si="1"/>
        <v>575.60534718809004</v>
      </c>
      <c r="L7" s="18">
        <f t="shared" si="1"/>
        <v>568.77119518204995</v>
      </c>
    </row>
    <row r="8" spans="1:17" s="61" customFormat="1" ht="15" outlineLevel="1" x14ac:dyDescent="0.2">
      <c r="A8" s="99" t="s">
        <v>74</v>
      </c>
      <c r="B8" s="161">
        <f t="shared" ref="B8:L8" si="2">B$9+B$30</f>
        <v>508.00112311179004</v>
      </c>
      <c r="C8" s="161">
        <f t="shared" si="2"/>
        <v>528.45598918349003</v>
      </c>
      <c r="D8" s="161">
        <f t="shared" si="2"/>
        <v>544.51817468266006</v>
      </c>
      <c r="E8" s="161">
        <f t="shared" si="2"/>
        <v>532.47043052634012</v>
      </c>
      <c r="F8" s="161">
        <f t="shared" si="2"/>
        <v>547.31357962778009</v>
      </c>
      <c r="G8" s="161">
        <f t="shared" si="2"/>
        <v>552.47604499317004</v>
      </c>
      <c r="H8" s="161">
        <f t="shared" si="2"/>
        <v>550.27915830793006</v>
      </c>
      <c r="I8" s="161">
        <f t="shared" si="2"/>
        <v>545.07330588913999</v>
      </c>
      <c r="J8" s="161">
        <f t="shared" si="2"/>
        <v>553.62079606510008</v>
      </c>
      <c r="K8" s="161">
        <f t="shared" si="2"/>
        <v>556.07008885362006</v>
      </c>
      <c r="L8" s="161">
        <f t="shared" si="2"/>
        <v>549.36189728924001</v>
      </c>
    </row>
    <row r="9" spans="1:17" s="62" customFormat="1" ht="12.75" outlineLevel="2" x14ac:dyDescent="0.2">
      <c r="A9" s="80" t="s">
        <v>129</v>
      </c>
      <c r="B9" s="71">
        <f t="shared" ref="B9:K9" si="3">SUM(B$10:B$29)</f>
        <v>505.35607266169006</v>
      </c>
      <c r="C9" s="71">
        <f t="shared" si="3"/>
        <v>525.81093873339</v>
      </c>
      <c r="D9" s="71">
        <f t="shared" si="3"/>
        <v>541.87312423256003</v>
      </c>
      <c r="E9" s="71">
        <f t="shared" si="3"/>
        <v>529.8584432068601</v>
      </c>
      <c r="F9" s="71">
        <f t="shared" si="3"/>
        <v>544.70159230830006</v>
      </c>
      <c r="G9" s="71">
        <f t="shared" si="3"/>
        <v>549.86405767369001</v>
      </c>
      <c r="H9" s="71">
        <f t="shared" si="3"/>
        <v>547.70023411907005</v>
      </c>
      <c r="I9" s="71">
        <f t="shared" si="3"/>
        <v>542.49438170027997</v>
      </c>
      <c r="J9" s="71">
        <f t="shared" si="3"/>
        <v>551.04187187624007</v>
      </c>
      <c r="K9" s="71">
        <f t="shared" si="3"/>
        <v>553.52422779538006</v>
      </c>
      <c r="L9" s="71">
        <v>546.816036231</v>
      </c>
    </row>
    <row r="10" spans="1:17" s="176" customFormat="1" ht="12.75" outlineLevel="3" x14ac:dyDescent="0.2">
      <c r="A10" s="204" t="s">
        <v>52</v>
      </c>
      <c r="B10" s="227">
        <v>9.8638000000000003E-2</v>
      </c>
      <c r="C10" s="227">
        <v>9.9599999999999994E-2</v>
      </c>
      <c r="D10" s="227">
        <v>9.9599999999999994E-2</v>
      </c>
      <c r="E10" s="227">
        <v>9.9599999999999994E-2</v>
      </c>
      <c r="F10" s="227">
        <v>9.9599999999999994E-2</v>
      </c>
      <c r="G10" s="227">
        <v>0</v>
      </c>
      <c r="H10" s="227">
        <v>0</v>
      </c>
      <c r="I10" s="227">
        <v>0</v>
      </c>
      <c r="J10" s="227">
        <v>0</v>
      </c>
      <c r="K10" s="227">
        <v>0</v>
      </c>
      <c r="L10" s="227">
        <v>0</v>
      </c>
    </row>
    <row r="11" spans="1:17" ht="12.75" outlineLevel="3" x14ac:dyDescent="0.2">
      <c r="A11" s="29" t="s">
        <v>161</v>
      </c>
      <c r="B11" s="181">
        <v>60.558463000000003</v>
      </c>
      <c r="C11" s="181">
        <v>60.558463000000003</v>
      </c>
      <c r="D11" s="181">
        <v>60.558463000000003</v>
      </c>
      <c r="E11" s="181">
        <v>60.558463000000003</v>
      </c>
      <c r="F11" s="181">
        <v>60.558463000000003</v>
      </c>
      <c r="G11" s="181">
        <v>60.558463000000003</v>
      </c>
      <c r="H11" s="181">
        <v>60.558463000000003</v>
      </c>
      <c r="I11" s="181">
        <v>60.558463000000003</v>
      </c>
      <c r="J11" s="181">
        <v>60.558463000000003</v>
      </c>
      <c r="K11" s="181">
        <v>60.558463000000003</v>
      </c>
      <c r="L11" s="181">
        <v>60.558463000000003</v>
      </c>
      <c r="M11" s="70"/>
      <c r="N11" s="70"/>
      <c r="O11" s="70"/>
    </row>
    <row r="12" spans="1:17" ht="12.75" outlineLevel="3" x14ac:dyDescent="0.2">
      <c r="A12" s="29" t="s">
        <v>44</v>
      </c>
      <c r="B12" s="181">
        <v>38.882981000000001</v>
      </c>
      <c r="C12" s="181">
        <v>38.882981000000001</v>
      </c>
      <c r="D12" s="181">
        <v>38.882981000000001</v>
      </c>
      <c r="E12" s="181">
        <v>38.882981000000001</v>
      </c>
      <c r="F12" s="181">
        <v>38.882981000000001</v>
      </c>
      <c r="G12" s="181">
        <v>38.882981000000001</v>
      </c>
      <c r="H12" s="181">
        <v>38.882981000000001</v>
      </c>
      <c r="I12" s="181">
        <v>38.882981000000001</v>
      </c>
      <c r="J12" s="181">
        <v>38.882981000000001</v>
      </c>
      <c r="K12" s="181">
        <v>38.882981000000001</v>
      </c>
      <c r="L12" s="181">
        <v>38.882981000000001</v>
      </c>
      <c r="M12" s="70"/>
      <c r="N12" s="70"/>
      <c r="O12" s="70"/>
    </row>
    <row r="13" spans="1:17" ht="12.75" outlineLevel="3" x14ac:dyDescent="0.2">
      <c r="A13" s="29" t="s">
        <v>72</v>
      </c>
      <c r="B13" s="181">
        <v>8.2837102117200008</v>
      </c>
      <c r="C13" s="181">
        <v>8.7810073115100007</v>
      </c>
      <c r="D13" s="181">
        <v>9.43768709141</v>
      </c>
      <c r="E13" s="181">
        <v>9.1990309381199999</v>
      </c>
      <c r="F13" s="181">
        <v>9.4430042065599995</v>
      </c>
      <c r="G13" s="181">
        <v>10.135919760289999</v>
      </c>
      <c r="H13" s="181">
        <v>6.8497577343099998</v>
      </c>
      <c r="I13" s="181">
        <v>2.7045699999999999</v>
      </c>
      <c r="J13" s="181">
        <v>2.7145700000000001</v>
      </c>
      <c r="K13" s="181">
        <v>2.7375699999999998</v>
      </c>
      <c r="L13" s="181">
        <v>2.9125700000000001</v>
      </c>
      <c r="M13" s="70"/>
      <c r="N13" s="70"/>
      <c r="O13" s="70"/>
    </row>
    <row r="14" spans="1:17" ht="12.75" outlineLevel="3" x14ac:dyDescent="0.2">
      <c r="A14" s="29" t="s">
        <v>120</v>
      </c>
      <c r="B14" s="181">
        <v>1.5</v>
      </c>
      <c r="C14" s="181">
        <v>1.5</v>
      </c>
      <c r="D14" s="181">
        <v>1.5</v>
      </c>
      <c r="E14" s="181">
        <v>1.5</v>
      </c>
      <c r="F14" s="181">
        <v>1.5</v>
      </c>
      <c r="G14" s="181">
        <v>1.5</v>
      </c>
      <c r="H14" s="181">
        <v>1.5</v>
      </c>
      <c r="I14" s="181">
        <v>1.5</v>
      </c>
      <c r="J14" s="181">
        <v>1.5</v>
      </c>
      <c r="K14" s="181">
        <v>1.5</v>
      </c>
      <c r="L14" s="181">
        <v>1.5</v>
      </c>
      <c r="M14" s="70"/>
      <c r="N14" s="70"/>
      <c r="O14" s="70"/>
    </row>
    <row r="15" spans="1:17" ht="12.75" outlineLevel="3" x14ac:dyDescent="0.2">
      <c r="A15" s="29" t="s">
        <v>178</v>
      </c>
      <c r="B15" s="181">
        <v>2.6176300000000001</v>
      </c>
      <c r="C15" s="181">
        <v>2.6176300000000001</v>
      </c>
      <c r="D15" s="181">
        <v>2.6176300000000001</v>
      </c>
      <c r="E15" s="181">
        <v>2.6176300000000001</v>
      </c>
      <c r="F15" s="181">
        <v>2.6176300000000001</v>
      </c>
      <c r="G15" s="181">
        <v>2.6176300000000001</v>
      </c>
      <c r="H15" s="181">
        <v>2.6176300000000001</v>
      </c>
      <c r="I15" s="181">
        <v>2.6176300000000001</v>
      </c>
      <c r="J15" s="181">
        <v>2.6176300000000001</v>
      </c>
      <c r="K15" s="181">
        <v>2.6176300000000001</v>
      </c>
      <c r="L15" s="181">
        <v>2.6176300000000001</v>
      </c>
      <c r="M15" s="70"/>
      <c r="N15" s="70"/>
      <c r="O15" s="70"/>
    </row>
    <row r="16" spans="1:17" ht="12.75" outlineLevel="3" x14ac:dyDescent="0.2">
      <c r="A16" s="29" t="s">
        <v>76</v>
      </c>
      <c r="B16" s="181">
        <v>3.25</v>
      </c>
      <c r="C16" s="181">
        <v>3.25</v>
      </c>
      <c r="D16" s="181">
        <v>3.25</v>
      </c>
      <c r="E16" s="181">
        <v>3.25</v>
      </c>
      <c r="F16" s="181">
        <v>3.25</v>
      </c>
      <c r="G16" s="181">
        <v>3.25</v>
      </c>
      <c r="H16" s="181">
        <v>3.25</v>
      </c>
      <c r="I16" s="181">
        <v>3.25</v>
      </c>
      <c r="J16" s="181">
        <v>3.25</v>
      </c>
      <c r="K16" s="181">
        <v>3.25</v>
      </c>
      <c r="L16" s="181">
        <v>3.25</v>
      </c>
      <c r="M16" s="70"/>
      <c r="N16" s="70"/>
      <c r="O16" s="70"/>
    </row>
    <row r="17" spans="1:15" ht="12.75" outlineLevel="3" x14ac:dyDescent="0.2">
      <c r="A17" s="29" t="s">
        <v>141</v>
      </c>
      <c r="B17" s="181">
        <v>15.848839999999999</v>
      </c>
      <c r="C17" s="181">
        <v>15.848839999999999</v>
      </c>
      <c r="D17" s="181">
        <v>15.848839999999999</v>
      </c>
      <c r="E17" s="181">
        <v>15.848839999999999</v>
      </c>
      <c r="F17" s="181">
        <v>15.848839999999999</v>
      </c>
      <c r="G17" s="181">
        <v>15.848839999999999</v>
      </c>
      <c r="H17" s="181">
        <v>15.848839999999999</v>
      </c>
      <c r="I17" s="181">
        <v>15.848839999999999</v>
      </c>
      <c r="J17" s="181">
        <v>15.848839999999999</v>
      </c>
      <c r="K17" s="181">
        <v>15.848839999999999</v>
      </c>
      <c r="L17" s="181">
        <v>15.848839999999999</v>
      </c>
      <c r="M17" s="70"/>
      <c r="N17" s="70"/>
      <c r="O17" s="70"/>
    </row>
    <row r="18" spans="1:15" ht="12.75" outlineLevel="3" x14ac:dyDescent="0.2">
      <c r="A18" s="29" t="s">
        <v>139</v>
      </c>
      <c r="B18" s="181">
        <v>1.04892516</v>
      </c>
      <c r="C18" s="181">
        <v>13.2832780135</v>
      </c>
      <c r="D18" s="181">
        <v>14.29924561756</v>
      </c>
      <c r="E18" s="181">
        <v>13.89056204673</v>
      </c>
      <c r="F18" s="181">
        <v>12.203200240859999</v>
      </c>
      <c r="G18" s="181">
        <v>19.013367499040001</v>
      </c>
      <c r="H18" s="181">
        <v>18.777953378869999</v>
      </c>
      <c r="I18" s="181">
        <v>18.735489489670002</v>
      </c>
      <c r="J18" s="181">
        <v>19.380729815839999</v>
      </c>
      <c r="K18" s="181">
        <v>19.576890998330001</v>
      </c>
      <c r="L18" s="181">
        <v>19.262649907619998</v>
      </c>
      <c r="M18" s="70"/>
      <c r="N18" s="70"/>
      <c r="O18" s="70"/>
    </row>
    <row r="19" spans="1:15" ht="12.75" outlineLevel="3" x14ac:dyDescent="0.2">
      <c r="A19" s="29" t="s">
        <v>131</v>
      </c>
      <c r="B19" s="181">
        <v>21.910342335999999</v>
      </c>
      <c r="C19" s="181">
        <v>22.039551152000001</v>
      </c>
      <c r="D19" s="181">
        <v>34.281427334859998</v>
      </c>
      <c r="E19" s="181">
        <v>34.176965954940002</v>
      </c>
      <c r="F19" s="181">
        <v>49.158496147329998</v>
      </c>
      <c r="G19" s="181">
        <v>52.111638694450001</v>
      </c>
      <c r="H19" s="181">
        <v>48.930943947439999</v>
      </c>
      <c r="I19" s="181">
        <v>49.252235186359997</v>
      </c>
      <c r="J19" s="181">
        <v>59.89386161022</v>
      </c>
      <c r="K19" s="181">
        <v>63.519560966230003</v>
      </c>
      <c r="L19" s="181">
        <v>65.417878517450006</v>
      </c>
      <c r="M19" s="70"/>
      <c r="N19" s="70"/>
      <c r="O19" s="70"/>
    </row>
    <row r="20" spans="1:15" ht="12.75" outlineLevel="3" x14ac:dyDescent="0.2">
      <c r="A20" s="29" t="s">
        <v>135</v>
      </c>
      <c r="B20" s="181">
        <v>0</v>
      </c>
      <c r="C20" s="181">
        <v>0</v>
      </c>
      <c r="D20" s="181">
        <v>0</v>
      </c>
      <c r="E20" s="181">
        <v>0</v>
      </c>
      <c r="F20" s="181">
        <v>0.3</v>
      </c>
      <c r="G20" s="181">
        <v>0.3</v>
      </c>
      <c r="H20" s="181">
        <v>0.71599999999999997</v>
      </c>
      <c r="I20" s="181">
        <v>0.41599999999999998</v>
      </c>
      <c r="J20" s="181">
        <v>0.41599999999999998</v>
      </c>
      <c r="K20" s="181">
        <v>0</v>
      </c>
      <c r="L20" s="181">
        <v>0</v>
      </c>
      <c r="M20" s="70"/>
      <c r="N20" s="70"/>
      <c r="O20" s="70"/>
    </row>
    <row r="21" spans="1:15" ht="12.75" outlineLevel="3" x14ac:dyDescent="0.2">
      <c r="A21" s="29" t="s">
        <v>0</v>
      </c>
      <c r="B21" s="181">
        <v>43.377236129330001</v>
      </c>
      <c r="C21" s="181">
        <v>36.369621793210001</v>
      </c>
      <c r="D21" s="181">
        <v>38.704983743020001</v>
      </c>
      <c r="E21" s="181">
        <v>29.230920825719998</v>
      </c>
      <c r="F21" s="181">
        <v>34.196925275369999</v>
      </c>
      <c r="G21" s="181">
        <v>32.717952818080001</v>
      </c>
      <c r="H21" s="181">
        <v>34.006995114399999</v>
      </c>
      <c r="I21" s="181">
        <v>34.856590415180001</v>
      </c>
      <c r="J21" s="181">
        <v>30.438207246179999</v>
      </c>
      <c r="K21" s="181">
        <v>30.554592056779999</v>
      </c>
      <c r="L21" s="181">
        <v>22.757607629860001</v>
      </c>
      <c r="M21" s="70"/>
      <c r="N21" s="70"/>
      <c r="O21" s="70"/>
    </row>
    <row r="22" spans="1:15" ht="12.75" outlineLevel="3" x14ac:dyDescent="0.2">
      <c r="A22" s="29" t="s">
        <v>84</v>
      </c>
      <c r="B22" s="181">
        <v>3.84510672</v>
      </c>
      <c r="C22" s="181">
        <v>4.0292830400000001</v>
      </c>
      <c r="D22" s="181">
        <v>4.33370224</v>
      </c>
      <c r="E22" s="181">
        <v>4.19988896</v>
      </c>
      <c r="F22" s="181">
        <v>4.0348444800000003</v>
      </c>
      <c r="G22" s="181">
        <v>4.0315603199999996</v>
      </c>
      <c r="H22" s="181">
        <v>3.9817054399999998</v>
      </c>
      <c r="I22" s="181">
        <v>3.9727126400000001</v>
      </c>
      <c r="J22" s="181">
        <v>4.1393585599999998</v>
      </c>
      <c r="K22" s="181">
        <v>4.1809006399999999</v>
      </c>
      <c r="L22" s="181">
        <v>4.1143521600000001</v>
      </c>
      <c r="M22" s="70"/>
      <c r="N22" s="70"/>
      <c r="O22" s="70"/>
    </row>
    <row r="23" spans="1:15" ht="12.75" outlineLevel="3" x14ac:dyDescent="0.2">
      <c r="A23" s="29" t="s">
        <v>152</v>
      </c>
      <c r="B23" s="181">
        <v>160.23381210464001</v>
      </c>
      <c r="C23" s="181">
        <v>160.32577542317</v>
      </c>
      <c r="D23" s="181">
        <v>159.83365620571001</v>
      </c>
      <c r="E23" s="181">
        <v>158.09865248135</v>
      </c>
      <c r="F23" s="181">
        <v>157.48713295818001</v>
      </c>
      <c r="G23" s="181">
        <v>157.47522958183001</v>
      </c>
      <c r="H23" s="181">
        <v>161.60898950404999</v>
      </c>
      <c r="I23" s="181">
        <v>161.02566496906999</v>
      </c>
      <c r="J23" s="181">
        <v>158.82545464399999</v>
      </c>
      <c r="K23" s="181">
        <v>162.04602313404001</v>
      </c>
      <c r="L23" s="181">
        <v>161.79228801606999</v>
      </c>
      <c r="M23" s="70"/>
      <c r="N23" s="70"/>
      <c r="O23" s="70"/>
    </row>
    <row r="24" spans="1:15" ht="12.75" outlineLevel="3" x14ac:dyDescent="0.2">
      <c r="A24" s="29" t="s">
        <v>39</v>
      </c>
      <c r="B24" s="181">
        <v>0</v>
      </c>
      <c r="C24" s="181">
        <v>0.05</v>
      </c>
      <c r="D24" s="181">
        <v>0.05</v>
      </c>
      <c r="E24" s="181">
        <v>0.13</v>
      </c>
      <c r="F24" s="181">
        <v>0.83</v>
      </c>
      <c r="G24" s="181">
        <v>0.83</v>
      </c>
      <c r="H24" s="181">
        <v>0.88349999999999995</v>
      </c>
      <c r="I24" s="181">
        <v>1.08673</v>
      </c>
      <c r="J24" s="181">
        <v>1.0893010000000001</v>
      </c>
      <c r="K24" s="181">
        <v>0.64930100000000002</v>
      </c>
      <c r="L24" s="181">
        <v>0.29930099999999998</v>
      </c>
      <c r="M24" s="70"/>
      <c r="N24" s="70"/>
      <c r="O24" s="70"/>
    </row>
    <row r="25" spans="1:15" ht="12.75" outlineLevel="3" x14ac:dyDescent="0.2">
      <c r="A25" s="29" t="s">
        <v>28</v>
      </c>
      <c r="B25" s="181">
        <v>27.1</v>
      </c>
      <c r="C25" s="181">
        <v>27.1</v>
      </c>
      <c r="D25" s="181">
        <v>27.1</v>
      </c>
      <c r="E25" s="181">
        <v>27.1</v>
      </c>
      <c r="F25" s="181">
        <v>27.1</v>
      </c>
      <c r="G25" s="181">
        <v>27.1</v>
      </c>
      <c r="H25" s="181">
        <v>25.6</v>
      </c>
      <c r="I25" s="181">
        <v>24.1</v>
      </c>
      <c r="J25" s="181">
        <v>24.1</v>
      </c>
      <c r="K25" s="181">
        <v>24.1</v>
      </c>
      <c r="L25" s="181">
        <v>24.1</v>
      </c>
      <c r="M25" s="70"/>
      <c r="N25" s="70"/>
      <c r="O25" s="70"/>
    </row>
    <row r="26" spans="1:15" ht="12.75" outlineLevel="3" x14ac:dyDescent="0.2">
      <c r="A26" s="29" t="s">
        <v>108</v>
      </c>
      <c r="B26" s="181">
        <v>48.624791000000002</v>
      </c>
      <c r="C26" s="181">
        <v>48.624791000000002</v>
      </c>
      <c r="D26" s="181">
        <v>48.624791000000002</v>
      </c>
      <c r="E26" s="181">
        <v>48.624791000000002</v>
      </c>
      <c r="F26" s="181">
        <v>44.739790999999997</v>
      </c>
      <c r="G26" s="181">
        <v>41.039791000000001</v>
      </c>
      <c r="H26" s="181">
        <v>41.039791000000001</v>
      </c>
      <c r="I26" s="181">
        <v>41.039791000000001</v>
      </c>
      <c r="J26" s="181">
        <v>44.739790999999997</v>
      </c>
      <c r="K26" s="181">
        <v>44.739790999999997</v>
      </c>
      <c r="L26" s="181">
        <v>44.739790999999997</v>
      </c>
      <c r="M26" s="70"/>
      <c r="N26" s="70"/>
      <c r="O26" s="70"/>
    </row>
    <row r="27" spans="1:15" ht="12.75" outlineLevel="3" x14ac:dyDescent="0.2">
      <c r="A27" s="29" t="s">
        <v>169</v>
      </c>
      <c r="B27" s="181">
        <v>31.301197999999999</v>
      </c>
      <c r="C27" s="181">
        <v>31.301197999999999</v>
      </c>
      <c r="D27" s="181">
        <v>31.301197999999999</v>
      </c>
      <c r="E27" s="181">
        <v>31.301197999999999</v>
      </c>
      <c r="F27" s="181">
        <v>31.301197999999999</v>
      </c>
      <c r="G27" s="181">
        <v>31.301197999999999</v>
      </c>
      <c r="H27" s="181">
        <v>31.301197999999999</v>
      </c>
      <c r="I27" s="181">
        <v>31.301197999999999</v>
      </c>
      <c r="J27" s="181">
        <v>31.301197999999999</v>
      </c>
      <c r="K27" s="181">
        <v>27.416198000000001</v>
      </c>
      <c r="L27" s="181">
        <v>27.416198000000001</v>
      </c>
      <c r="M27" s="70"/>
      <c r="N27" s="70"/>
      <c r="O27" s="70"/>
    </row>
    <row r="28" spans="1:15" ht="12.75" outlineLevel="3" x14ac:dyDescent="0.2">
      <c r="A28" s="29" t="s">
        <v>2</v>
      </c>
      <c r="B28" s="181">
        <v>0</v>
      </c>
      <c r="C28" s="181">
        <v>0</v>
      </c>
      <c r="D28" s="181">
        <v>0</v>
      </c>
      <c r="E28" s="181">
        <v>0</v>
      </c>
      <c r="F28" s="181">
        <v>5.6700000000000001E-4</v>
      </c>
      <c r="G28" s="181">
        <v>5.6700000000000001E-4</v>
      </c>
      <c r="H28" s="181">
        <v>0.19656699999999999</v>
      </c>
      <c r="I28" s="181">
        <v>0.19656699999999999</v>
      </c>
      <c r="J28" s="181">
        <v>0.19656699999999999</v>
      </c>
      <c r="K28" s="181">
        <v>0.19656699999999999</v>
      </c>
      <c r="L28" s="181">
        <v>0.19656699999999999</v>
      </c>
      <c r="M28" s="70"/>
      <c r="N28" s="70"/>
      <c r="O28" s="70"/>
    </row>
    <row r="29" spans="1:15" ht="12.75" outlineLevel="3" x14ac:dyDescent="0.2">
      <c r="A29" s="29" t="s">
        <v>56</v>
      </c>
      <c r="B29" s="181">
        <v>36.874398999999997</v>
      </c>
      <c r="C29" s="181">
        <v>51.148918999999999</v>
      </c>
      <c r="D29" s="181">
        <v>51.148918999999999</v>
      </c>
      <c r="E29" s="181">
        <v>51.148918999999999</v>
      </c>
      <c r="F29" s="181">
        <v>51.148918999999999</v>
      </c>
      <c r="G29" s="181">
        <v>51.148918999999999</v>
      </c>
      <c r="H29" s="181">
        <v>51.148918999999999</v>
      </c>
      <c r="I29" s="181">
        <v>51.148918999999999</v>
      </c>
      <c r="J29" s="181">
        <v>51.148918999999999</v>
      </c>
      <c r="K29" s="181">
        <v>51.148918999999999</v>
      </c>
      <c r="L29" s="181">
        <v>51.148918999999999</v>
      </c>
      <c r="M29" s="70"/>
      <c r="N29" s="70"/>
      <c r="O29" s="70"/>
    </row>
    <row r="30" spans="1:15" ht="12.75" outlineLevel="2" x14ac:dyDescent="0.2">
      <c r="A30" s="68" t="s">
        <v>8</v>
      </c>
      <c r="B30" s="149">
        <f t="shared" ref="B30:K30" si="4">SUM(B$31:B$31)</f>
        <v>2.6450504500999998</v>
      </c>
      <c r="C30" s="149">
        <f t="shared" si="4"/>
        <v>2.6450504500999998</v>
      </c>
      <c r="D30" s="149">
        <f t="shared" si="4"/>
        <v>2.6450504500999998</v>
      </c>
      <c r="E30" s="149">
        <f t="shared" si="4"/>
        <v>2.6119873194799998</v>
      </c>
      <c r="F30" s="149">
        <f t="shared" si="4"/>
        <v>2.6119873194799998</v>
      </c>
      <c r="G30" s="149">
        <f t="shared" si="4"/>
        <v>2.6119873194799998</v>
      </c>
      <c r="H30" s="149">
        <f t="shared" si="4"/>
        <v>2.5789241888599999</v>
      </c>
      <c r="I30" s="149">
        <f t="shared" si="4"/>
        <v>2.5789241888599999</v>
      </c>
      <c r="J30" s="149">
        <f t="shared" si="4"/>
        <v>2.5789241888599999</v>
      </c>
      <c r="K30" s="149">
        <f t="shared" si="4"/>
        <v>2.5458610582399999</v>
      </c>
      <c r="L30" s="149">
        <v>2.5458610582399999</v>
      </c>
      <c r="M30" s="70"/>
      <c r="N30" s="70"/>
      <c r="O30" s="70"/>
    </row>
    <row r="31" spans="1:15" ht="12.75" outlineLevel="3" x14ac:dyDescent="0.2">
      <c r="A31" s="29" t="s">
        <v>96</v>
      </c>
      <c r="B31" s="181">
        <v>2.6450504500999998</v>
      </c>
      <c r="C31" s="181">
        <v>2.6450504500999998</v>
      </c>
      <c r="D31" s="181">
        <v>2.6450504500999998</v>
      </c>
      <c r="E31" s="181">
        <v>2.6119873194799998</v>
      </c>
      <c r="F31" s="181">
        <v>2.6119873194799998</v>
      </c>
      <c r="G31" s="181">
        <v>2.6119873194799998</v>
      </c>
      <c r="H31" s="181">
        <v>2.5789241888599999</v>
      </c>
      <c r="I31" s="181">
        <v>2.5789241888599999</v>
      </c>
      <c r="J31" s="181">
        <v>2.5789241888599999</v>
      </c>
      <c r="K31" s="181">
        <v>2.5458610582399999</v>
      </c>
      <c r="L31" s="181">
        <v>2.5458610582399999</v>
      </c>
      <c r="M31" s="70"/>
      <c r="N31" s="70"/>
      <c r="O31" s="70"/>
    </row>
    <row r="32" spans="1:15" ht="15" outlineLevel="1" x14ac:dyDescent="0.25">
      <c r="A32" s="175" t="s">
        <v>113</v>
      </c>
      <c r="B32" s="215">
        <f t="shared" ref="B32:L32" si="5">B$33+B$41+B$45</f>
        <v>21.459454905539999</v>
      </c>
      <c r="C32" s="215">
        <f t="shared" si="5"/>
        <v>21.150247491270001</v>
      </c>
      <c r="D32" s="215">
        <f t="shared" si="5"/>
        <v>20.950247491270002</v>
      </c>
      <c r="E32" s="215">
        <f t="shared" si="5"/>
        <v>20.950247491270002</v>
      </c>
      <c r="F32" s="215">
        <f t="shared" si="5"/>
        <v>20.564590076990001</v>
      </c>
      <c r="G32" s="215">
        <f t="shared" si="5"/>
        <v>20.48814007699</v>
      </c>
      <c r="H32" s="215">
        <f t="shared" si="5"/>
        <v>20.411690076990002</v>
      </c>
      <c r="I32" s="215">
        <f t="shared" si="5"/>
        <v>20.28853266266</v>
      </c>
      <c r="J32" s="215">
        <f t="shared" si="5"/>
        <v>19.872458578690001</v>
      </c>
      <c r="K32" s="215">
        <f t="shared" si="5"/>
        <v>19.535258334470001</v>
      </c>
      <c r="L32" s="215">
        <f t="shared" si="5"/>
        <v>19.409297892809999</v>
      </c>
      <c r="M32" s="70"/>
      <c r="N32" s="70"/>
      <c r="O32" s="70"/>
    </row>
    <row r="33" spans="1:15" ht="12.75" outlineLevel="2" x14ac:dyDescent="0.2">
      <c r="A33" s="68" t="s">
        <v>129</v>
      </c>
      <c r="B33" s="149">
        <f t="shared" ref="B33:K33" si="6">SUM(B$34:B$40)</f>
        <v>16.400011599999999</v>
      </c>
      <c r="C33" s="149">
        <f t="shared" si="6"/>
        <v>16.400011599999999</v>
      </c>
      <c r="D33" s="149">
        <f t="shared" si="6"/>
        <v>16.2000116</v>
      </c>
      <c r="E33" s="149">
        <f t="shared" si="6"/>
        <v>16.2000116</v>
      </c>
      <c r="F33" s="149">
        <f t="shared" si="6"/>
        <v>16.2000116</v>
      </c>
      <c r="G33" s="149">
        <f t="shared" si="6"/>
        <v>16.2000116</v>
      </c>
      <c r="H33" s="149">
        <f t="shared" si="6"/>
        <v>16.2000116</v>
      </c>
      <c r="I33" s="149">
        <f t="shared" si="6"/>
        <v>16.2000116</v>
      </c>
      <c r="J33" s="149">
        <f t="shared" si="6"/>
        <v>15.9500116</v>
      </c>
      <c r="K33" s="149">
        <f t="shared" si="6"/>
        <v>15.9500116</v>
      </c>
      <c r="L33" s="149">
        <v>15.9500116</v>
      </c>
      <c r="M33" s="70"/>
      <c r="N33" s="70"/>
      <c r="O33" s="70"/>
    </row>
    <row r="34" spans="1:15" ht="12.75" outlineLevel="3" x14ac:dyDescent="0.2">
      <c r="A34" s="29" t="s">
        <v>154</v>
      </c>
      <c r="B34" s="181">
        <v>1.1600000000000001E-5</v>
      </c>
      <c r="C34" s="181">
        <v>1.1600000000000001E-5</v>
      </c>
      <c r="D34" s="181">
        <v>1.1600000000000001E-5</v>
      </c>
      <c r="E34" s="181">
        <v>1.1600000000000001E-5</v>
      </c>
      <c r="F34" s="181">
        <v>1.1600000000000001E-5</v>
      </c>
      <c r="G34" s="181">
        <v>1.1600000000000001E-5</v>
      </c>
      <c r="H34" s="181">
        <v>1.1600000000000001E-5</v>
      </c>
      <c r="I34" s="181">
        <v>1.1600000000000001E-5</v>
      </c>
      <c r="J34" s="181">
        <v>1.1600000000000001E-5</v>
      </c>
      <c r="K34" s="181">
        <v>1.1600000000000001E-5</v>
      </c>
      <c r="L34" s="181">
        <v>1.1600000000000001E-5</v>
      </c>
      <c r="M34" s="70"/>
      <c r="N34" s="70"/>
      <c r="O34" s="70"/>
    </row>
    <row r="35" spans="1:15" ht="12.75" outlineLevel="3" x14ac:dyDescent="0.2">
      <c r="A35" s="29" t="s">
        <v>46</v>
      </c>
      <c r="B35" s="181">
        <v>1</v>
      </c>
      <c r="C35" s="181">
        <v>1</v>
      </c>
      <c r="D35" s="181">
        <v>1</v>
      </c>
      <c r="E35" s="181">
        <v>1</v>
      </c>
      <c r="F35" s="181">
        <v>1</v>
      </c>
      <c r="G35" s="181">
        <v>1</v>
      </c>
      <c r="H35" s="181">
        <v>1</v>
      </c>
      <c r="I35" s="181">
        <v>1</v>
      </c>
      <c r="J35" s="181">
        <v>1</v>
      </c>
      <c r="K35" s="181">
        <v>1</v>
      </c>
      <c r="L35" s="181">
        <v>1</v>
      </c>
      <c r="M35" s="70"/>
      <c r="N35" s="70"/>
      <c r="O35" s="70"/>
    </row>
    <row r="36" spans="1:15" ht="12.75" outlineLevel="3" x14ac:dyDescent="0.2">
      <c r="A36" s="29" t="s">
        <v>51</v>
      </c>
      <c r="B36" s="181">
        <v>3</v>
      </c>
      <c r="C36" s="181">
        <v>3</v>
      </c>
      <c r="D36" s="181">
        <v>3</v>
      </c>
      <c r="E36" s="181">
        <v>3</v>
      </c>
      <c r="F36" s="181">
        <v>3</v>
      </c>
      <c r="G36" s="181">
        <v>3</v>
      </c>
      <c r="H36" s="181">
        <v>3</v>
      </c>
      <c r="I36" s="181">
        <v>3</v>
      </c>
      <c r="J36" s="181">
        <v>3</v>
      </c>
      <c r="K36" s="181">
        <v>3</v>
      </c>
      <c r="L36" s="181">
        <v>3</v>
      </c>
      <c r="M36" s="70"/>
      <c r="N36" s="70"/>
      <c r="O36" s="70"/>
    </row>
    <row r="37" spans="1:15" ht="12.75" outlineLevel="3" x14ac:dyDescent="0.2">
      <c r="A37" s="29" t="s">
        <v>181</v>
      </c>
      <c r="B37" s="181">
        <v>3.2</v>
      </c>
      <c r="C37" s="181">
        <v>3.2</v>
      </c>
      <c r="D37" s="181">
        <v>3</v>
      </c>
      <c r="E37" s="181">
        <v>3</v>
      </c>
      <c r="F37" s="181">
        <v>3</v>
      </c>
      <c r="G37" s="181">
        <v>3</v>
      </c>
      <c r="H37" s="181">
        <v>3</v>
      </c>
      <c r="I37" s="181">
        <v>3</v>
      </c>
      <c r="J37" s="181">
        <v>3</v>
      </c>
      <c r="K37" s="181">
        <v>3</v>
      </c>
      <c r="L37" s="181">
        <v>3</v>
      </c>
      <c r="M37" s="70"/>
      <c r="N37" s="70"/>
      <c r="O37" s="70"/>
    </row>
    <row r="38" spans="1:15" ht="12.75" outlineLevel="3" x14ac:dyDescent="0.2">
      <c r="A38" s="29" t="s">
        <v>146</v>
      </c>
      <c r="B38" s="181">
        <v>4.8</v>
      </c>
      <c r="C38" s="181">
        <v>4.8</v>
      </c>
      <c r="D38" s="181">
        <v>4.8</v>
      </c>
      <c r="E38" s="181">
        <v>4.8</v>
      </c>
      <c r="F38" s="181">
        <v>4.8</v>
      </c>
      <c r="G38" s="181">
        <v>4.8</v>
      </c>
      <c r="H38" s="181">
        <v>4.8</v>
      </c>
      <c r="I38" s="181">
        <v>4.8</v>
      </c>
      <c r="J38" s="181">
        <v>4.8</v>
      </c>
      <c r="K38" s="181">
        <v>4.8</v>
      </c>
      <c r="L38" s="181">
        <v>4.8</v>
      </c>
      <c r="M38" s="70"/>
      <c r="N38" s="70"/>
      <c r="O38" s="70"/>
    </row>
    <row r="39" spans="1:15" ht="12.75" outlineLevel="3" x14ac:dyDescent="0.2">
      <c r="A39" s="29" t="s">
        <v>41</v>
      </c>
      <c r="B39" s="181">
        <v>0.25</v>
      </c>
      <c r="C39" s="181">
        <v>0.25</v>
      </c>
      <c r="D39" s="181">
        <v>0.25</v>
      </c>
      <c r="E39" s="181">
        <v>0.25</v>
      </c>
      <c r="F39" s="181">
        <v>0.25</v>
      </c>
      <c r="G39" s="181">
        <v>0.25</v>
      </c>
      <c r="H39" s="181">
        <v>0.25</v>
      </c>
      <c r="I39" s="181">
        <v>0.25</v>
      </c>
      <c r="J39" s="181">
        <v>0</v>
      </c>
      <c r="K39" s="181">
        <v>0</v>
      </c>
      <c r="L39" s="181">
        <v>0</v>
      </c>
      <c r="M39" s="70"/>
      <c r="N39" s="70"/>
      <c r="O39" s="70"/>
    </row>
    <row r="40" spans="1:15" ht="12.75" outlineLevel="3" x14ac:dyDescent="0.2">
      <c r="A40" s="29" t="s">
        <v>177</v>
      </c>
      <c r="B40" s="181">
        <v>4.1500000000000004</v>
      </c>
      <c r="C40" s="181">
        <v>4.1500000000000004</v>
      </c>
      <c r="D40" s="181">
        <v>4.1500000000000004</v>
      </c>
      <c r="E40" s="181">
        <v>4.1500000000000004</v>
      </c>
      <c r="F40" s="181">
        <v>4.1500000000000004</v>
      </c>
      <c r="G40" s="181">
        <v>4.1500000000000004</v>
      </c>
      <c r="H40" s="181">
        <v>4.1500000000000004</v>
      </c>
      <c r="I40" s="181">
        <v>4.1500000000000004</v>
      </c>
      <c r="J40" s="181">
        <v>4.1500000000000004</v>
      </c>
      <c r="K40" s="181">
        <v>4.1500000000000004</v>
      </c>
      <c r="L40" s="181">
        <v>4.1500000000000004</v>
      </c>
      <c r="M40" s="70"/>
      <c r="N40" s="70"/>
      <c r="O40" s="70"/>
    </row>
    <row r="41" spans="1:15" ht="12.75" outlineLevel="2" x14ac:dyDescent="0.2">
      <c r="A41" s="68" t="s">
        <v>8</v>
      </c>
      <c r="B41" s="149">
        <f t="shared" ref="B41:K41" si="7">SUM(B$42:B$44)</f>
        <v>5.0584886555399997</v>
      </c>
      <c r="C41" s="149">
        <f t="shared" si="7"/>
        <v>4.7492812412700003</v>
      </c>
      <c r="D41" s="149">
        <f t="shared" si="7"/>
        <v>4.7492812412700003</v>
      </c>
      <c r="E41" s="149">
        <f t="shared" si="7"/>
        <v>4.7492812412700003</v>
      </c>
      <c r="F41" s="149">
        <f t="shared" si="7"/>
        <v>4.3636238269900005</v>
      </c>
      <c r="G41" s="149">
        <f t="shared" si="7"/>
        <v>4.2871738269899993</v>
      </c>
      <c r="H41" s="149">
        <f t="shared" si="7"/>
        <v>4.2107238269899998</v>
      </c>
      <c r="I41" s="149">
        <f t="shared" si="7"/>
        <v>4.0875664126600002</v>
      </c>
      <c r="J41" s="149">
        <f t="shared" si="7"/>
        <v>3.9214923286899999</v>
      </c>
      <c r="K41" s="149">
        <f t="shared" si="7"/>
        <v>3.5842920844699999</v>
      </c>
      <c r="L41" s="149">
        <v>3.4583316428100002</v>
      </c>
      <c r="M41" s="70"/>
      <c r="N41" s="70"/>
      <c r="O41" s="70"/>
    </row>
    <row r="42" spans="1:15" ht="12.75" outlineLevel="3" x14ac:dyDescent="0.2">
      <c r="A42" s="29" t="s">
        <v>10</v>
      </c>
      <c r="B42" s="181">
        <v>1.05</v>
      </c>
      <c r="C42" s="181">
        <v>0.78749999999999998</v>
      </c>
      <c r="D42" s="181">
        <v>0.78749999999999998</v>
      </c>
      <c r="E42" s="181">
        <v>0.78749999999999998</v>
      </c>
      <c r="F42" s="181">
        <v>0.52500000000000002</v>
      </c>
      <c r="G42" s="181">
        <v>0.52500000000000002</v>
      </c>
      <c r="H42" s="181">
        <v>0.52500000000000002</v>
      </c>
      <c r="I42" s="181">
        <v>0.52500000000000002</v>
      </c>
      <c r="J42" s="181">
        <v>0.43537591602999998</v>
      </c>
      <c r="K42" s="181">
        <v>0.17462567180999999</v>
      </c>
      <c r="L42" s="181">
        <v>0.17182264443</v>
      </c>
      <c r="M42" s="70"/>
      <c r="N42" s="70"/>
      <c r="O42" s="70"/>
    </row>
    <row r="43" spans="1:15" ht="12.75" outlineLevel="3" x14ac:dyDescent="0.2">
      <c r="A43" s="29" t="s">
        <v>106</v>
      </c>
      <c r="B43" s="181">
        <v>3.8598623181499998</v>
      </c>
      <c r="C43" s="181">
        <v>3.8223623181500002</v>
      </c>
      <c r="D43" s="181">
        <v>3.8223623181500002</v>
      </c>
      <c r="E43" s="181">
        <v>3.8223623181500002</v>
      </c>
      <c r="F43" s="181">
        <v>3.7084123181500002</v>
      </c>
      <c r="G43" s="181">
        <v>3.6319623181499998</v>
      </c>
      <c r="H43" s="181">
        <v>3.5555123181499999</v>
      </c>
      <c r="I43" s="181">
        <v>3.4415623181499999</v>
      </c>
      <c r="J43" s="181">
        <v>3.36511231815</v>
      </c>
      <c r="K43" s="181">
        <v>3.2886623181500001</v>
      </c>
      <c r="L43" s="181">
        <v>3.1747123181500001</v>
      </c>
      <c r="M43" s="70"/>
      <c r="N43" s="70"/>
      <c r="O43" s="70"/>
    </row>
    <row r="44" spans="1:15" ht="12.75" outlineLevel="3" x14ac:dyDescent="0.2">
      <c r="A44" s="29" t="s">
        <v>30</v>
      </c>
      <c r="B44" s="181">
        <v>0.14862633739</v>
      </c>
      <c r="C44" s="181">
        <v>0.13941892312000001</v>
      </c>
      <c r="D44" s="181">
        <v>0.13941892312000001</v>
      </c>
      <c r="E44" s="181">
        <v>0.13941892312000001</v>
      </c>
      <c r="F44" s="181">
        <v>0.13021150883999999</v>
      </c>
      <c r="G44" s="181">
        <v>0.13021150883999999</v>
      </c>
      <c r="H44" s="181">
        <v>0.13021150883999999</v>
      </c>
      <c r="I44" s="181">
        <v>0.12100409450999999</v>
      </c>
      <c r="J44" s="181">
        <v>0.12100409450999999</v>
      </c>
      <c r="K44" s="181">
        <v>0.12100409450999999</v>
      </c>
      <c r="L44" s="181">
        <v>0.11179668023</v>
      </c>
      <c r="M44" s="70"/>
      <c r="N44" s="70"/>
      <c r="O44" s="70"/>
    </row>
    <row r="45" spans="1:15" ht="12.75" outlineLevel="2" x14ac:dyDescent="0.2">
      <c r="A45" s="68" t="s">
        <v>132</v>
      </c>
      <c r="B45" s="149">
        <f t="shared" ref="B45:K45" si="8">SUM(B$46:B$46)</f>
        <v>9.5465000000000003E-4</v>
      </c>
      <c r="C45" s="149">
        <f t="shared" si="8"/>
        <v>9.5465000000000003E-4</v>
      </c>
      <c r="D45" s="149">
        <f t="shared" si="8"/>
        <v>9.5465000000000003E-4</v>
      </c>
      <c r="E45" s="149">
        <f t="shared" si="8"/>
        <v>9.5465000000000003E-4</v>
      </c>
      <c r="F45" s="149">
        <f t="shared" si="8"/>
        <v>9.5465000000000003E-4</v>
      </c>
      <c r="G45" s="149">
        <f t="shared" si="8"/>
        <v>9.5465000000000003E-4</v>
      </c>
      <c r="H45" s="149">
        <f t="shared" si="8"/>
        <v>9.5465000000000003E-4</v>
      </c>
      <c r="I45" s="149">
        <f t="shared" si="8"/>
        <v>9.5465000000000003E-4</v>
      </c>
      <c r="J45" s="149">
        <f t="shared" si="8"/>
        <v>9.5465000000000003E-4</v>
      </c>
      <c r="K45" s="149">
        <f t="shared" si="8"/>
        <v>9.5465000000000003E-4</v>
      </c>
      <c r="L45" s="149">
        <v>9.5465000000000003E-4</v>
      </c>
      <c r="M45" s="70"/>
      <c r="N45" s="70"/>
      <c r="O45" s="70"/>
    </row>
    <row r="46" spans="1:15" ht="12.75" outlineLevel="3" x14ac:dyDescent="0.2">
      <c r="A46" s="29" t="s">
        <v>175</v>
      </c>
      <c r="B46" s="181">
        <v>9.5465000000000003E-4</v>
      </c>
      <c r="C46" s="181">
        <v>9.5465000000000003E-4</v>
      </c>
      <c r="D46" s="181">
        <v>9.5465000000000003E-4</v>
      </c>
      <c r="E46" s="181">
        <v>9.5465000000000003E-4</v>
      </c>
      <c r="F46" s="181">
        <v>9.5465000000000003E-4</v>
      </c>
      <c r="G46" s="181">
        <v>9.5465000000000003E-4</v>
      </c>
      <c r="H46" s="181">
        <v>9.5465000000000003E-4</v>
      </c>
      <c r="I46" s="181">
        <v>9.5465000000000003E-4</v>
      </c>
      <c r="J46" s="181">
        <v>9.5465000000000003E-4</v>
      </c>
      <c r="K46" s="181">
        <v>9.5465000000000003E-4</v>
      </c>
      <c r="L46" s="181">
        <v>9.5465000000000003E-4</v>
      </c>
      <c r="M46" s="70"/>
      <c r="N46" s="70"/>
      <c r="O46" s="70"/>
    </row>
    <row r="47" spans="1:15" ht="15" x14ac:dyDescent="0.25">
      <c r="A47" s="20" t="s">
        <v>79</v>
      </c>
      <c r="B47" s="21">
        <f t="shared" ref="B47:L47" si="9">B$48+B$71</f>
        <v>1042.71958097317</v>
      </c>
      <c r="C47" s="21">
        <f t="shared" si="9"/>
        <v>1096.0134260226901</v>
      </c>
      <c r="D47" s="21">
        <f t="shared" si="9"/>
        <v>1175.47022981126</v>
      </c>
      <c r="E47" s="21">
        <f t="shared" si="9"/>
        <v>1156.9650139108501</v>
      </c>
      <c r="F47" s="21">
        <f t="shared" si="9"/>
        <v>1122.12869930386</v>
      </c>
      <c r="G47" s="21">
        <f t="shared" si="9"/>
        <v>1110.6221847648499</v>
      </c>
      <c r="H47" s="21">
        <f t="shared" si="9"/>
        <v>1097.6015062512201</v>
      </c>
      <c r="I47" s="21">
        <f t="shared" si="9"/>
        <v>1096.2555596196501</v>
      </c>
      <c r="J47" s="21">
        <f t="shared" si="9"/>
        <v>1138.05587549866</v>
      </c>
      <c r="K47" s="21">
        <f t="shared" si="9"/>
        <v>1202.42829922018</v>
      </c>
      <c r="L47" s="21">
        <f t="shared" si="9"/>
        <v>1173.8691436434201</v>
      </c>
      <c r="M47" s="70"/>
      <c r="N47" s="70"/>
      <c r="O47" s="70"/>
    </row>
    <row r="48" spans="1:15" ht="15" outlineLevel="1" x14ac:dyDescent="0.25">
      <c r="A48" s="175" t="s">
        <v>74</v>
      </c>
      <c r="B48" s="215">
        <f t="shared" ref="B48:L48" si="10">B$49+B$56+B$62+B$64+B$69</f>
        <v>826.27047817949006</v>
      </c>
      <c r="C48" s="215">
        <f t="shared" si="10"/>
        <v>863.94435578066998</v>
      </c>
      <c r="D48" s="215">
        <f t="shared" si="10"/>
        <v>939.33533813095005</v>
      </c>
      <c r="E48" s="215">
        <f t="shared" si="10"/>
        <v>925.20333795781005</v>
      </c>
      <c r="F48" s="215">
        <f t="shared" si="10"/>
        <v>901.60012765133001</v>
      </c>
      <c r="G48" s="215">
        <f t="shared" si="10"/>
        <v>896.07231850717994</v>
      </c>
      <c r="H48" s="215">
        <f t="shared" si="10"/>
        <v>886.03751073647004</v>
      </c>
      <c r="I48" s="215">
        <f t="shared" si="10"/>
        <v>882.28441887064002</v>
      </c>
      <c r="J48" s="215">
        <f t="shared" si="10"/>
        <v>913.52034986238004</v>
      </c>
      <c r="K48" s="215">
        <f t="shared" si="10"/>
        <v>949.04498266746998</v>
      </c>
      <c r="L48" s="215">
        <f t="shared" si="10"/>
        <v>927.25072723889002</v>
      </c>
      <c r="M48" s="70"/>
      <c r="N48" s="70"/>
      <c r="O48" s="70"/>
    </row>
    <row r="49" spans="1:15" ht="12.75" outlineLevel="2" x14ac:dyDescent="0.2">
      <c r="A49" s="68" t="s">
        <v>142</v>
      </c>
      <c r="B49" s="149">
        <f t="shared" ref="B49:K49" si="11">SUM(B$50:B$55)</f>
        <v>337.44929111162003</v>
      </c>
      <c r="C49" s="149">
        <f t="shared" si="11"/>
        <v>351.87521380503</v>
      </c>
      <c r="D49" s="149">
        <f t="shared" si="11"/>
        <v>379.26608179367003</v>
      </c>
      <c r="E49" s="149">
        <f t="shared" si="11"/>
        <v>372.54070199592002</v>
      </c>
      <c r="F49" s="149">
        <f t="shared" si="11"/>
        <v>358.95503369400001</v>
      </c>
      <c r="G49" s="149">
        <f t="shared" si="11"/>
        <v>355.00487263423997</v>
      </c>
      <c r="H49" s="149">
        <f t="shared" si="11"/>
        <v>350.58906898672001</v>
      </c>
      <c r="I49" s="149">
        <f t="shared" si="11"/>
        <v>348.61953904335002</v>
      </c>
      <c r="J49" s="149">
        <f t="shared" si="11"/>
        <v>360.85568679220006</v>
      </c>
      <c r="K49" s="149">
        <f t="shared" si="11"/>
        <v>364.81184439467</v>
      </c>
      <c r="L49" s="149">
        <v>354.01647781294002</v>
      </c>
      <c r="M49" s="70"/>
      <c r="N49" s="70"/>
      <c r="O49" s="70"/>
    </row>
    <row r="50" spans="1:15" ht="12.75" outlineLevel="3" x14ac:dyDescent="0.2">
      <c r="A50" s="29" t="s">
        <v>29</v>
      </c>
      <c r="B50" s="181">
        <v>57.953115089999997</v>
      </c>
      <c r="C50" s="181">
        <v>60.604772539999999</v>
      </c>
      <c r="D50" s="181">
        <v>65.80509481</v>
      </c>
      <c r="E50" s="181">
        <v>65.613412670000002</v>
      </c>
      <c r="F50" s="181">
        <v>63.221158389999999</v>
      </c>
      <c r="G50" s="181">
        <v>61.951626099999999</v>
      </c>
      <c r="H50" s="181">
        <v>60.915423400000002</v>
      </c>
      <c r="I50" s="181">
        <v>60.777669680000002</v>
      </c>
      <c r="J50" s="181">
        <v>63.31301483</v>
      </c>
      <c r="K50" s="181">
        <v>64.257338989999994</v>
      </c>
      <c r="L50" s="181">
        <v>61.541158379999999</v>
      </c>
      <c r="M50" s="70"/>
      <c r="N50" s="70"/>
      <c r="O50" s="70"/>
    </row>
    <row r="51" spans="1:15" ht="12.75" outlineLevel="3" x14ac:dyDescent="0.2">
      <c r="A51" s="29" t="s">
        <v>97</v>
      </c>
      <c r="B51" s="181">
        <v>13.990699070510001</v>
      </c>
      <c r="C51" s="181">
        <v>14.7203780374</v>
      </c>
      <c r="D51" s="181">
        <v>15.98942881096</v>
      </c>
      <c r="E51" s="181">
        <v>15.93255975602</v>
      </c>
      <c r="F51" s="181">
        <v>15.59893252426</v>
      </c>
      <c r="G51" s="181">
        <v>14.882868282780001</v>
      </c>
      <c r="H51" s="181">
        <v>14.8565512227</v>
      </c>
      <c r="I51" s="181">
        <v>14.95285271701</v>
      </c>
      <c r="J51" s="181">
        <v>15.576800577489999</v>
      </c>
      <c r="K51" s="181">
        <v>15.902995958549999</v>
      </c>
      <c r="L51" s="181">
        <v>15.38991699889</v>
      </c>
      <c r="M51" s="70"/>
      <c r="N51" s="70"/>
      <c r="O51" s="70"/>
    </row>
    <row r="52" spans="1:15" ht="12.75" outlineLevel="3" x14ac:dyDescent="0.2">
      <c r="A52" s="29" t="s">
        <v>77</v>
      </c>
      <c r="B52" s="181">
        <v>12.53014511808</v>
      </c>
      <c r="C52" s="181">
        <v>13.103464647159999</v>
      </c>
      <c r="D52" s="181">
        <v>14.04992352314</v>
      </c>
      <c r="E52" s="181">
        <v>14.0089978256</v>
      </c>
      <c r="F52" s="181">
        <v>13.555445777219999</v>
      </c>
      <c r="G52" s="181">
        <v>13.28324139884</v>
      </c>
      <c r="H52" s="181">
        <v>13.06106594569</v>
      </c>
      <c r="I52" s="181">
        <v>13.306541820890001</v>
      </c>
      <c r="J52" s="181">
        <v>13.65416290335</v>
      </c>
      <c r="K52" s="181">
        <v>13.85781701694</v>
      </c>
      <c r="L52" s="181">
        <v>13.27204215495</v>
      </c>
      <c r="M52" s="70"/>
      <c r="N52" s="70"/>
      <c r="O52" s="70"/>
    </row>
    <row r="53" spans="1:15" ht="12.75" outlineLevel="3" x14ac:dyDescent="0.2">
      <c r="A53" s="29" t="s">
        <v>66</v>
      </c>
      <c r="B53" s="181">
        <v>124.74712580344</v>
      </c>
      <c r="C53" s="181">
        <v>129.57587763198001</v>
      </c>
      <c r="D53" s="181">
        <v>139.33886772974</v>
      </c>
      <c r="E53" s="181">
        <v>134.57712192448</v>
      </c>
      <c r="F53" s="181">
        <v>129.36278663962</v>
      </c>
      <c r="G53" s="181">
        <v>128.76932668262</v>
      </c>
      <c r="H53" s="181">
        <v>127.71012937867</v>
      </c>
      <c r="I53" s="181">
        <v>126.36197118222</v>
      </c>
      <c r="J53" s="181">
        <v>130.40806352631</v>
      </c>
      <c r="K53" s="181">
        <v>131.34560128685001</v>
      </c>
      <c r="L53" s="181">
        <v>128.75680289457</v>
      </c>
      <c r="M53" s="70"/>
      <c r="N53" s="70"/>
      <c r="O53" s="70"/>
    </row>
    <row r="54" spans="1:15" ht="12.75" outlineLevel="3" x14ac:dyDescent="0.2">
      <c r="A54" s="29" t="s">
        <v>93</v>
      </c>
      <c r="B54" s="181">
        <v>128.20769715962001</v>
      </c>
      <c r="C54" s="181">
        <v>133.84922844747999</v>
      </c>
      <c r="D54" s="181">
        <v>144.05964860624999</v>
      </c>
      <c r="E54" s="181">
        <v>142.38620616323999</v>
      </c>
      <c r="F54" s="181">
        <v>137.1951881599</v>
      </c>
      <c r="G54" s="181">
        <v>136.09630550672</v>
      </c>
      <c r="H54" s="181">
        <v>134.02466063649001</v>
      </c>
      <c r="I54" s="181">
        <v>133.19931326792999</v>
      </c>
      <c r="J54" s="181">
        <v>137.88172479445001</v>
      </c>
      <c r="K54" s="181">
        <v>139.42425902795</v>
      </c>
      <c r="L54" s="181">
        <v>135.02749870532</v>
      </c>
      <c r="M54" s="70"/>
      <c r="N54" s="70"/>
      <c r="O54" s="70"/>
    </row>
    <row r="55" spans="1:15" ht="12.75" outlineLevel="3" x14ac:dyDescent="0.2">
      <c r="A55" s="29" t="s">
        <v>23</v>
      </c>
      <c r="B55" s="181">
        <v>2.0508869969999999E-2</v>
      </c>
      <c r="C55" s="181">
        <v>2.1492501010000001E-2</v>
      </c>
      <c r="D55" s="181">
        <v>2.3118313580000001E-2</v>
      </c>
      <c r="E55" s="181">
        <v>2.240365658E-2</v>
      </c>
      <c r="F55" s="181">
        <v>2.1522203E-2</v>
      </c>
      <c r="G55" s="181">
        <v>2.1504663279999999E-2</v>
      </c>
      <c r="H55" s="181">
        <v>2.123840317E-2</v>
      </c>
      <c r="I55" s="181">
        <v>2.1190375300000001E-2</v>
      </c>
      <c r="J55" s="181">
        <v>2.1920160599999999E-2</v>
      </c>
      <c r="K55" s="181">
        <v>2.3832114380000002E-2</v>
      </c>
      <c r="L55" s="181">
        <v>2.905867921E-2</v>
      </c>
      <c r="M55" s="70"/>
      <c r="N55" s="70"/>
      <c r="O55" s="70"/>
    </row>
    <row r="56" spans="1:15" ht="12.75" outlineLevel="2" x14ac:dyDescent="0.2">
      <c r="A56" s="68" t="s">
        <v>4</v>
      </c>
      <c r="B56" s="149">
        <f t="shared" ref="B56:K56" si="12">SUM(B$57:B$61)</f>
        <v>32.70852715345</v>
      </c>
      <c r="C56" s="149">
        <f t="shared" si="12"/>
        <v>34.242409410930001</v>
      </c>
      <c r="D56" s="149">
        <f t="shared" si="12"/>
        <v>37.526916022510001</v>
      </c>
      <c r="E56" s="149">
        <f t="shared" si="12"/>
        <v>45.38806966704</v>
      </c>
      <c r="F56" s="149">
        <f t="shared" si="12"/>
        <v>44.490385573250002</v>
      </c>
      <c r="G56" s="149">
        <f t="shared" si="12"/>
        <v>43.6331803876</v>
      </c>
      <c r="H56" s="149">
        <f t="shared" si="12"/>
        <v>44.296311358029996</v>
      </c>
      <c r="I56" s="149">
        <f t="shared" si="12"/>
        <v>43.789797697210005</v>
      </c>
      <c r="J56" s="149">
        <f t="shared" si="12"/>
        <v>45.888238556700003</v>
      </c>
      <c r="K56" s="149">
        <f t="shared" si="12"/>
        <v>46.368694597480001</v>
      </c>
      <c r="L56" s="149">
        <v>44.691139026750001</v>
      </c>
      <c r="M56" s="70"/>
      <c r="N56" s="70"/>
      <c r="O56" s="70"/>
    </row>
    <row r="57" spans="1:15" ht="12.75" outlineLevel="3" x14ac:dyDescent="0.2">
      <c r="A57" s="29" t="s">
        <v>102</v>
      </c>
      <c r="B57" s="181">
        <v>6.9140144000000001</v>
      </c>
      <c r="C57" s="181">
        <v>7.1427943999999997</v>
      </c>
      <c r="D57" s="181">
        <v>7.9887480000000002</v>
      </c>
      <c r="E57" s="181">
        <v>8.0486143999999999</v>
      </c>
      <c r="F57" s="181">
        <v>8.0232387999999997</v>
      </c>
      <c r="G57" s="181">
        <v>7.7202999999999999</v>
      </c>
      <c r="H57" s="181">
        <v>7.6528188000000004</v>
      </c>
      <c r="I57" s="181">
        <v>7.5371588000000003</v>
      </c>
      <c r="J57" s="181">
        <v>7.8693647999999996</v>
      </c>
      <c r="K57" s="181">
        <v>7.9209208000000002</v>
      </c>
      <c r="L57" s="181">
        <v>7.6172272000000003</v>
      </c>
      <c r="M57" s="70"/>
      <c r="N57" s="70"/>
      <c r="O57" s="70"/>
    </row>
    <row r="58" spans="1:15" ht="12.75" outlineLevel="3" x14ac:dyDescent="0.2">
      <c r="A58" s="29" t="s">
        <v>36</v>
      </c>
      <c r="B58" s="181">
        <v>5.4281877029999999</v>
      </c>
      <c r="C58" s="181">
        <v>5.6765556180000001</v>
      </c>
      <c r="D58" s="181">
        <v>6.163644627</v>
      </c>
      <c r="E58" s="181">
        <v>6.1456906890000003</v>
      </c>
      <c r="F58" s="181">
        <v>5.9216198130000004</v>
      </c>
      <c r="G58" s="181">
        <v>5.80270887</v>
      </c>
      <c r="H58" s="181">
        <v>5.7056527800000003</v>
      </c>
      <c r="I58" s="181">
        <v>5.6927500560000004</v>
      </c>
      <c r="J58" s="181">
        <v>6.0340827247100002</v>
      </c>
      <c r="K58" s="181">
        <v>6.1240820734400003</v>
      </c>
      <c r="L58" s="181">
        <v>5.8652149425599998</v>
      </c>
      <c r="M58" s="70"/>
      <c r="N58" s="70"/>
      <c r="O58" s="70"/>
    </row>
    <row r="59" spans="1:15" ht="12.75" outlineLevel="3" x14ac:dyDescent="0.2">
      <c r="A59" s="29" t="s">
        <v>9</v>
      </c>
      <c r="B59" s="181">
        <v>14.540944745859999</v>
      </c>
      <c r="C59" s="181">
        <v>15.238346638019999</v>
      </c>
      <c r="D59" s="181">
        <v>16.391060114369999</v>
      </c>
      <c r="E59" s="181">
        <v>15.884362865410001</v>
      </c>
      <c r="F59" s="181">
        <v>15.25940558185</v>
      </c>
      <c r="G59" s="181">
        <v>15.24696978447</v>
      </c>
      <c r="H59" s="181">
        <v>15.058189339489999</v>
      </c>
      <c r="I59" s="181">
        <v>15.024137210879999</v>
      </c>
      <c r="J59" s="181">
        <v>15.54156053198</v>
      </c>
      <c r="K59" s="181">
        <v>15.69886373576</v>
      </c>
      <c r="L59" s="181">
        <v>15.44687131962</v>
      </c>
      <c r="M59" s="70"/>
      <c r="N59" s="70"/>
      <c r="O59" s="70"/>
    </row>
    <row r="60" spans="1:15" ht="12.75" outlineLevel="3" x14ac:dyDescent="0.2">
      <c r="A60" s="29" t="s">
        <v>98</v>
      </c>
      <c r="B60" s="181">
        <v>0.216533956</v>
      </c>
      <c r="C60" s="181">
        <v>0.22691919528000001</v>
      </c>
      <c r="D60" s="181">
        <v>0.24408462803</v>
      </c>
      <c r="E60" s="181">
        <v>0.23653923385</v>
      </c>
      <c r="F60" s="181">
        <v>0.22723279088000001</v>
      </c>
      <c r="G60" s="181">
        <v>0.22704760535999999</v>
      </c>
      <c r="H60" s="181">
        <v>0.22423641412</v>
      </c>
      <c r="I60" s="181">
        <v>0.22372933276000001</v>
      </c>
      <c r="J60" s="181">
        <v>0.23143445237999999</v>
      </c>
      <c r="K60" s="181">
        <v>0.23377690574000001</v>
      </c>
      <c r="L60" s="181">
        <v>0.23002440439999999</v>
      </c>
      <c r="M60" s="70"/>
      <c r="N60" s="70"/>
      <c r="O60" s="70"/>
    </row>
    <row r="61" spans="1:15" ht="12.75" outlineLevel="3" x14ac:dyDescent="0.2">
      <c r="A61" s="29" t="s">
        <v>103</v>
      </c>
      <c r="B61" s="181">
        <v>5.6088463485900002</v>
      </c>
      <c r="C61" s="181">
        <v>5.9577935596299998</v>
      </c>
      <c r="D61" s="181">
        <v>6.7393786531100002</v>
      </c>
      <c r="E61" s="181">
        <v>15.072862478779999</v>
      </c>
      <c r="F61" s="181">
        <v>15.05888858752</v>
      </c>
      <c r="G61" s="181">
        <v>14.63615412777</v>
      </c>
      <c r="H61" s="181">
        <v>15.655414024420001</v>
      </c>
      <c r="I61" s="181">
        <v>15.31202229757</v>
      </c>
      <c r="J61" s="181">
        <v>16.211796047629999</v>
      </c>
      <c r="K61" s="181">
        <v>16.391051082539999</v>
      </c>
      <c r="L61" s="181">
        <v>15.53180116017</v>
      </c>
      <c r="M61" s="70"/>
      <c r="N61" s="70"/>
      <c r="O61" s="70"/>
    </row>
    <row r="62" spans="1:15" ht="12.75" outlineLevel="2" x14ac:dyDescent="0.2">
      <c r="A62" s="68" t="s">
        <v>22</v>
      </c>
      <c r="B62" s="149">
        <f t="shared" ref="B62:K62" si="13">SUM(B$63:B$63)</f>
        <v>1.34076761E-3</v>
      </c>
      <c r="C62" s="149">
        <f t="shared" si="13"/>
        <v>1.40211472E-3</v>
      </c>
      <c r="D62" s="149">
        <f t="shared" si="13"/>
        <v>1.52242618E-3</v>
      </c>
      <c r="E62" s="149">
        <f t="shared" si="13"/>
        <v>1.51799154E-3</v>
      </c>
      <c r="F62" s="149">
        <f t="shared" si="13"/>
        <v>1.46264582E-3</v>
      </c>
      <c r="G62" s="149">
        <f t="shared" si="13"/>
        <v>1.4332747E-3</v>
      </c>
      <c r="H62" s="149">
        <f t="shared" si="13"/>
        <v>1.40930175E-3</v>
      </c>
      <c r="I62" s="149">
        <f t="shared" si="13"/>
        <v>1.40611476E-3</v>
      </c>
      <c r="J62" s="149">
        <f t="shared" si="13"/>
        <v>1.4647709499999999E-3</v>
      </c>
      <c r="K62" s="149">
        <f t="shared" si="13"/>
        <v>1.48661825E-3</v>
      </c>
      <c r="L62" s="149">
        <v>1.4237783699999999E-3</v>
      </c>
      <c r="M62" s="70"/>
      <c r="N62" s="70"/>
      <c r="O62" s="70"/>
    </row>
    <row r="63" spans="1:15" ht="12.75" outlineLevel="3" x14ac:dyDescent="0.2">
      <c r="A63" s="29" t="s">
        <v>75</v>
      </c>
      <c r="B63" s="181">
        <v>1.34076761E-3</v>
      </c>
      <c r="C63" s="181">
        <v>1.40211472E-3</v>
      </c>
      <c r="D63" s="181">
        <v>1.52242618E-3</v>
      </c>
      <c r="E63" s="181">
        <v>1.51799154E-3</v>
      </c>
      <c r="F63" s="181">
        <v>1.46264582E-3</v>
      </c>
      <c r="G63" s="181">
        <v>1.4332747E-3</v>
      </c>
      <c r="H63" s="181">
        <v>1.40930175E-3</v>
      </c>
      <c r="I63" s="181">
        <v>1.40611476E-3</v>
      </c>
      <c r="J63" s="181">
        <v>1.4647709499999999E-3</v>
      </c>
      <c r="K63" s="181">
        <v>1.48661825E-3</v>
      </c>
      <c r="L63" s="181">
        <v>1.4237783699999999E-3</v>
      </c>
      <c r="M63" s="70"/>
      <c r="N63" s="70"/>
      <c r="O63" s="70"/>
    </row>
    <row r="64" spans="1:15" ht="12.75" outlineLevel="2" x14ac:dyDescent="0.2">
      <c r="A64" s="68" t="s">
        <v>143</v>
      </c>
      <c r="B64" s="149">
        <f t="shared" ref="B64:K64" si="14">SUM(B$65:B$68)</f>
        <v>415.26993272281004</v>
      </c>
      <c r="C64" s="149">
        <f t="shared" si="14"/>
        <v>435.18679795398998</v>
      </c>
      <c r="D64" s="149">
        <f t="shared" si="14"/>
        <v>476.64969038858999</v>
      </c>
      <c r="E64" s="149">
        <f t="shared" si="14"/>
        <v>461.91500665531004</v>
      </c>
      <c r="F64" s="149">
        <f t="shared" si="14"/>
        <v>454.44883625825997</v>
      </c>
      <c r="G64" s="149">
        <f t="shared" si="14"/>
        <v>454.07847886664001</v>
      </c>
      <c r="H64" s="149">
        <f t="shared" si="14"/>
        <v>448.45630354197004</v>
      </c>
      <c r="I64" s="149">
        <f t="shared" si="14"/>
        <v>447.44217817931997</v>
      </c>
      <c r="J64" s="149">
        <f t="shared" si="14"/>
        <v>462.85184960253002</v>
      </c>
      <c r="K64" s="149">
        <f t="shared" si="14"/>
        <v>493.44846271707002</v>
      </c>
      <c r="L64" s="149">
        <v>485.52780855683</v>
      </c>
      <c r="M64" s="70"/>
      <c r="N64" s="70"/>
      <c r="O64" s="70"/>
    </row>
    <row r="65" spans="1:15" ht="12.75" outlineLevel="3" x14ac:dyDescent="0.2">
      <c r="A65" s="29" t="s">
        <v>119</v>
      </c>
      <c r="B65" s="181">
        <v>72.002001000000007</v>
      </c>
      <c r="C65" s="181">
        <v>75.455307000000005</v>
      </c>
      <c r="D65" s="181">
        <v>81.163167000000001</v>
      </c>
      <c r="E65" s="181">
        <v>78.654167999999999</v>
      </c>
      <c r="F65" s="181">
        <v>75.559584000000001</v>
      </c>
      <c r="G65" s="181">
        <v>75.498006000000004</v>
      </c>
      <c r="H65" s="181">
        <v>74.563226999999998</v>
      </c>
      <c r="I65" s="181">
        <v>74.394611999999995</v>
      </c>
      <c r="J65" s="181">
        <v>76.956722999999997</v>
      </c>
      <c r="K65" s="181">
        <v>77.735636999999997</v>
      </c>
      <c r="L65" s="181">
        <v>76.487853000000001</v>
      </c>
      <c r="M65" s="70"/>
      <c r="N65" s="70"/>
      <c r="O65" s="70"/>
    </row>
    <row r="66" spans="1:15" ht="12.75" outlineLevel="3" x14ac:dyDescent="0.2">
      <c r="A66" s="29" t="s">
        <v>121</v>
      </c>
      <c r="B66" s="181">
        <v>24.000667</v>
      </c>
      <c r="C66" s="181">
        <v>25.151769000000002</v>
      </c>
      <c r="D66" s="181">
        <v>27.054389</v>
      </c>
      <c r="E66" s="181">
        <v>26.218056000000001</v>
      </c>
      <c r="F66" s="181">
        <v>25.186527999999999</v>
      </c>
      <c r="G66" s="181">
        <v>25.166001999999999</v>
      </c>
      <c r="H66" s="181">
        <v>24.854409</v>
      </c>
      <c r="I66" s="181">
        <v>24.798203999999998</v>
      </c>
      <c r="J66" s="181">
        <v>25.652241</v>
      </c>
      <c r="K66" s="181">
        <v>25.911878999999999</v>
      </c>
      <c r="L66" s="181">
        <v>25.495951000000002</v>
      </c>
      <c r="M66" s="70"/>
      <c r="N66" s="70"/>
      <c r="O66" s="70"/>
    </row>
    <row r="67" spans="1:15" ht="12.75" outlineLevel="3" x14ac:dyDescent="0.2">
      <c r="A67" s="29" t="s">
        <v>125</v>
      </c>
      <c r="B67" s="181">
        <v>319.26726472281001</v>
      </c>
      <c r="C67" s="181">
        <v>334.57972195398997</v>
      </c>
      <c r="D67" s="181">
        <v>368.43213438858999</v>
      </c>
      <c r="E67" s="181">
        <v>357.04278265531002</v>
      </c>
      <c r="F67" s="181">
        <v>353.70272425825999</v>
      </c>
      <c r="G67" s="181">
        <v>353.41447086663999</v>
      </c>
      <c r="H67" s="181">
        <v>349.03866754197003</v>
      </c>
      <c r="I67" s="181">
        <v>348.24936217931997</v>
      </c>
      <c r="J67" s="181">
        <v>360.24288560253001</v>
      </c>
      <c r="K67" s="181">
        <v>363.88906771707002</v>
      </c>
      <c r="L67" s="181">
        <v>358.04805355682998</v>
      </c>
      <c r="M67" s="70"/>
      <c r="N67" s="70"/>
      <c r="O67" s="70"/>
    </row>
    <row r="68" spans="1:15" ht="12.75" outlineLevel="3" x14ac:dyDescent="0.2">
      <c r="A68" s="29" t="s">
        <v>180</v>
      </c>
      <c r="B68" s="181">
        <v>0</v>
      </c>
      <c r="C68" s="181">
        <v>0</v>
      </c>
      <c r="D68" s="181">
        <v>0</v>
      </c>
      <c r="E68" s="181">
        <v>0</v>
      </c>
      <c r="F68" s="181">
        <v>0</v>
      </c>
      <c r="G68" s="181">
        <v>0</v>
      </c>
      <c r="H68" s="181">
        <v>0</v>
      </c>
      <c r="I68" s="181">
        <v>0</v>
      </c>
      <c r="J68" s="181">
        <v>0</v>
      </c>
      <c r="K68" s="181">
        <v>25.911878999999999</v>
      </c>
      <c r="L68" s="181">
        <v>25.495951000000002</v>
      </c>
      <c r="M68" s="70"/>
      <c r="N68" s="70"/>
      <c r="O68" s="70"/>
    </row>
    <row r="69" spans="1:15" ht="12.75" outlineLevel="2" x14ac:dyDescent="0.2">
      <c r="A69" s="68" t="s">
        <v>6</v>
      </c>
      <c r="B69" s="149">
        <f t="shared" ref="B69:K69" si="15">SUM(B$70:B$70)</f>
        <v>40.841386424</v>
      </c>
      <c r="C69" s="149">
        <f t="shared" si="15"/>
        <v>42.638532496000003</v>
      </c>
      <c r="D69" s="149">
        <f t="shared" si="15"/>
        <v>45.891127500000003</v>
      </c>
      <c r="E69" s="149">
        <f t="shared" si="15"/>
        <v>45.358041647999997</v>
      </c>
      <c r="F69" s="149">
        <f t="shared" si="15"/>
        <v>43.704409480000002</v>
      </c>
      <c r="G69" s="149">
        <f t="shared" si="15"/>
        <v>43.354353344000003</v>
      </c>
      <c r="H69" s="149">
        <f t="shared" si="15"/>
        <v>42.694417547999997</v>
      </c>
      <c r="I69" s="149">
        <f t="shared" si="15"/>
        <v>42.431497835999998</v>
      </c>
      <c r="J69" s="149">
        <f t="shared" si="15"/>
        <v>43.923110139999999</v>
      </c>
      <c r="K69" s="149">
        <f t="shared" si="15"/>
        <v>44.414494339999997</v>
      </c>
      <c r="L69" s="149">
        <v>43.013878063999996</v>
      </c>
      <c r="M69" s="70"/>
      <c r="N69" s="70"/>
      <c r="O69" s="70"/>
    </row>
    <row r="70" spans="1:15" ht="12.75" outlineLevel="3" x14ac:dyDescent="0.2">
      <c r="A70" s="29" t="s">
        <v>93</v>
      </c>
      <c r="B70" s="181">
        <v>40.841386424</v>
      </c>
      <c r="C70" s="181">
        <v>42.638532496000003</v>
      </c>
      <c r="D70" s="181">
        <v>45.891127500000003</v>
      </c>
      <c r="E70" s="181">
        <v>45.358041647999997</v>
      </c>
      <c r="F70" s="181">
        <v>43.704409480000002</v>
      </c>
      <c r="G70" s="181">
        <v>43.354353344000003</v>
      </c>
      <c r="H70" s="181">
        <v>42.694417547999997</v>
      </c>
      <c r="I70" s="181">
        <v>42.431497835999998</v>
      </c>
      <c r="J70" s="181">
        <v>43.923110139999999</v>
      </c>
      <c r="K70" s="181">
        <v>44.414494339999997</v>
      </c>
      <c r="L70" s="181">
        <v>43.013878063999996</v>
      </c>
      <c r="M70" s="70"/>
      <c r="N70" s="70"/>
      <c r="O70" s="70"/>
    </row>
    <row r="71" spans="1:15" ht="15" outlineLevel="1" x14ac:dyDescent="0.25">
      <c r="A71" s="175" t="s">
        <v>113</v>
      </c>
      <c r="B71" s="215">
        <f t="shared" ref="B71:L71" si="16">B$72+B$78+B$80+B$90+B$91</f>
        <v>216.44910279368</v>
      </c>
      <c r="C71" s="215">
        <f t="shared" si="16"/>
        <v>232.06907024201999</v>
      </c>
      <c r="D71" s="215">
        <f t="shared" si="16"/>
        <v>236.13489168031001</v>
      </c>
      <c r="E71" s="215">
        <f t="shared" si="16"/>
        <v>231.76167595303997</v>
      </c>
      <c r="F71" s="215">
        <f t="shared" si="16"/>
        <v>220.52857165252999</v>
      </c>
      <c r="G71" s="215">
        <f t="shared" si="16"/>
        <v>214.54986625766998</v>
      </c>
      <c r="H71" s="215">
        <f t="shared" si="16"/>
        <v>211.56399551475002</v>
      </c>
      <c r="I71" s="215">
        <f t="shared" si="16"/>
        <v>213.97114074901003</v>
      </c>
      <c r="J71" s="215">
        <f t="shared" si="16"/>
        <v>224.53552563627997</v>
      </c>
      <c r="K71" s="215">
        <f t="shared" si="16"/>
        <v>253.38331655271003</v>
      </c>
      <c r="L71" s="215">
        <f t="shared" si="16"/>
        <v>246.61841640453</v>
      </c>
      <c r="M71" s="70"/>
      <c r="N71" s="70"/>
      <c r="O71" s="70"/>
    </row>
    <row r="72" spans="1:15" ht="12.75" outlineLevel="2" x14ac:dyDescent="0.2">
      <c r="A72" s="68" t="s">
        <v>142</v>
      </c>
      <c r="B72" s="149">
        <f t="shared" ref="B72:K72" si="17">SUM(B$73:B$77)</f>
        <v>140.83380311662</v>
      </c>
      <c r="C72" s="149">
        <f t="shared" si="17"/>
        <v>153.45544023683999</v>
      </c>
      <c r="D72" s="149">
        <f t="shared" si="17"/>
        <v>162.60218883141999</v>
      </c>
      <c r="E72" s="149">
        <f t="shared" si="17"/>
        <v>160.53410602661998</v>
      </c>
      <c r="F72" s="149">
        <f t="shared" si="17"/>
        <v>154.57251331621998</v>
      </c>
      <c r="G72" s="149">
        <f t="shared" si="17"/>
        <v>148.94139077244998</v>
      </c>
      <c r="H72" s="149">
        <f t="shared" si="17"/>
        <v>146.78160713998</v>
      </c>
      <c r="I72" s="149">
        <f t="shared" si="17"/>
        <v>150.27374710103001</v>
      </c>
      <c r="J72" s="149">
        <f t="shared" si="17"/>
        <v>158.63205608009</v>
      </c>
      <c r="K72" s="149">
        <f t="shared" si="17"/>
        <v>186.92616246872001</v>
      </c>
      <c r="L72" s="149">
        <v>181.47456114874001</v>
      </c>
      <c r="M72" s="70"/>
      <c r="N72" s="70"/>
      <c r="O72" s="70"/>
    </row>
    <row r="73" spans="1:15" ht="12.75" outlineLevel="3" x14ac:dyDescent="0.2">
      <c r="A73" s="29" t="s">
        <v>11</v>
      </c>
      <c r="B73" s="181">
        <v>0.45663837269000002</v>
      </c>
      <c r="C73" s="181">
        <v>0.47797529172999997</v>
      </c>
      <c r="D73" s="181">
        <v>0.51684894580999996</v>
      </c>
      <c r="E73" s="181">
        <v>0.45110630146000003</v>
      </c>
      <c r="F73" s="181">
        <v>0.40486248534000002</v>
      </c>
      <c r="G73" s="181">
        <v>0.40023368137999998</v>
      </c>
      <c r="H73" s="181">
        <v>0.39432825061999999</v>
      </c>
      <c r="I73" s="181">
        <v>0.39343652367999998</v>
      </c>
      <c r="J73" s="181">
        <v>0.40854695519000001</v>
      </c>
      <c r="K73" s="181">
        <v>0.35705558450000002</v>
      </c>
      <c r="L73" s="181">
        <v>0.28440542307</v>
      </c>
      <c r="M73" s="70"/>
      <c r="N73" s="70"/>
      <c r="O73" s="70"/>
    </row>
    <row r="74" spans="1:15" ht="12.75" outlineLevel="3" x14ac:dyDescent="0.2">
      <c r="A74" s="29" t="s">
        <v>97</v>
      </c>
      <c r="B74" s="181">
        <v>3.0501432933200001</v>
      </c>
      <c r="C74" s="181">
        <v>9.5183667486299992</v>
      </c>
      <c r="D74" s="181">
        <v>7.4123609181400001</v>
      </c>
      <c r="E74" s="181">
        <v>7.1424569206499999</v>
      </c>
      <c r="F74" s="181">
        <v>6.8624453811499997</v>
      </c>
      <c r="G74" s="181">
        <v>1.9933335758999999</v>
      </c>
      <c r="H74" s="181">
        <v>1.8288643710000001</v>
      </c>
      <c r="I74" s="181">
        <v>6.03233740696</v>
      </c>
      <c r="J74" s="181">
        <v>9.2013074011300002</v>
      </c>
      <c r="K74" s="181">
        <v>9.9645259196799998</v>
      </c>
      <c r="L74" s="181">
        <v>9.7851319412500004</v>
      </c>
      <c r="M74" s="70"/>
      <c r="N74" s="70"/>
      <c r="O74" s="70"/>
    </row>
    <row r="75" spans="1:15" ht="12.75" outlineLevel="3" x14ac:dyDescent="0.2">
      <c r="A75" s="29" t="s">
        <v>77</v>
      </c>
      <c r="B75" s="181">
        <v>0</v>
      </c>
      <c r="C75" s="181">
        <v>0</v>
      </c>
      <c r="D75" s="181">
        <v>0.14888030499999999</v>
      </c>
      <c r="E75" s="181">
        <v>0.14844663499999999</v>
      </c>
      <c r="F75" s="181">
        <v>0.14303429500000001</v>
      </c>
      <c r="G75" s="181">
        <v>0.14016205000000001</v>
      </c>
      <c r="H75" s="181">
        <v>0.13781769999999999</v>
      </c>
      <c r="I75" s="181">
        <v>0.27501207999999999</v>
      </c>
      <c r="J75" s="181">
        <v>0.28648423000000001</v>
      </c>
      <c r="K75" s="181">
        <v>0.29075719</v>
      </c>
      <c r="L75" s="181">
        <v>0.55693356000000005</v>
      </c>
      <c r="M75" s="70"/>
      <c r="N75" s="70"/>
      <c r="O75" s="70"/>
    </row>
    <row r="76" spans="1:15" ht="12.75" outlineLevel="3" x14ac:dyDescent="0.2">
      <c r="A76" s="29" t="s">
        <v>66</v>
      </c>
      <c r="B76" s="181">
        <v>9.4189829975699997</v>
      </c>
      <c r="C76" s="181">
        <v>9.9227143563200002</v>
      </c>
      <c r="D76" s="181">
        <v>10.801159387469999</v>
      </c>
      <c r="E76" s="181">
        <v>10.73868801543</v>
      </c>
      <c r="F76" s="181">
        <v>10.28764808393</v>
      </c>
      <c r="G76" s="181">
        <v>10.629452638929999</v>
      </c>
      <c r="H76" s="181">
        <v>10.70919082528</v>
      </c>
      <c r="I76" s="181">
        <v>10.68497338883</v>
      </c>
      <c r="J76" s="181">
        <v>11.17626242437</v>
      </c>
      <c r="K76" s="181">
        <v>11.31506234609</v>
      </c>
      <c r="L76" s="181">
        <v>11.0525840443</v>
      </c>
      <c r="M76" s="70"/>
      <c r="N76" s="70"/>
      <c r="O76" s="70"/>
    </row>
    <row r="77" spans="1:15" ht="12.75" outlineLevel="3" x14ac:dyDescent="0.2">
      <c r="A77" s="29" t="s">
        <v>93</v>
      </c>
      <c r="B77" s="181">
        <v>127.90803845304001</v>
      </c>
      <c r="C77" s="181">
        <v>133.53638384016</v>
      </c>
      <c r="D77" s="181">
        <v>143.72293927499999</v>
      </c>
      <c r="E77" s="181">
        <v>142.05340815407999</v>
      </c>
      <c r="F77" s="181">
        <v>136.8745230708</v>
      </c>
      <c r="G77" s="181">
        <v>135.77820882623999</v>
      </c>
      <c r="H77" s="181">
        <v>133.71140599308001</v>
      </c>
      <c r="I77" s="181">
        <v>132.88798770156001</v>
      </c>
      <c r="J77" s="181">
        <v>137.5594550694</v>
      </c>
      <c r="K77" s="181">
        <v>164.99876142845</v>
      </c>
      <c r="L77" s="181">
        <v>159.79550618011999</v>
      </c>
      <c r="M77" s="70"/>
      <c r="N77" s="70"/>
      <c r="O77" s="70"/>
    </row>
    <row r="78" spans="1:15" ht="12.75" outlineLevel="2" x14ac:dyDescent="0.2">
      <c r="A78" s="68" t="s">
        <v>4</v>
      </c>
      <c r="B78" s="149">
        <f t="shared" ref="B78:K78" si="18">SUM(B$79:B$79)</f>
        <v>4.6790669948200003</v>
      </c>
      <c r="C78" s="149">
        <f t="shared" si="18"/>
        <v>4.29054578606</v>
      </c>
      <c r="D78" s="149">
        <f t="shared" si="18"/>
        <v>4.6151065842900003</v>
      </c>
      <c r="E78" s="149">
        <f t="shared" si="18"/>
        <v>4.4724396796699999</v>
      </c>
      <c r="F78" s="149">
        <f t="shared" si="18"/>
        <v>4.29647519329</v>
      </c>
      <c r="G78" s="149">
        <f t="shared" si="18"/>
        <v>4.2929737400599999</v>
      </c>
      <c r="H78" s="149">
        <f t="shared" si="18"/>
        <v>4.2398202607500002</v>
      </c>
      <c r="I78" s="149">
        <f t="shared" si="18"/>
        <v>3.6259135376699998</v>
      </c>
      <c r="J78" s="149">
        <f t="shared" si="18"/>
        <v>3.7507880777799998</v>
      </c>
      <c r="K78" s="149">
        <f t="shared" si="18"/>
        <v>3.78875151009</v>
      </c>
      <c r="L78" s="149">
        <v>3.7279358572399999</v>
      </c>
      <c r="M78" s="70"/>
      <c r="N78" s="70"/>
      <c r="O78" s="70"/>
    </row>
    <row r="79" spans="1:15" ht="12.75" outlineLevel="3" x14ac:dyDescent="0.2">
      <c r="A79" s="29" t="s">
        <v>102</v>
      </c>
      <c r="B79" s="181">
        <v>4.6790669948200003</v>
      </c>
      <c r="C79" s="181">
        <v>4.29054578606</v>
      </c>
      <c r="D79" s="181">
        <v>4.6151065842900003</v>
      </c>
      <c r="E79" s="181">
        <v>4.4724396796699999</v>
      </c>
      <c r="F79" s="181">
        <v>4.29647519329</v>
      </c>
      <c r="G79" s="181">
        <v>4.2929737400599999</v>
      </c>
      <c r="H79" s="181">
        <v>4.2398202607500002</v>
      </c>
      <c r="I79" s="181">
        <v>3.6259135376699998</v>
      </c>
      <c r="J79" s="181">
        <v>3.7507880777799998</v>
      </c>
      <c r="K79" s="181">
        <v>3.78875151009</v>
      </c>
      <c r="L79" s="181">
        <v>3.7279358572399999</v>
      </c>
      <c r="M79" s="70"/>
      <c r="N79" s="70"/>
      <c r="O79" s="70"/>
    </row>
    <row r="80" spans="1:15" ht="12.75" outlineLevel="2" x14ac:dyDescent="0.2">
      <c r="A80" s="68" t="s">
        <v>22</v>
      </c>
      <c r="B80" s="149">
        <f t="shared" ref="B80:K80" si="19">SUM(B$81:B$89)</f>
        <v>68.227550551150003</v>
      </c>
      <c r="C80" s="149">
        <f t="shared" si="19"/>
        <v>71.495211779420003</v>
      </c>
      <c r="D80" s="149">
        <f t="shared" si="19"/>
        <v>65.874005242880003</v>
      </c>
      <c r="E80" s="149">
        <f t="shared" si="19"/>
        <v>63.746894540999996</v>
      </c>
      <c r="F80" s="149">
        <f t="shared" si="19"/>
        <v>58.761019617800002</v>
      </c>
      <c r="G80" s="149">
        <f t="shared" si="19"/>
        <v>58.440154640419998</v>
      </c>
      <c r="H80" s="149">
        <f t="shared" si="19"/>
        <v>57.710989266310008</v>
      </c>
      <c r="I80" s="149">
        <f t="shared" si="19"/>
        <v>57.257338621810007</v>
      </c>
      <c r="J80" s="149">
        <f t="shared" si="19"/>
        <v>59.239613289620003</v>
      </c>
      <c r="K80" s="149">
        <f t="shared" si="19"/>
        <v>59.722744805799998</v>
      </c>
      <c r="L80" s="149">
        <v>58.563153292839999</v>
      </c>
      <c r="M80" s="70"/>
      <c r="N80" s="70"/>
      <c r="O80" s="70"/>
    </row>
    <row r="81" spans="1:15" ht="12.75" outlineLevel="3" x14ac:dyDescent="0.2">
      <c r="A81" s="29" t="s">
        <v>65</v>
      </c>
      <c r="B81" s="181">
        <v>0.97860044465999996</v>
      </c>
      <c r="C81" s="181">
        <v>1.02337652194</v>
      </c>
      <c r="D81" s="181">
        <v>0</v>
      </c>
      <c r="E81" s="181">
        <v>0</v>
      </c>
      <c r="F81" s="181">
        <v>0</v>
      </c>
      <c r="G81" s="181">
        <v>0</v>
      </c>
      <c r="H81" s="181">
        <v>0</v>
      </c>
      <c r="I81" s="181">
        <v>0</v>
      </c>
      <c r="J81" s="181">
        <v>0</v>
      </c>
      <c r="K81" s="181">
        <v>0</v>
      </c>
      <c r="L81" s="181">
        <v>0</v>
      </c>
      <c r="M81" s="70"/>
      <c r="N81" s="70"/>
      <c r="O81" s="70"/>
    </row>
    <row r="82" spans="1:15" ht="12.75" outlineLevel="3" x14ac:dyDescent="0.2">
      <c r="A82" s="29" t="s">
        <v>136</v>
      </c>
      <c r="B82" s="181">
        <v>2.4192672335999998</v>
      </c>
      <c r="C82" s="181">
        <v>2.5352983151999999</v>
      </c>
      <c r="D82" s="181">
        <v>2.7270824112000001</v>
      </c>
      <c r="E82" s="181">
        <v>2.6427800447999998</v>
      </c>
      <c r="F82" s="181">
        <v>0</v>
      </c>
      <c r="G82" s="181">
        <v>0</v>
      </c>
      <c r="H82" s="181">
        <v>0</v>
      </c>
      <c r="I82" s="181">
        <v>0</v>
      </c>
      <c r="J82" s="181">
        <v>0</v>
      </c>
      <c r="K82" s="181">
        <v>0</v>
      </c>
      <c r="L82" s="181">
        <v>0</v>
      </c>
      <c r="M82" s="70"/>
      <c r="N82" s="70"/>
      <c r="O82" s="70"/>
    </row>
    <row r="83" spans="1:15" ht="12.75" outlineLevel="3" x14ac:dyDescent="0.2">
      <c r="A83" s="29" t="s">
        <v>14</v>
      </c>
      <c r="B83" s="181">
        <v>0</v>
      </c>
      <c r="C83" s="181">
        <v>0</v>
      </c>
      <c r="D83" s="181">
        <v>0</v>
      </c>
      <c r="E83" s="181">
        <v>0</v>
      </c>
      <c r="F83" s="181">
        <v>0.22042605838000001</v>
      </c>
      <c r="G83" s="181">
        <v>0.37879199249000001</v>
      </c>
      <c r="H83" s="181">
        <v>0.37317205301</v>
      </c>
      <c r="I83" s="181">
        <v>0.37232816428999999</v>
      </c>
      <c r="J83" s="181">
        <v>0.38785986221000002</v>
      </c>
      <c r="K83" s="181">
        <v>0.39364485664999999</v>
      </c>
      <c r="L83" s="181">
        <v>0.37700534831999999</v>
      </c>
      <c r="M83" s="70"/>
      <c r="N83" s="70"/>
      <c r="O83" s="70"/>
    </row>
    <row r="84" spans="1:15" ht="12.75" outlineLevel="3" x14ac:dyDescent="0.2">
      <c r="A84" s="29" t="s">
        <v>122</v>
      </c>
      <c r="B84" s="181">
        <v>1.1144829759399999</v>
      </c>
      <c r="C84" s="181">
        <v>1.1654763881400001</v>
      </c>
      <c r="D84" s="181">
        <v>1.26548258506</v>
      </c>
      <c r="E84" s="181">
        <v>1.1356167509199999</v>
      </c>
      <c r="F84" s="181">
        <v>1.0942123501700001</v>
      </c>
      <c r="G84" s="181">
        <v>1.0722396760499999</v>
      </c>
      <c r="H84" s="181">
        <v>1.0543053986599999</v>
      </c>
      <c r="I84" s="181">
        <v>1.05192119967</v>
      </c>
      <c r="J84" s="181">
        <v>1.0958021731600001</v>
      </c>
      <c r="K84" s="181">
        <v>0.98857443989000005</v>
      </c>
      <c r="L84" s="181">
        <v>0.94678704614999998</v>
      </c>
      <c r="M84" s="70"/>
      <c r="N84" s="70"/>
      <c r="O84" s="70"/>
    </row>
    <row r="85" spans="1:15" ht="12.75" outlineLevel="3" x14ac:dyDescent="0.2">
      <c r="A85" s="29" t="s">
        <v>155</v>
      </c>
      <c r="B85" s="181">
        <v>12.0003335</v>
      </c>
      <c r="C85" s="181">
        <v>12.575884500000001</v>
      </c>
      <c r="D85" s="181">
        <v>13.5271945</v>
      </c>
      <c r="E85" s="181">
        <v>13.109028</v>
      </c>
      <c r="F85" s="181">
        <v>12.593264</v>
      </c>
      <c r="G85" s="181">
        <v>12.583000999999999</v>
      </c>
      <c r="H85" s="181">
        <v>12.4272045</v>
      </c>
      <c r="I85" s="181">
        <v>12.399101999999999</v>
      </c>
      <c r="J85" s="181">
        <v>12.8261205</v>
      </c>
      <c r="K85" s="181">
        <v>12.955939499999999</v>
      </c>
      <c r="L85" s="181">
        <v>12.747975500000001</v>
      </c>
      <c r="M85" s="70"/>
      <c r="N85" s="70"/>
      <c r="O85" s="70"/>
    </row>
    <row r="86" spans="1:15" ht="12.75" outlineLevel="3" x14ac:dyDescent="0.2">
      <c r="A86" s="29" t="s">
        <v>70</v>
      </c>
      <c r="B86" s="181">
        <v>1.7299680773599999</v>
      </c>
      <c r="C86" s="181">
        <v>1.81293950952</v>
      </c>
      <c r="D86" s="181">
        <v>1.95008035912</v>
      </c>
      <c r="E86" s="181">
        <v>1.8897974764800001</v>
      </c>
      <c r="F86" s="181">
        <v>1.6527399673600001</v>
      </c>
      <c r="G86" s="181">
        <v>1.6513930512399999</v>
      </c>
      <c r="H86" s="181">
        <v>1.6309463185799999</v>
      </c>
      <c r="I86" s="181">
        <v>1.62725814648</v>
      </c>
      <c r="J86" s="181">
        <v>1.6833000544200001</v>
      </c>
      <c r="K86" s="181">
        <v>1.7003374999800001</v>
      </c>
      <c r="L86" s="181">
        <v>1.50834046116</v>
      </c>
      <c r="M86" s="70"/>
      <c r="N86" s="70"/>
      <c r="O86" s="70"/>
    </row>
    <row r="87" spans="1:15" ht="12.75" outlineLevel="3" x14ac:dyDescent="0.2">
      <c r="A87" s="29" t="s">
        <v>73</v>
      </c>
      <c r="B87" s="181">
        <v>37.252008746640001</v>
      </c>
      <c r="C87" s="181">
        <v>39.038661666419998</v>
      </c>
      <c r="D87" s="181">
        <v>41.991763631529999</v>
      </c>
      <c r="E87" s="181">
        <v>40.693671198049998</v>
      </c>
      <c r="F87" s="181">
        <v>39.092611940890002</v>
      </c>
      <c r="G87" s="181">
        <v>39.06075304582</v>
      </c>
      <c r="H87" s="181">
        <v>38.577122105000001</v>
      </c>
      <c r="I87" s="181">
        <v>38.166740236110002</v>
      </c>
      <c r="J87" s="181">
        <v>39.4811825373</v>
      </c>
      <c r="K87" s="181">
        <v>39.880789545189998</v>
      </c>
      <c r="L87" s="181">
        <v>39.240637704640001</v>
      </c>
      <c r="M87" s="70"/>
      <c r="N87" s="70"/>
      <c r="O87" s="70"/>
    </row>
    <row r="88" spans="1:15" ht="12.75" outlineLevel="3" x14ac:dyDescent="0.2">
      <c r="A88" s="29" t="s">
        <v>160</v>
      </c>
      <c r="B88" s="181">
        <v>3.91435878353</v>
      </c>
      <c r="C88" s="181">
        <v>4.1020963253399998</v>
      </c>
      <c r="D88" s="181">
        <v>4.4124017559700004</v>
      </c>
      <c r="E88" s="181">
        <v>4.2760010707499996</v>
      </c>
      <c r="F88" s="181">
        <v>4.1077653009999997</v>
      </c>
      <c r="G88" s="181">
        <v>3.69397587482</v>
      </c>
      <c r="H88" s="181">
        <v>3.6482388910600001</v>
      </c>
      <c r="I88" s="181">
        <v>3.6399888752599998</v>
      </c>
      <c r="J88" s="181">
        <v>3.76534816253</v>
      </c>
      <c r="K88" s="181">
        <v>3.8034589640899998</v>
      </c>
      <c r="L88" s="181">
        <v>3.7424072325700002</v>
      </c>
      <c r="M88" s="70"/>
      <c r="N88" s="70"/>
      <c r="O88" s="70"/>
    </row>
    <row r="89" spans="1:15" ht="12.75" outlineLevel="3" x14ac:dyDescent="0.2">
      <c r="A89" s="29" t="s">
        <v>31</v>
      </c>
      <c r="B89" s="181">
        <v>8.8185307894200005</v>
      </c>
      <c r="C89" s="181">
        <v>9.2414785528600003</v>
      </c>
      <c r="D89" s="181">
        <v>0</v>
      </c>
      <c r="E89" s="181">
        <v>0</v>
      </c>
      <c r="F89" s="181">
        <v>0</v>
      </c>
      <c r="G89" s="181">
        <v>0</v>
      </c>
      <c r="H89" s="181">
        <v>0</v>
      </c>
      <c r="I89" s="181">
        <v>0</v>
      </c>
      <c r="J89" s="181">
        <v>0</v>
      </c>
      <c r="K89" s="181">
        <v>0</v>
      </c>
      <c r="L89" s="181">
        <v>0</v>
      </c>
      <c r="M89" s="70"/>
      <c r="N89" s="70"/>
      <c r="O89" s="70"/>
    </row>
    <row r="90" spans="1:15" ht="12.75" outlineLevel="2" x14ac:dyDescent="0.2">
      <c r="A90" s="68" t="s">
        <v>143</v>
      </c>
      <c r="B90" s="149"/>
      <c r="C90" s="149"/>
      <c r="D90" s="149"/>
      <c r="E90" s="149"/>
      <c r="F90" s="149"/>
      <c r="G90" s="149"/>
      <c r="H90" s="149"/>
      <c r="I90" s="149"/>
      <c r="J90" s="149"/>
      <c r="K90" s="149"/>
      <c r="L90" s="149"/>
      <c r="M90" s="70"/>
      <c r="N90" s="70"/>
      <c r="O90" s="70"/>
    </row>
    <row r="91" spans="1:15" ht="12.75" outlineLevel="2" x14ac:dyDescent="0.2">
      <c r="A91" s="68" t="s">
        <v>6</v>
      </c>
      <c r="B91" s="149">
        <f t="shared" ref="B91:K91" si="20">SUM(B$92:B$92)</f>
        <v>2.7086821310899998</v>
      </c>
      <c r="C91" s="149">
        <f t="shared" si="20"/>
        <v>2.8278724397000001</v>
      </c>
      <c r="D91" s="149">
        <f t="shared" si="20"/>
        <v>3.0435910217200002</v>
      </c>
      <c r="E91" s="149">
        <f t="shared" si="20"/>
        <v>3.0082357057500002</v>
      </c>
      <c r="F91" s="149">
        <f t="shared" si="20"/>
        <v>2.8985635252200002</v>
      </c>
      <c r="G91" s="149">
        <f t="shared" si="20"/>
        <v>2.8753471047399999</v>
      </c>
      <c r="H91" s="149">
        <f t="shared" si="20"/>
        <v>2.8315788477099999</v>
      </c>
      <c r="I91" s="149">
        <f t="shared" si="20"/>
        <v>2.8141414884999998</v>
      </c>
      <c r="J91" s="149">
        <f t="shared" si="20"/>
        <v>2.9130681887900001</v>
      </c>
      <c r="K91" s="149">
        <f t="shared" si="20"/>
        <v>2.9456577680999998</v>
      </c>
      <c r="L91" s="149">
        <v>2.8527661057100002</v>
      </c>
      <c r="M91" s="70"/>
      <c r="N91" s="70"/>
      <c r="O91" s="70"/>
    </row>
    <row r="92" spans="1:15" ht="12.75" outlineLevel="3" x14ac:dyDescent="0.2">
      <c r="A92" s="29" t="s">
        <v>93</v>
      </c>
      <c r="B92" s="181">
        <v>2.7086821310899998</v>
      </c>
      <c r="C92" s="181">
        <v>2.8278724397000001</v>
      </c>
      <c r="D92" s="181">
        <v>3.0435910217200002</v>
      </c>
      <c r="E92" s="181">
        <v>3.0082357057500002</v>
      </c>
      <c r="F92" s="181">
        <v>2.8985635252200002</v>
      </c>
      <c r="G92" s="181">
        <v>2.8753471047399999</v>
      </c>
      <c r="H92" s="181">
        <v>2.8315788477099999</v>
      </c>
      <c r="I92" s="181">
        <v>2.8141414884999998</v>
      </c>
      <c r="J92" s="181">
        <v>2.9130681887900001</v>
      </c>
      <c r="K92" s="181">
        <v>2.9456577680999998</v>
      </c>
      <c r="L92" s="181">
        <v>2.8527661057100002</v>
      </c>
      <c r="M92" s="70"/>
      <c r="N92" s="70"/>
      <c r="O92" s="70"/>
    </row>
    <row r="93" spans="1:15" x14ac:dyDescent="0.2">
      <c r="B93" s="168"/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70"/>
      <c r="N93" s="70"/>
      <c r="O93" s="70"/>
    </row>
    <row r="94" spans="1:15" x14ac:dyDescent="0.2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70"/>
      <c r="N94" s="70"/>
      <c r="O94" s="70"/>
    </row>
    <row r="95" spans="1:15" x14ac:dyDescent="0.2"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70"/>
      <c r="N95" s="70"/>
      <c r="O95" s="70"/>
    </row>
    <row r="96" spans="1:15" x14ac:dyDescent="0.2">
      <c r="B96" s="168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70"/>
      <c r="N96" s="70"/>
      <c r="O96" s="70"/>
    </row>
    <row r="97" spans="2:15" x14ac:dyDescent="0.2">
      <c r="B97" s="168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70"/>
      <c r="N97" s="70"/>
      <c r="O97" s="70"/>
    </row>
    <row r="98" spans="2:15" x14ac:dyDescent="0.2">
      <c r="B98" s="168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70"/>
      <c r="N98" s="70"/>
      <c r="O98" s="70"/>
    </row>
    <row r="99" spans="2:15" x14ac:dyDescent="0.2"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70"/>
      <c r="N99" s="70"/>
      <c r="O99" s="70"/>
    </row>
    <row r="100" spans="2:15" x14ac:dyDescent="0.2"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70"/>
      <c r="N100" s="70"/>
      <c r="O100" s="70"/>
    </row>
    <row r="101" spans="2:15" x14ac:dyDescent="0.2"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70"/>
      <c r="N101" s="70"/>
      <c r="O101" s="70"/>
    </row>
    <row r="102" spans="2:15" x14ac:dyDescent="0.2"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70"/>
      <c r="N102" s="70"/>
      <c r="O102" s="70"/>
    </row>
    <row r="103" spans="2:15" x14ac:dyDescent="0.2">
      <c r="B103" s="168"/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70"/>
      <c r="N103" s="70"/>
      <c r="O103" s="70"/>
    </row>
    <row r="104" spans="2:15" x14ac:dyDescent="0.2">
      <c r="B104" s="168"/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  <c r="M104" s="70"/>
      <c r="N104" s="70"/>
      <c r="O104" s="70"/>
    </row>
    <row r="105" spans="2:15" x14ac:dyDescent="0.2">
      <c r="B105" s="168"/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70"/>
      <c r="N105" s="70"/>
      <c r="O105" s="70"/>
    </row>
    <row r="106" spans="2:15" x14ac:dyDescent="0.2"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70"/>
      <c r="N106" s="70"/>
      <c r="O106" s="70"/>
    </row>
    <row r="107" spans="2:15" x14ac:dyDescent="0.2">
      <c r="B107" s="168"/>
      <c r="C107" s="168"/>
      <c r="D107" s="168"/>
      <c r="E107" s="168"/>
      <c r="F107" s="168"/>
      <c r="G107" s="168"/>
      <c r="H107" s="168"/>
      <c r="I107" s="168"/>
      <c r="J107" s="168"/>
      <c r="K107" s="168"/>
      <c r="L107" s="168"/>
      <c r="M107" s="70"/>
      <c r="N107" s="70"/>
      <c r="O107" s="70"/>
    </row>
    <row r="108" spans="2:15" x14ac:dyDescent="0.2">
      <c r="B108" s="168"/>
      <c r="C108" s="168"/>
      <c r="D108" s="168"/>
      <c r="E108" s="168"/>
      <c r="F108" s="168"/>
      <c r="G108" s="168"/>
      <c r="H108" s="168"/>
      <c r="I108" s="168"/>
      <c r="J108" s="168"/>
      <c r="K108" s="168"/>
      <c r="L108" s="168"/>
      <c r="M108" s="70"/>
      <c r="N108" s="70"/>
      <c r="O108" s="70"/>
    </row>
    <row r="109" spans="2:15" x14ac:dyDescent="0.2">
      <c r="B109" s="168"/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70"/>
      <c r="N109" s="70"/>
      <c r="O109" s="70"/>
    </row>
    <row r="110" spans="2:15" x14ac:dyDescent="0.2">
      <c r="B110" s="168"/>
      <c r="C110" s="168"/>
      <c r="D110" s="168"/>
      <c r="E110" s="168"/>
      <c r="F110" s="168"/>
      <c r="G110" s="168"/>
      <c r="H110" s="168"/>
      <c r="I110" s="168"/>
      <c r="J110" s="168"/>
      <c r="K110" s="168"/>
      <c r="L110" s="168"/>
      <c r="M110" s="70"/>
      <c r="N110" s="70"/>
      <c r="O110" s="70"/>
    </row>
    <row r="111" spans="2:15" x14ac:dyDescent="0.2">
      <c r="B111" s="168"/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70"/>
      <c r="N111" s="70"/>
      <c r="O111" s="70"/>
    </row>
    <row r="112" spans="2:15" x14ac:dyDescent="0.2">
      <c r="B112" s="168"/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70"/>
      <c r="N112" s="70"/>
      <c r="O112" s="70"/>
    </row>
    <row r="113" spans="2:15" x14ac:dyDescent="0.2">
      <c r="B113" s="168"/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70"/>
      <c r="N113" s="70"/>
      <c r="O113" s="70"/>
    </row>
    <row r="114" spans="2:15" x14ac:dyDescent="0.2">
      <c r="B114" s="168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70"/>
      <c r="N114" s="70"/>
      <c r="O114" s="70"/>
    </row>
    <row r="115" spans="2:15" x14ac:dyDescent="0.2">
      <c r="B115" s="168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70"/>
      <c r="N115" s="70"/>
      <c r="O115" s="70"/>
    </row>
    <row r="116" spans="2:15" x14ac:dyDescent="0.2">
      <c r="B116" s="168"/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70"/>
      <c r="N116" s="70"/>
      <c r="O116" s="70"/>
    </row>
    <row r="117" spans="2:15" x14ac:dyDescent="0.2">
      <c r="B117" s="168"/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70"/>
      <c r="N117" s="70"/>
      <c r="O117" s="70"/>
    </row>
    <row r="118" spans="2:15" x14ac:dyDescent="0.2">
      <c r="B118" s="168"/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70"/>
      <c r="N118" s="70"/>
      <c r="O118" s="70"/>
    </row>
    <row r="119" spans="2:15" x14ac:dyDescent="0.2">
      <c r="B119" s="168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70"/>
      <c r="N119" s="70"/>
      <c r="O119" s="70"/>
    </row>
    <row r="120" spans="2:15" x14ac:dyDescent="0.2">
      <c r="B120" s="168"/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70"/>
      <c r="N120" s="70"/>
      <c r="O120" s="70"/>
    </row>
    <row r="121" spans="2:15" x14ac:dyDescent="0.2">
      <c r="B121" s="168"/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70"/>
      <c r="N121" s="70"/>
      <c r="O121" s="70"/>
    </row>
    <row r="122" spans="2:15" x14ac:dyDescent="0.2">
      <c r="B122" s="168"/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70"/>
      <c r="N122" s="70"/>
      <c r="O122" s="70"/>
    </row>
    <row r="123" spans="2:15" x14ac:dyDescent="0.2">
      <c r="B123" s="168"/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70"/>
      <c r="N123" s="70"/>
      <c r="O123" s="70"/>
    </row>
    <row r="124" spans="2:15" x14ac:dyDescent="0.2">
      <c r="B124" s="168"/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70"/>
      <c r="N124" s="70"/>
      <c r="O124" s="70"/>
    </row>
    <row r="125" spans="2:15" x14ac:dyDescent="0.2">
      <c r="B125" s="168"/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70"/>
      <c r="N125" s="70"/>
      <c r="O125" s="70"/>
    </row>
    <row r="126" spans="2:15" x14ac:dyDescent="0.2">
      <c r="B126" s="168"/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70"/>
      <c r="N126" s="70"/>
      <c r="O126" s="70"/>
    </row>
    <row r="127" spans="2:15" x14ac:dyDescent="0.2">
      <c r="B127" s="168"/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70"/>
      <c r="N127" s="70"/>
      <c r="O127" s="70"/>
    </row>
    <row r="128" spans="2:15" x14ac:dyDescent="0.2">
      <c r="B128" s="168"/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70"/>
      <c r="N128" s="70"/>
      <c r="O128" s="70"/>
    </row>
    <row r="129" spans="2:15" x14ac:dyDescent="0.2">
      <c r="B129" s="168"/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70"/>
      <c r="N129" s="70"/>
      <c r="O129" s="70"/>
    </row>
    <row r="130" spans="2:15" x14ac:dyDescent="0.2">
      <c r="B130" s="168"/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70"/>
      <c r="N130" s="70"/>
      <c r="O130" s="70"/>
    </row>
    <row r="131" spans="2:15" x14ac:dyDescent="0.2">
      <c r="B131" s="168"/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70"/>
      <c r="N131" s="70"/>
      <c r="O131" s="70"/>
    </row>
    <row r="132" spans="2:15" x14ac:dyDescent="0.2">
      <c r="B132" s="168"/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70"/>
      <c r="N132" s="70"/>
      <c r="O132" s="70"/>
    </row>
    <row r="133" spans="2:15" x14ac:dyDescent="0.2">
      <c r="B133" s="168"/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70"/>
      <c r="N133" s="70"/>
      <c r="O133" s="70"/>
    </row>
    <row r="134" spans="2:15" x14ac:dyDescent="0.2">
      <c r="B134" s="168"/>
      <c r="C134" s="168"/>
      <c r="D134" s="168"/>
      <c r="E134" s="168"/>
      <c r="F134" s="168"/>
      <c r="G134" s="168"/>
      <c r="H134" s="168"/>
      <c r="I134" s="168"/>
      <c r="J134" s="168"/>
      <c r="K134" s="168"/>
      <c r="L134" s="168"/>
      <c r="M134" s="70"/>
      <c r="N134" s="70"/>
      <c r="O134" s="70"/>
    </row>
    <row r="135" spans="2:15" x14ac:dyDescent="0.2">
      <c r="B135" s="168"/>
      <c r="C135" s="168"/>
      <c r="D135" s="168"/>
      <c r="E135" s="168"/>
      <c r="F135" s="168"/>
      <c r="G135" s="168"/>
      <c r="H135" s="168"/>
      <c r="I135" s="168"/>
      <c r="J135" s="168"/>
      <c r="K135" s="168"/>
      <c r="L135" s="168"/>
      <c r="M135" s="70"/>
      <c r="N135" s="70"/>
      <c r="O135" s="70"/>
    </row>
    <row r="136" spans="2:15" x14ac:dyDescent="0.2">
      <c r="B136" s="168"/>
      <c r="C136" s="168"/>
      <c r="D136" s="168"/>
      <c r="E136" s="168"/>
      <c r="F136" s="168"/>
      <c r="G136" s="168"/>
      <c r="H136" s="168"/>
      <c r="I136" s="168"/>
      <c r="J136" s="168"/>
      <c r="K136" s="168"/>
      <c r="L136" s="168"/>
      <c r="M136" s="70"/>
      <c r="N136" s="70"/>
      <c r="O136" s="70"/>
    </row>
    <row r="137" spans="2:15" x14ac:dyDescent="0.2">
      <c r="B137" s="168"/>
      <c r="C137" s="168"/>
      <c r="D137" s="168"/>
      <c r="E137" s="168"/>
      <c r="F137" s="168"/>
      <c r="G137" s="168"/>
      <c r="H137" s="168"/>
      <c r="I137" s="168"/>
      <c r="J137" s="168"/>
      <c r="K137" s="168"/>
      <c r="L137" s="168"/>
      <c r="M137" s="70"/>
      <c r="N137" s="70"/>
      <c r="O137" s="70"/>
    </row>
    <row r="138" spans="2:15" x14ac:dyDescent="0.2">
      <c r="B138" s="168"/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70"/>
      <c r="N138" s="70"/>
      <c r="O138" s="70"/>
    </row>
    <row r="139" spans="2:15" x14ac:dyDescent="0.2">
      <c r="B139" s="168"/>
      <c r="C139" s="168"/>
      <c r="D139" s="168"/>
      <c r="E139" s="168"/>
      <c r="F139" s="168"/>
      <c r="G139" s="168"/>
      <c r="H139" s="168"/>
      <c r="I139" s="168"/>
      <c r="J139" s="168"/>
      <c r="K139" s="168"/>
      <c r="L139" s="168"/>
      <c r="M139" s="70"/>
      <c r="N139" s="70"/>
      <c r="O139" s="70"/>
    </row>
    <row r="140" spans="2:15" x14ac:dyDescent="0.2">
      <c r="B140" s="168"/>
      <c r="C140" s="168"/>
      <c r="D140" s="168"/>
      <c r="E140" s="168"/>
      <c r="F140" s="168"/>
      <c r="G140" s="168"/>
      <c r="H140" s="168"/>
      <c r="I140" s="168"/>
      <c r="J140" s="168"/>
      <c r="K140" s="168"/>
      <c r="L140" s="168"/>
      <c r="M140" s="70"/>
      <c r="N140" s="70"/>
      <c r="O140" s="70"/>
    </row>
    <row r="141" spans="2:15" x14ac:dyDescent="0.2">
      <c r="B141" s="168"/>
      <c r="C141" s="168"/>
      <c r="D141" s="168"/>
      <c r="E141" s="168"/>
      <c r="F141" s="168"/>
      <c r="G141" s="168"/>
      <c r="H141" s="168"/>
      <c r="I141" s="168"/>
      <c r="J141" s="168"/>
      <c r="K141" s="168"/>
      <c r="L141" s="168"/>
      <c r="M141" s="70"/>
      <c r="N141" s="70"/>
      <c r="O141" s="70"/>
    </row>
    <row r="142" spans="2:15" x14ac:dyDescent="0.2">
      <c r="B142" s="168"/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70"/>
      <c r="N142" s="70"/>
      <c r="O142" s="70"/>
    </row>
    <row r="143" spans="2:15" x14ac:dyDescent="0.2">
      <c r="B143" s="168"/>
      <c r="C143" s="168"/>
      <c r="D143" s="168"/>
      <c r="E143" s="168"/>
      <c r="F143" s="168"/>
      <c r="G143" s="168"/>
      <c r="H143" s="168"/>
      <c r="I143" s="168"/>
      <c r="J143" s="168"/>
      <c r="K143" s="168"/>
      <c r="L143" s="168"/>
      <c r="M143" s="70"/>
      <c r="N143" s="70"/>
      <c r="O143" s="70"/>
    </row>
    <row r="144" spans="2:15" x14ac:dyDescent="0.2">
      <c r="B144" s="168"/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70"/>
      <c r="N144" s="70"/>
      <c r="O144" s="70"/>
    </row>
    <row r="145" spans="2:15" x14ac:dyDescent="0.2">
      <c r="B145" s="168"/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70"/>
      <c r="N145" s="70"/>
      <c r="O145" s="70"/>
    </row>
    <row r="146" spans="2:15" x14ac:dyDescent="0.2">
      <c r="B146" s="168"/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70"/>
      <c r="N146" s="70"/>
      <c r="O146" s="70"/>
    </row>
    <row r="147" spans="2:15" x14ac:dyDescent="0.2">
      <c r="B147" s="168"/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70"/>
      <c r="N147" s="70"/>
      <c r="O147" s="70"/>
    </row>
    <row r="148" spans="2:15" x14ac:dyDescent="0.2">
      <c r="B148" s="168"/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70"/>
      <c r="N148" s="70"/>
      <c r="O148" s="70"/>
    </row>
    <row r="149" spans="2:15" x14ac:dyDescent="0.2">
      <c r="B149" s="168"/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70"/>
      <c r="N149" s="70"/>
      <c r="O149" s="70"/>
    </row>
    <row r="150" spans="2:15" x14ac:dyDescent="0.2">
      <c r="B150" s="168"/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70"/>
      <c r="N150" s="70"/>
      <c r="O150" s="70"/>
    </row>
    <row r="151" spans="2:15" x14ac:dyDescent="0.2">
      <c r="B151" s="168"/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70"/>
      <c r="N151" s="70"/>
      <c r="O151" s="70"/>
    </row>
    <row r="152" spans="2:15" x14ac:dyDescent="0.2">
      <c r="B152" s="168"/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70"/>
      <c r="N152" s="70"/>
      <c r="O152" s="70"/>
    </row>
    <row r="153" spans="2:15" x14ac:dyDescent="0.2">
      <c r="B153" s="168"/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70"/>
      <c r="N153" s="70"/>
      <c r="O153" s="70"/>
    </row>
    <row r="154" spans="2:15" x14ac:dyDescent="0.2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70"/>
      <c r="N154" s="70"/>
      <c r="O154" s="70"/>
    </row>
    <row r="155" spans="2:15" x14ac:dyDescent="0.2">
      <c r="B155" s="168"/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70"/>
      <c r="N155" s="70"/>
      <c r="O155" s="70"/>
    </row>
    <row r="156" spans="2:15" x14ac:dyDescent="0.2">
      <c r="B156" s="168"/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70"/>
      <c r="N156" s="70"/>
      <c r="O156" s="70"/>
    </row>
    <row r="157" spans="2:15" x14ac:dyDescent="0.2">
      <c r="B157" s="168"/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70"/>
      <c r="N157" s="70"/>
      <c r="O157" s="70"/>
    </row>
    <row r="158" spans="2:15" x14ac:dyDescent="0.2">
      <c r="B158" s="168"/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70"/>
      <c r="N158" s="70"/>
      <c r="O158" s="70"/>
    </row>
    <row r="159" spans="2:15" x14ac:dyDescent="0.2">
      <c r="B159" s="168"/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70"/>
      <c r="N159" s="70"/>
      <c r="O159" s="70"/>
    </row>
    <row r="160" spans="2:15" x14ac:dyDescent="0.2">
      <c r="B160" s="168"/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70"/>
      <c r="N160" s="70"/>
      <c r="O160" s="70"/>
    </row>
    <row r="161" spans="2:15" x14ac:dyDescent="0.2">
      <c r="B161" s="168"/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70"/>
      <c r="N161" s="70"/>
      <c r="O161" s="70"/>
    </row>
    <row r="162" spans="2:15" x14ac:dyDescent="0.2"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70"/>
      <c r="N162" s="70"/>
      <c r="O162" s="70"/>
    </row>
    <row r="163" spans="2:15" x14ac:dyDescent="0.2">
      <c r="B163" s="168"/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70"/>
      <c r="N163" s="70"/>
      <c r="O163" s="70"/>
    </row>
    <row r="164" spans="2:15" x14ac:dyDescent="0.2">
      <c r="B164" s="168"/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70"/>
      <c r="N164" s="70"/>
      <c r="O164" s="70"/>
    </row>
    <row r="165" spans="2:15" x14ac:dyDescent="0.2">
      <c r="B165" s="168"/>
      <c r="C165" s="168"/>
      <c r="D165" s="168"/>
      <c r="E165" s="168"/>
      <c r="F165" s="168"/>
      <c r="G165" s="168"/>
      <c r="H165" s="168"/>
      <c r="I165" s="168"/>
      <c r="J165" s="168"/>
      <c r="K165" s="168"/>
      <c r="L165" s="168"/>
      <c r="M165" s="70"/>
      <c r="N165" s="70"/>
      <c r="O165" s="70"/>
    </row>
    <row r="166" spans="2:15" x14ac:dyDescent="0.2">
      <c r="B166" s="168"/>
      <c r="C166" s="168"/>
      <c r="D166" s="168"/>
      <c r="E166" s="168"/>
      <c r="F166" s="168"/>
      <c r="G166" s="168"/>
      <c r="H166" s="168"/>
      <c r="I166" s="168"/>
      <c r="J166" s="168"/>
      <c r="K166" s="168"/>
      <c r="L166" s="168"/>
      <c r="M166" s="70"/>
      <c r="N166" s="70"/>
      <c r="O166" s="70"/>
    </row>
    <row r="167" spans="2:15" x14ac:dyDescent="0.2">
      <c r="B167" s="168"/>
      <c r="C167" s="168"/>
      <c r="D167" s="168"/>
      <c r="E167" s="168"/>
      <c r="F167" s="168"/>
      <c r="G167" s="168"/>
      <c r="H167" s="168"/>
      <c r="I167" s="168"/>
      <c r="J167" s="168"/>
      <c r="K167" s="168"/>
      <c r="L167" s="168"/>
      <c r="M167" s="70"/>
      <c r="N167" s="70"/>
      <c r="O167" s="70"/>
    </row>
    <row r="168" spans="2:15" x14ac:dyDescent="0.2">
      <c r="B168" s="168"/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70"/>
      <c r="N168" s="70"/>
      <c r="O168" s="70"/>
    </row>
    <row r="169" spans="2:15" x14ac:dyDescent="0.2">
      <c r="B169" s="168"/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70"/>
      <c r="N169" s="70"/>
      <c r="O169" s="70"/>
    </row>
    <row r="170" spans="2:15" x14ac:dyDescent="0.2">
      <c r="B170" s="168"/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70"/>
      <c r="N170" s="70"/>
      <c r="O170" s="70"/>
    </row>
    <row r="171" spans="2:15" x14ac:dyDescent="0.2">
      <c r="B171" s="168"/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70"/>
      <c r="N171" s="70"/>
      <c r="O171" s="70"/>
    </row>
    <row r="172" spans="2:15" x14ac:dyDescent="0.2">
      <c r="B172" s="168"/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70"/>
      <c r="N172" s="70"/>
      <c r="O172" s="70"/>
    </row>
    <row r="173" spans="2:15" x14ac:dyDescent="0.2">
      <c r="B173" s="168"/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70"/>
      <c r="N173" s="70"/>
      <c r="O173" s="70"/>
    </row>
    <row r="174" spans="2:15" x14ac:dyDescent="0.2">
      <c r="B174" s="168"/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70"/>
      <c r="N174" s="70"/>
      <c r="O174" s="70"/>
    </row>
    <row r="175" spans="2:15" x14ac:dyDescent="0.2">
      <c r="B175" s="168"/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70"/>
      <c r="N175" s="70"/>
      <c r="O175" s="70"/>
    </row>
    <row r="176" spans="2:15" x14ac:dyDescent="0.2">
      <c r="B176" s="168"/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70"/>
      <c r="N176" s="70"/>
      <c r="O176" s="70"/>
    </row>
    <row r="177" spans="2:15" x14ac:dyDescent="0.2">
      <c r="B177" s="168"/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70"/>
      <c r="N177" s="70"/>
      <c r="O177" s="70"/>
    </row>
    <row r="178" spans="2:15" x14ac:dyDescent="0.2">
      <c r="B178" s="168"/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70"/>
      <c r="N178" s="70"/>
      <c r="O178" s="70"/>
    </row>
    <row r="179" spans="2:15" x14ac:dyDescent="0.2">
      <c r="B179" s="168"/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70"/>
      <c r="N179" s="70"/>
      <c r="O179" s="70"/>
    </row>
    <row r="180" spans="2:15" x14ac:dyDescent="0.2">
      <c r="B180" s="168"/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70"/>
      <c r="N180" s="70"/>
      <c r="O180" s="70"/>
    </row>
  </sheetData>
  <mergeCells count="1">
    <mergeCell ref="A2:L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48"/>
    <outlinePr applyStyles="1" summaryBelow="0"/>
    <pageSetUpPr fitToPage="1"/>
  </sheetPr>
  <dimension ref="A2:S248"/>
  <sheetViews>
    <sheetView workbookViewId="0">
      <selection activeCell="D12" sqref="D12"/>
    </sheetView>
  </sheetViews>
  <sheetFormatPr defaultRowHeight="12.75" outlineLevelRow="1" x14ac:dyDescent="0.2"/>
  <cols>
    <col min="1" max="1" width="75.5703125" style="112" bestFit="1" customWidth="1"/>
    <col min="2" max="2" width="18" style="112" customWidth="1"/>
    <col min="3" max="3" width="19.85546875" style="112" customWidth="1"/>
    <col min="4" max="4" width="11.42578125" style="112" bestFit="1" customWidth="1"/>
    <col min="5" max="16384" width="9.140625" style="112"/>
  </cols>
  <sheetData>
    <row r="2" spans="1:19" ht="18.75" customHeight="1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69</v>
      </c>
      <c r="B3" s="2"/>
      <c r="C3" s="2"/>
      <c r="D3" s="2"/>
    </row>
    <row r="4" spans="1:19" x14ac:dyDescent="0.2"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D5" s="73" t="str">
        <f>VALVAL</f>
        <v>млрд. одиниць</v>
      </c>
    </row>
    <row r="6" spans="1:19" s="187" customFormat="1" x14ac:dyDescent="0.2">
      <c r="A6" s="14"/>
      <c r="B6" s="220" t="s">
        <v>173</v>
      </c>
      <c r="C6" s="220" t="s">
        <v>3</v>
      </c>
      <c r="D6" s="220" t="s">
        <v>67</v>
      </c>
    </row>
    <row r="7" spans="1:19" s="88" customFormat="1" ht="15.75" x14ac:dyDescent="0.2">
      <c r="A7" s="101" t="s">
        <v>172</v>
      </c>
      <c r="B7" s="202">
        <f t="shared" ref="B7:D7" si="0">SUM(B$8+ B$9)</f>
        <v>68.349689675340002</v>
      </c>
      <c r="C7" s="202">
        <f t="shared" si="0"/>
        <v>1742.6403388254698</v>
      </c>
      <c r="D7" s="130">
        <f t="shared" si="0"/>
        <v>1</v>
      </c>
    </row>
    <row r="8" spans="1:19" s="230" customFormat="1" ht="14.25" x14ac:dyDescent="0.2">
      <c r="A8" s="122" t="str">
        <f>SRATE_M!A7</f>
        <v>Борг, по якому сплата відсотків здійснюється за плаваючими процентними ставками</v>
      </c>
      <c r="B8" s="59">
        <f>SRATE_M!B7</f>
        <v>22.403394090959999</v>
      </c>
      <c r="C8" s="59">
        <f>SRATE_M!C7</f>
        <v>571.19583797703001</v>
      </c>
      <c r="D8" s="120">
        <f>SRATE_M!D7</f>
        <v>0.32777600000000001</v>
      </c>
    </row>
    <row r="9" spans="1:19" s="230" customFormat="1" ht="14.25" x14ac:dyDescent="0.2">
      <c r="A9" s="122" t="str">
        <f>SRATE_M!A8</f>
        <v>Борг, по якому сплата відсотків здійснюється за фіксованими процентними ставками</v>
      </c>
      <c r="B9" s="59">
        <f>SRATE_M!B8</f>
        <v>45.946295584380003</v>
      </c>
      <c r="C9" s="59">
        <f>SRATE_M!C8</f>
        <v>1171.4445008484399</v>
      </c>
      <c r="D9" s="120">
        <f>SRATE_M!D8</f>
        <v>0.67222400000000004</v>
      </c>
    </row>
    <row r="10" spans="1:19" x14ac:dyDescent="0.2">
      <c r="B10" s="133"/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</row>
    <row r="11" spans="1:19" x14ac:dyDescent="0.2">
      <c r="A11" s="216" t="s">
        <v>101</v>
      </c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x14ac:dyDescent="0.2">
      <c r="B12" s="133"/>
      <c r="C12" s="133"/>
      <c r="D12" s="73" t="str">
        <f>VALVAL</f>
        <v>млрд. одиниць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s="47" customFormat="1" x14ac:dyDescent="0.2">
      <c r="A13" s="78"/>
      <c r="B13" s="220" t="s">
        <v>173</v>
      </c>
      <c r="C13" s="220" t="s">
        <v>3</v>
      </c>
      <c r="D13" s="220" t="s">
        <v>67</v>
      </c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</row>
    <row r="14" spans="1:19" s="156" customFormat="1" ht="15" x14ac:dyDescent="0.25">
      <c r="A14" s="15" t="s">
        <v>172</v>
      </c>
      <c r="B14" s="113">
        <f t="shared" ref="B14:C14" si="1">B$18+B$15</f>
        <v>68.349689675339988</v>
      </c>
      <c r="C14" s="113">
        <f t="shared" si="1"/>
        <v>1742.6403388254698</v>
      </c>
      <c r="D14" s="40">
        <v>1</v>
      </c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</row>
    <row r="15" spans="1:19" s="110" customFormat="1" ht="15" x14ac:dyDescent="0.25">
      <c r="A15" s="75" t="s">
        <v>74</v>
      </c>
      <c r="B15" s="223">
        <f t="shared" ref="B15:C15" si="2">SUM(B$16:B$17)</f>
        <v>57.915573517169996</v>
      </c>
      <c r="C15" s="223">
        <f t="shared" si="2"/>
        <v>1476.6126245281298</v>
      </c>
      <c r="D15" s="195">
        <v>1.0450330000000001</v>
      </c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9" s="42" customFormat="1" outlineLevel="1" x14ac:dyDescent="0.2">
      <c r="A16" s="197" t="s">
        <v>81</v>
      </c>
      <c r="B16" s="159">
        <v>13.51215224886</v>
      </c>
      <c r="C16" s="159">
        <v>344.50517164169003</v>
      </c>
      <c r="D16" s="164">
        <v>0.19769100000000001</v>
      </c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</row>
    <row r="17" spans="1:17" s="42" customFormat="1" outlineLevel="1" x14ac:dyDescent="0.2">
      <c r="A17" s="197" t="s">
        <v>86</v>
      </c>
      <c r="B17" s="159">
        <v>44.403421268309998</v>
      </c>
      <c r="C17" s="159">
        <v>1132.1074528864399</v>
      </c>
      <c r="D17" s="164">
        <v>0.64965099999999998</v>
      </c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</row>
    <row r="18" spans="1:17" s="110" customFormat="1" ht="15" x14ac:dyDescent="0.25">
      <c r="A18" s="75" t="s">
        <v>113</v>
      </c>
      <c r="B18" s="223">
        <f t="shared" ref="B18:C18" si="3">SUM(B$19:B$20)</f>
        <v>10.434116158169999</v>
      </c>
      <c r="C18" s="223">
        <f t="shared" si="3"/>
        <v>266.02771429734003</v>
      </c>
      <c r="D18" s="195">
        <v>0.28274300000000002</v>
      </c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s="42" customFormat="1" outlineLevel="1" x14ac:dyDescent="0.2">
      <c r="A19" s="197" t="s">
        <v>81</v>
      </c>
      <c r="B19" s="159">
        <v>8.8912418420999995</v>
      </c>
      <c r="C19" s="159">
        <v>226.69066633534001</v>
      </c>
      <c r="D19" s="164">
        <v>0.13008500000000001</v>
      </c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</row>
    <row r="20" spans="1:17" s="42" customFormat="1" outlineLevel="1" x14ac:dyDescent="0.2">
      <c r="A20" s="197" t="s">
        <v>86</v>
      </c>
      <c r="B20" s="159">
        <v>1.54287431607</v>
      </c>
      <c r="C20" s="159">
        <v>39.337047962</v>
      </c>
      <c r="D20" s="164">
        <v>2.2572999999999999E-2</v>
      </c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</row>
    <row r="21" spans="1:17" x14ac:dyDescent="0.2">
      <c r="B21" s="221"/>
      <c r="C21" s="221"/>
      <c r="D21" s="2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7" x14ac:dyDescent="0.2">
      <c r="B22" s="221"/>
      <c r="C22" s="221"/>
      <c r="D22" s="2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7" x14ac:dyDescent="0.2">
      <c r="B23" s="221"/>
      <c r="C23" s="221"/>
      <c r="D23" s="2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7" x14ac:dyDescent="0.2">
      <c r="B24" s="221"/>
      <c r="C24" s="221"/>
      <c r="D24" s="2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7" x14ac:dyDescent="0.2">
      <c r="B25" s="221"/>
      <c r="C25" s="221"/>
      <c r="D25" s="2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1:17" x14ac:dyDescent="0.2">
      <c r="B26" s="221"/>
      <c r="C26" s="221"/>
      <c r="D26" s="2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7" x14ac:dyDescent="0.2">
      <c r="B27" s="221"/>
      <c r="C27" s="221"/>
      <c r="D27" s="2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7" x14ac:dyDescent="0.2">
      <c r="B28" s="221"/>
      <c r="C28" s="221"/>
      <c r="D28" s="2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7" x14ac:dyDescent="0.2">
      <c r="B29" s="221"/>
      <c r="C29" s="221"/>
      <c r="D29" s="2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7" x14ac:dyDescent="0.2">
      <c r="B30" s="221"/>
      <c r="C30" s="221"/>
      <c r="D30" s="2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7" x14ac:dyDescent="0.2">
      <c r="B31" s="221"/>
      <c r="C31" s="221"/>
      <c r="D31" s="2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7" x14ac:dyDescent="0.2">
      <c r="B32" s="221"/>
      <c r="C32" s="221"/>
      <c r="D32" s="2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221"/>
      <c r="C39" s="221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  <row r="248" spans="2:17" x14ac:dyDescent="0.2">
      <c r="B248" s="133"/>
      <c r="C248" s="133"/>
      <c r="D248" s="13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indexed="48"/>
    <outlinePr applyStyles="1" summaryBelow="0"/>
    <pageSetUpPr fitToPage="1"/>
  </sheetPr>
  <dimension ref="A2:S245"/>
  <sheetViews>
    <sheetView workbookViewId="0">
      <selection activeCell="A6" sqref="A6"/>
    </sheetView>
  </sheetViews>
  <sheetFormatPr defaultRowHeight="12.75" x14ac:dyDescent="0.2"/>
  <cols>
    <col min="1" max="1" width="66" style="112" bestFit="1" customWidth="1"/>
    <col min="2" max="2" width="12.7109375" style="200" customWidth="1"/>
    <col min="3" max="3" width="14.42578125" style="200" customWidth="1"/>
    <col min="4" max="4" width="10.28515625" style="13" customWidth="1"/>
    <col min="5" max="16384" width="9.140625" style="11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69</v>
      </c>
      <c r="B3" s="2"/>
      <c r="C3" s="2"/>
      <c r="D3" s="2"/>
    </row>
    <row r="4" spans="1:19" x14ac:dyDescent="0.2">
      <c r="B4" s="36" t="s">
        <v>188</v>
      </c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B5" s="169"/>
      <c r="C5" s="169"/>
      <c r="D5" s="73" t="str">
        <f>VALVAL</f>
        <v>млрд. одиниць</v>
      </c>
    </row>
    <row r="6" spans="1:19" s="235" customFormat="1" x14ac:dyDescent="0.2">
      <c r="A6" s="78"/>
      <c r="B6" s="212" t="s">
        <v>173</v>
      </c>
      <c r="C6" s="212" t="s">
        <v>3</v>
      </c>
      <c r="D6" s="16" t="s">
        <v>67</v>
      </c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</row>
    <row r="7" spans="1:19" s="140" customFormat="1" ht="15.75" x14ac:dyDescent="0.2">
      <c r="A7" s="260" t="s">
        <v>172</v>
      </c>
      <c r="B7" s="261">
        <f t="shared" ref="B7:D7" si="0">SUM(B8:B19)</f>
        <v>68.349689675340002</v>
      </c>
      <c r="C7" s="261">
        <f t="shared" si="0"/>
        <v>1742.6403388254698</v>
      </c>
      <c r="D7" s="262">
        <f t="shared" si="0"/>
        <v>1</v>
      </c>
    </row>
    <row r="8" spans="1:19" s="26" customFormat="1" ht="15" x14ac:dyDescent="0.25">
      <c r="A8" s="273" t="s">
        <v>127</v>
      </c>
      <c r="B8" s="274">
        <v>9.0408939412299993</v>
      </c>
      <c r="C8" s="274">
        <v>230.50618892188001</v>
      </c>
      <c r="D8" s="275">
        <v>0.132274</v>
      </c>
    </row>
    <row r="9" spans="1:19" s="26" customFormat="1" ht="15" x14ac:dyDescent="0.25">
      <c r="A9" s="273" t="s">
        <v>53</v>
      </c>
      <c r="B9" s="274">
        <v>13.36250014973</v>
      </c>
      <c r="C9" s="274">
        <v>340.68964905515003</v>
      </c>
      <c r="D9" s="275">
        <v>0.19550200000000001</v>
      </c>
    </row>
    <row r="10" spans="1:19" s="26" customFormat="1" ht="15" x14ac:dyDescent="0.25">
      <c r="A10" s="273" t="s">
        <v>95</v>
      </c>
      <c r="B10" s="274">
        <v>45.946295584380003</v>
      </c>
      <c r="C10" s="274">
        <v>1171.4445008484399</v>
      </c>
      <c r="D10" s="275">
        <v>0.67222400000000004</v>
      </c>
    </row>
    <row r="11" spans="1:19" x14ac:dyDescent="0.2">
      <c r="B11" s="221"/>
      <c r="C11" s="221"/>
      <c r="D11" s="2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x14ac:dyDescent="0.2">
      <c r="B12" s="221"/>
      <c r="C12" s="221"/>
      <c r="D12" s="2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x14ac:dyDescent="0.2">
      <c r="B13" s="221"/>
      <c r="C13" s="221"/>
      <c r="D13" s="2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B14" s="221"/>
      <c r="C14" s="221"/>
      <c r="D14" s="2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B15" s="221"/>
      <c r="C15" s="221"/>
      <c r="D15" s="2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221"/>
      <c r="C16" s="221"/>
      <c r="D16" s="2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2:17" x14ac:dyDescent="0.2">
      <c r="B17" s="221"/>
      <c r="C17" s="221"/>
      <c r="D17" s="2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2:17" x14ac:dyDescent="0.2">
      <c r="B18" s="221"/>
      <c r="C18" s="221"/>
      <c r="D18" s="2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2:17" x14ac:dyDescent="0.2">
      <c r="B19" s="221"/>
      <c r="C19" s="221"/>
      <c r="D19" s="2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2:17" x14ac:dyDescent="0.2">
      <c r="B20" s="221"/>
      <c r="C20" s="221"/>
      <c r="D20" s="2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2:17" x14ac:dyDescent="0.2">
      <c r="B21" s="221"/>
      <c r="C21" s="221"/>
      <c r="D21" s="2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2:17" x14ac:dyDescent="0.2">
      <c r="B22" s="221"/>
      <c r="C22" s="221"/>
      <c r="D22" s="2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2:17" x14ac:dyDescent="0.2">
      <c r="B23" s="221"/>
      <c r="C23" s="221"/>
      <c r="D23" s="2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2:17" x14ac:dyDescent="0.2">
      <c r="B24" s="221"/>
      <c r="C24" s="221"/>
      <c r="D24" s="2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2:17" x14ac:dyDescent="0.2">
      <c r="B25" s="221"/>
      <c r="C25" s="221"/>
      <c r="D25" s="2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2:17" x14ac:dyDescent="0.2">
      <c r="B26" s="221"/>
      <c r="C26" s="221"/>
      <c r="D26" s="2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2:17" x14ac:dyDescent="0.2">
      <c r="B27" s="221"/>
      <c r="C27" s="221"/>
      <c r="D27" s="2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2:17" x14ac:dyDescent="0.2">
      <c r="B28" s="221"/>
      <c r="C28" s="221"/>
      <c r="D28" s="2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2:17" x14ac:dyDescent="0.2">
      <c r="B29" s="221"/>
      <c r="C29" s="221"/>
      <c r="D29" s="2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2:17" x14ac:dyDescent="0.2">
      <c r="B30" s="221"/>
      <c r="C30" s="221"/>
      <c r="D30" s="2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2:17" x14ac:dyDescent="0.2">
      <c r="B31" s="221"/>
      <c r="C31" s="221"/>
      <c r="D31" s="2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2:17" x14ac:dyDescent="0.2">
      <c r="B32" s="221"/>
      <c r="C32" s="221"/>
      <c r="D32" s="2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221"/>
      <c r="C184" s="221"/>
      <c r="D184" s="2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221"/>
      <c r="C185" s="221"/>
      <c r="D185" s="2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221"/>
      <c r="C186" s="221"/>
      <c r="D186" s="2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221"/>
      <c r="C187" s="221"/>
      <c r="D187" s="2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221"/>
      <c r="C188" s="221"/>
      <c r="D188" s="2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221"/>
      <c r="C189" s="221"/>
      <c r="D189" s="2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221"/>
      <c r="C190" s="221"/>
      <c r="D190" s="2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221"/>
      <c r="C191" s="221"/>
      <c r="D191" s="2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221"/>
      <c r="C192" s="221"/>
      <c r="D192" s="2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221"/>
      <c r="C193" s="221"/>
      <c r="D193" s="2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221"/>
      <c r="C194" s="221"/>
      <c r="D194" s="2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221"/>
      <c r="C195" s="221"/>
      <c r="D195" s="2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221"/>
      <c r="C196" s="221"/>
      <c r="D196" s="2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221"/>
      <c r="C197" s="221"/>
      <c r="D197" s="2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221"/>
      <c r="C198" s="221"/>
      <c r="D198" s="2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221"/>
      <c r="C199" s="221"/>
      <c r="D199" s="2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221"/>
      <c r="C200" s="221"/>
      <c r="D200" s="2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221"/>
      <c r="C201" s="221"/>
      <c r="D201" s="2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221"/>
      <c r="C202" s="221"/>
      <c r="D202" s="2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221"/>
      <c r="C203" s="221"/>
      <c r="D203" s="2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221"/>
      <c r="C204" s="221"/>
      <c r="D204" s="2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221"/>
      <c r="C205" s="221"/>
      <c r="D205" s="2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221"/>
      <c r="C206" s="221"/>
      <c r="D206" s="2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221"/>
      <c r="C207" s="221"/>
      <c r="D207" s="2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221"/>
      <c r="C208" s="221"/>
      <c r="D208" s="2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221"/>
      <c r="C209" s="221"/>
      <c r="D209" s="2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221"/>
      <c r="C210" s="221"/>
      <c r="D210" s="2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221"/>
      <c r="C211" s="221"/>
      <c r="D211" s="2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221"/>
      <c r="C212" s="221"/>
      <c r="D212" s="2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221"/>
      <c r="C213" s="221"/>
      <c r="D213" s="2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221"/>
      <c r="C214" s="221"/>
      <c r="D214" s="2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221"/>
      <c r="C215" s="221"/>
      <c r="D215" s="2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221"/>
      <c r="C216" s="221"/>
      <c r="D216" s="2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221"/>
      <c r="C217" s="221"/>
      <c r="D217" s="2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221"/>
      <c r="C218" s="221"/>
      <c r="D218" s="2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221"/>
      <c r="C219" s="221"/>
      <c r="D219" s="2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221"/>
      <c r="C220" s="221"/>
      <c r="D220" s="2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221"/>
      <c r="C221" s="221"/>
      <c r="D221" s="2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221"/>
      <c r="C222" s="221"/>
      <c r="D222" s="2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221"/>
      <c r="C223" s="221"/>
      <c r="D223" s="2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221"/>
      <c r="C224" s="221"/>
      <c r="D224" s="2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221"/>
      <c r="C225" s="221"/>
      <c r="D225" s="2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221"/>
      <c r="C226" s="221"/>
      <c r="D226" s="2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221"/>
      <c r="C227" s="221"/>
      <c r="D227" s="2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221"/>
      <c r="C228" s="221"/>
      <c r="D228" s="2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221"/>
      <c r="C229" s="221"/>
      <c r="D229" s="2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221"/>
      <c r="C230" s="221"/>
      <c r="D230" s="2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221"/>
      <c r="C231" s="221"/>
      <c r="D231" s="2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221"/>
      <c r="C232" s="221"/>
      <c r="D232" s="2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221"/>
      <c r="C233" s="221"/>
      <c r="D233" s="2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221"/>
      <c r="C234" s="221"/>
      <c r="D234" s="2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221"/>
      <c r="C235" s="221"/>
      <c r="D235" s="2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221"/>
      <c r="C236" s="221"/>
      <c r="D236" s="2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221"/>
      <c r="C237" s="221"/>
      <c r="D237" s="2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221"/>
      <c r="C238" s="221"/>
      <c r="D238" s="2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221"/>
      <c r="C239" s="221"/>
      <c r="D239" s="2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221"/>
      <c r="C240" s="221"/>
      <c r="D240" s="2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221"/>
      <c r="C241" s="221"/>
      <c r="D241" s="2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221"/>
      <c r="C242" s="221"/>
      <c r="D242" s="2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221"/>
      <c r="C243" s="221"/>
      <c r="D243" s="2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221"/>
      <c r="C244" s="221"/>
      <c r="D244" s="2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221"/>
      <c r="C245" s="221"/>
      <c r="D245" s="2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</sheetData>
  <mergeCells count="2">
    <mergeCell ref="A2:D2"/>
    <mergeCell ref="A3:D3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indexed="48"/>
    <outlinePr applyStyles="1" summaryBelow="0"/>
    <pageSetUpPr fitToPage="1"/>
  </sheetPr>
  <dimension ref="A2:S251"/>
  <sheetViews>
    <sheetView workbookViewId="0">
      <selection activeCell="D20" sqref="D20"/>
    </sheetView>
  </sheetViews>
  <sheetFormatPr defaultRowHeight="12.75" outlineLevelRow="1" x14ac:dyDescent="0.2"/>
  <cols>
    <col min="1" max="1" width="66" style="112" bestFit="1" customWidth="1"/>
    <col min="2" max="2" width="17.7109375" style="200" customWidth="1"/>
    <col min="3" max="3" width="17.85546875" style="200" customWidth="1"/>
    <col min="4" max="4" width="11.42578125" style="13" bestFit="1" customWidth="1"/>
    <col min="5" max="16384" width="9.140625" style="11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69</v>
      </c>
      <c r="B3" s="2"/>
      <c r="C3" s="2"/>
      <c r="D3" s="2"/>
    </row>
    <row r="4" spans="1:19" x14ac:dyDescent="0.2">
      <c r="B4" s="221"/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A5" s="28"/>
      <c r="B5" s="169"/>
      <c r="C5" s="169"/>
      <c r="D5" s="73" t="str">
        <f>VALVAL</f>
        <v>млрд. одиниць</v>
      </c>
    </row>
    <row r="6" spans="1:19" s="187" customFormat="1" x14ac:dyDescent="0.2">
      <c r="A6" s="166"/>
      <c r="B6" s="212" t="s">
        <v>173</v>
      </c>
      <c r="C6" s="212" t="s">
        <v>3</v>
      </c>
      <c r="D6" s="16" t="s">
        <v>67</v>
      </c>
    </row>
    <row r="7" spans="1:19" s="88" customFormat="1" ht="15.75" x14ac:dyDescent="0.2">
      <c r="A7" s="101" t="s">
        <v>172</v>
      </c>
      <c r="B7" s="202">
        <f t="shared" ref="B7:D7" si="0">SUM(B8:B18)</f>
        <v>68.349689675340002</v>
      </c>
      <c r="C7" s="202">
        <f t="shared" si="0"/>
        <v>1742.6403388254698</v>
      </c>
      <c r="D7" s="130">
        <f t="shared" si="0"/>
        <v>1</v>
      </c>
    </row>
    <row r="8" spans="1:19" s="230" customFormat="1" x14ac:dyDescent="0.2">
      <c r="A8" s="109" t="s">
        <v>127</v>
      </c>
      <c r="B8" s="227">
        <v>9.0408939412299993</v>
      </c>
      <c r="C8" s="227">
        <v>230.50618892188001</v>
      </c>
      <c r="D8" s="37">
        <v>0.132274</v>
      </c>
    </row>
    <row r="9" spans="1:19" s="230" customFormat="1" x14ac:dyDescent="0.2">
      <c r="A9" s="109" t="s">
        <v>53</v>
      </c>
      <c r="B9" s="227">
        <v>13.36250014973</v>
      </c>
      <c r="C9" s="227">
        <v>340.68964905515003</v>
      </c>
      <c r="D9" s="37">
        <v>0.19550200000000001</v>
      </c>
    </row>
    <row r="10" spans="1:19" s="230" customFormat="1" x14ac:dyDescent="0.2">
      <c r="A10" s="109" t="s">
        <v>95</v>
      </c>
      <c r="B10" s="227">
        <v>45.946295584380003</v>
      </c>
      <c r="C10" s="227">
        <v>1171.4445008484399</v>
      </c>
      <c r="D10" s="37">
        <v>0.67222400000000004</v>
      </c>
    </row>
    <row r="11" spans="1:19" x14ac:dyDescent="0.2">
      <c r="A11" s="49"/>
      <c r="B11" s="221"/>
      <c r="C11" s="221"/>
      <c r="D11" s="2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x14ac:dyDescent="0.2">
      <c r="A12" s="49"/>
      <c r="B12" s="221"/>
      <c r="C12" s="221"/>
      <c r="D12" s="2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x14ac:dyDescent="0.2">
      <c r="A13" s="49"/>
      <c r="B13" s="221"/>
      <c r="C13" s="221"/>
      <c r="D13" s="2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A14" s="49"/>
      <c r="B14" s="221"/>
      <c r="C14" s="221"/>
      <c r="D14" s="2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A15" s="49"/>
      <c r="B15" s="221"/>
      <c r="C15" s="221"/>
      <c r="D15" s="2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A16" s="49"/>
      <c r="B16" s="221"/>
      <c r="C16" s="221"/>
      <c r="D16" s="2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9" x14ac:dyDescent="0.2">
      <c r="A17" s="49"/>
      <c r="B17" s="221"/>
      <c r="C17" s="221"/>
      <c r="D17" s="2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9" x14ac:dyDescent="0.2">
      <c r="A18" s="49"/>
      <c r="B18" s="221"/>
      <c r="C18" s="221"/>
      <c r="D18" s="2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9" x14ac:dyDescent="0.2">
      <c r="A19" s="102" t="s">
        <v>101</v>
      </c>
      <c r="B19" s="221"/>
      <c r="C19" s="221"/>
      <c r="D19" s="2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9" x14ac:dyDescent="0.2">
      <c r="B20" s="81" t="str">
        <f>"Державний борг України за станом на " &amp; TEXT(DREPORTDATE,"dd.MM.yyyy")</f>
        <v>Державний борг України за станом на 31.10.2016</v>
      </c>
      <c r="C20" s="221"/>
      <c r="D20" s="73" t="str">
        <f>VALVAL</f>
        <v>млрд. одиниць</v>
      </c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9" s="47" customFormat="1" x14ac:dyDescent="0.2">
      <c r="A21" s="166"/>
      <c r="B21" s="212" t="s">
        <v>173</v>
      </c>
      <c r="C21" s="212" t="s">
        <v>3</v>
      </c>
      <c r="D21" s="16" t="s">
        <v>67</v>
      </c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</row>
    <row r="22" spans="1:19" s="156" customFormat="1" ht="15" x14ac:dyDescent="0.25">
      <c r="A22" s="15" t="s">
        <v>172</v>
      </c>
      <c r="B22" s="113">
        <f t="shared" ref="B22:C22" si="1">B$27+B$23</f>
        <v>68.349689675340002</v>
      </c>
      <c r="C22" s="113">
        <f t="shared" si="1"/>
        <v>1742.6403388254698</v>
      </c>
      <c r="D22" s="40">
        <v>1</v>
      </c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</row>
    <row r="23" spans="1:19" s="42" customFormat="1" ht="15" x14ac:dyDescent="0.25">
      <c r="A23" s="75" t="s">
        <v>74</v>
      </c>
      <c r="B23" s="223">
        <f t="shared" ref="B23:C23" si="2">SUM(B$24:B$26)</f>
        <v>57.915573517169996</v>
      </c>
      <c r="C23" s="223">
        <f t="shared" si="2"/>
        <v>1476.6126245281298</v>
      </c>
      <c r="D23" s="195">
        <v>0.84734299999999996</v>
      </c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</row>
    <row r="24" spans="1:19" s="42" customFormat="1" outlineLevel="1" x14ac:dyDescent="0.2">
      <c r="A24" s="197" t="s">
        <v>127</v>
      </c>
      <c r="B24" s="159">
        <v>6.5290286631100001</v>
      </c>
      <c r="C24" s="159">
        <v>166.46379487236999</v>
      </c>
      <c r="D24" s="164">
        <v>9.5523999999999998E-2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</row>
    <row r="25" spans="1:19" s="42" customFormat="1" outlineLevel="1" x14ac:dyDescent="0.2">
      <c r="A25" s="197" t="s">
        <v>53</v>
      </c>
      <c r="B25" s="174">
        <v>6.9831235857499996</v>
      </c>
      <c r="C25" s="174">
        <v>178.04137676932001</v>
      </c>
      <c r="D25" s="231">
        <v>0.10216799999999999</v>
      </c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</row>
    <row r="26" spans="1:19" s="42" customFormat="1" outlineLevel="1" x14ac:dyDescent="0.2">
      <c r="A26" s="152" t="s">
        <v>95</v>
      </c>
      <c r="B26" s="181">
        <v>44.403421268309998</v>
      </c>
      <c r="C26" s="181">
        <v>1132.1074528864399</v>
      </c>
      <c r="D26" s="237">
        <v>0.64965099999999998</v>
      </c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</row>
    <row r="27" spans="1:19" s="42" customFormat="1" ht="15" x14ac:dyDescent="0.25">
      <c r="A27" s="153" t="s">
        <v>113</v>
      </c>
      <c r="B27" s="154">
        <f t="shared" ref="B27:C27" si="3">SUM(B$28:B$30)</f>
        <v>10.434116158170001</v>
      </c>
      <c r="C27" s="154">
        <f t="shared" si="3"/>
        <v>266.02771429733997</v>
      </c>
      <c r="D27" s="163">
        <v>0.15265699999999999</v>
      </c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</row>
    <row r="28" spans="1:19" s="110" customFormat="1" outlineLevel="1" x14ac:dyDescent="0.2">
      <c r="A28" s="152" t="s">
        <v>127</v>
      </c>
      <c r="B28" s="181">
        <v>2.5118652781200002</v>
      </c>
      <c r="C28" s="181">
        <v>64.042394049509994</v>
      </c>
      <c r="D28" s="237">
        <v>3.6749999999999998E-2</v>
      </c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9" s="42" customFormat="1" outlineLevel="1" x14ac:dyDescent="0.2">
      <c r="A29" s="152" t="s">
        <v>53</v>
      </c>
      <c r="B29" s="181">
        <v>6.3793765639800002</v>
      </c>
      <c r="C29" s="181">
        <v>162.64827228582999</v>
      </c>
      <c r="D29" s="237">
        <v>9.3334E-2</v>
      </c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</row>
    <row r="30" spans="1:19" s="42" customFormat="1" outlineLevel="1" x14ac:dyDescent="0.2">
      <c r="A30" s="152" t="s">
        <v>95</v>
      </c>
      <c r="B30" s="181">
        <v>1.54287431607</v>
      </c>
      <c r="C30" s="181">
        <v>39.337047962</v>
      </c>
      <c r="D30" s="237">
        <v>2.2572999999999999E-2</v>
      </c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</row>
    <row r="31" spans="1:19" s="42" customFormat="1" x14ac:dyDescent="0.2">
      <c r="A31" s="49"/>
      <c r="B31" s="221"/>
      <c r="C31" s="221"/>
      <c r="D31" s="23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</row>
    <row r="32" spans="1:19" s="42" customFormat="1" x14ac:dyDescent="0.2">
      <c r="A32" s="49"/>
      <c r="B32" s="221"/>
      <c r="C32" s="221"/>
      <c r="D32" s="23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</row>
    <row r="33" spans="1:17" x14ac:dyDescent="0.2">
      <c r="A33" s="49"/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1:17" x14ac:dyDescent="0.2">
      <c r="A34" s="49"/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1:17" x14ac:dyDescent="0.2">
      <c r="A35" s="49"/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1:17" x14ac:dyDescent="0.2">
      <c r="A36" s="49"/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1:17" x14ac:dyDescent="0.2">
      <c r="A37" s="49"/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1:17" x14ac:dyDescent="0.2">
      <c r="A38" s="49"/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1:17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1:17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1:17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1:17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1:17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1:17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1:17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1:17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1:17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1:17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221"/>
      <c r="C184" s="221"/>
      <c r="D184" s="2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221"/>
      <c r="C185" s="221"/>
      <c r="D185" s="2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221"/>
      <c r="C186" s="221"/>
      <c r="D186" s="2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221"/>
      <c r="C187" s="221"/>
      <c r="D187" s="2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221"/>
      <c r="C188" s="221"/>
      <c r="D188" s="2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221"/>
      <c r="C189" s="221"/>
      <c r="D189" s="2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221"/>
      <c r="C190" s="221"/>
      <c r="D190" s="2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221"/>
      <c r="C191" s="221"/>
      <c r="D191" s="2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221"/>
      <c r="C192" s="221"/>
      <c r="D192" s="2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221"/>
      <c r="C193" s="221"/>
      <c r="D193" s="2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221"/>
      <c r="C194" s="221"/>
      <c r="D194" s="2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221"/>
      <c r="C195" s="221"/>
      <c r="D195" s="2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221"/>
      <c r="C196" s="221"/>
      <c r="D196" s="2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221"/>
      <c r="C197" s="221"/>
      <c r="D197" s="2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221"/>
      <c r="C198" s="221"/>
      <c r="D198" s="2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221"/>
      <c r="C199" s="221"/>
      <c r="D199" s="2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221"/>
      <c r="C200" s="221"/>
      <c r="D200" s="2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221"/>
      <c r="C201" s="221"/>
      <c r="D201" s="2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221"/>
      <c r="C202" s="221"/>
      <c r="D202" s="2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221"/>
      <c r="C203" s="221"/>
      <c r="D203" s="2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221"/>
      <c r="C204" s="221"/>
      <c r="D204" s="2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221"/>
      <c r="C205" s="221"/>
      <c r="D205" s="2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221"/>
      <c r="C206" s="221"/>
      <c r="D206" s="2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221"/>
      <c r="C207" s="221"/>
      <c r="D207" s="2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221"/>
      <c r="C208" s="221"/>
      <c r="D208" s="2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221"/>
      <c r="C209" s="221"/>
      <c r="D209" s="2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221"/>
      <c r="C210" s="221"/>
      <c r="D210" s="2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221"/>
      <c r="C211" s="221"/>
      <c r="D211" s="2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221"/>
      <c r="C212" s="221"/>
      <c r="D212" s="2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221"/>
      <c r="C213" s="221"/>
      <c r="D213" s="2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221"/>
      <c r="C214" s="221"/>
      <c r="D214" s="2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221"/>
      <c r="C215" s="221"/>
      <c r="D215" s="2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221"/>
      <c r="C216" s="221"/>
      <c r="D216" s="2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221"/>
      <c r="C217" s="221"/>
      <c r="D217" s="2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221"/>
      <c r="C218" s="221"/>
      <c r="D218" s="2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221"/>
      <c r="C219" s="221"/>
      <c r="D219" s="2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221"/>
      <c r="C220" s="221"/>
      <c r="D220" s="2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221"/>
      <c r="C221" s="221"/>
      <c r="D221" s="2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221"/>
      <c r="C222" s="221"/>
      <c r="D222" s="2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221"/>
      <c r="C223" s="221"/>
      <c r="D223" s="2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221"/>
      <c r="C224" s="221"/>
      <c r="D224" s="2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221"/>
      <c r="C225" s="221"/>
      <c r="D225" s="2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221"/>
      <c r="C226" s="221"/>
      <c r="D226" s="2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221"/>
      <c r="C227" s="221"/>
      <c r="D227" s="2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221"/>
      <c r="C228" s="221"/>
      <c r="D228" s="2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221"/>
      <c r="C229" s="221"/>
      <c r="D229" s="2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221"/>
      <c r="C230" s="221"/>
      <c r="D230" s="2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221"/>
      <c r="C231" s="221"/>
      <c r="D231" s="2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221"/>
      <c r="C232" s="221"/>
      <c r="D232" s="2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221"/>
      <c r="C233" s="221"/>
      <c r="D233" s="2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221"/>
      <c r="C234" s="221"/>
      <c r="D234" s="2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221"/>
      <c r="C235" s="221"/>
      <c r="D235" s="2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221"/>
      <c r="C236" s="221"/>
      <c r="D236" s="2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221"/>
      <c r="C237" s="221"/>
      <c r="D237" s="2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221"/>
      <c r="C238" s="221"/>
      <c r="D238" s="2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221"/>
      <c r="C239" s="221"/>
      <c r="D239" s="2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221"/>
      <c r="C240" s="221"/>
      <c r="D240" s="2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221"/>
      <c r="C241" s="221"/>
      <c r="D241" s="2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221"/>
      <c r="C242" s="221"/>
      <c r="D242" s="2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221"/>
      <c r="C243" s="221"/>
      <c r="D243" s="2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  <row r="248" spans="2:17" x14ac:dyDescent="0.2"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</row>
    <row r="249" spans="2:17" x14ac:dyDescent="0.2"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</row>
    <row r="250" spans="2:17" x14ac:dyDescent="0.2">
      <c r="E250" s="133"/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</row>
    <row r="251" spans="2:17" x14ac:dyDescent="0.2"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indexed="48"/>
    <outlinePr applyStyles="1" summaryBelow="0"/>
    <pageSetUpPr fitToPage="1"/>
  </sheetPr>
  <dimension ref="A2:S238"/>
  <sheetViews>
    <sheetView workbookViewId="0">
      <selection activeCell="H17" sqref="H17"/>
    </sheetView>
  </sheetViews>
  <sheetFormatPr defaultRowHeight="12.75" outlineLevelRow="1" x14ac:dyDescent="0.2"/>
  <cols>
    <col min="1" max="1" width="66" style="112" bestFit="1" customWidth="1"/>
    <col min="2" max="2" width="17.42578125" style="200" customWidth="1"/>
    <col min="3" max="3" width="18.140625" style="200" customWidth="1"/>
    <col min="4" max="4" width="11.42578125" style="13" bestFit="1" customWidth="1"/>
    <col min="5" max="5" width="17.140625" style="200" customWidth="1"/>
    <col min="6" max="6" width="17.5703125" style="200" customWidth="1"/>
    <col min="7" max="7" width="11.42578125" style="13" bestFit="1" customWidth="1"/>
    <col min="8" max="8" width="16.140625" style="200" bestFit="1" customWidth="1"/>
    <col min="9" max="16384" width="9.140625" style="112"/>
  </cols>
  <sheetData>
    <row r="2" spans="1:19" ht="18.75" x14ac:dyDescent="0.3">
      <c r="A2" s="5" t="s">
        <v>58</v>
      </c>
      <c r="B2" s="3"/>
      <c r="C2" s="3"/>
      <c r="D2" s="3"/>
      <c r="E2" s="3"/>
      <c r="F2" s="3"/>
      <c r="G2" s="3"/>
      <c r="H2" s="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B4" s="169"/>
      <c r="C4" s="169"/>
      <c r="D4" s="173"/>
      <c r="E4" s="169"/>
      <c r="F4" s="169"/>
      <c r="G4" s="173"/>
      <c r="H4" s="73" t="str">
        <f>VALVAL</f>
        <v>млрд. одиниць</v>
      </c>
    </row>
    <row r="5" spans="1:19" s="48" customFormat="1" x14ac:dyDescent="0.2">
      <c r="A5" s="86"/>
      <c r="B5" s="250">
        <v>42369</v>
      </c>
      <c r="C5" s="251"/>
      <c r="D5" s="252"/>
      <c r="E5" s="250">
        <v>42674</v>
      </c>
      <c r="F5" s="251"/>
      <c r="G5" s="252"/>
      <c r="H5" s="128"/>
    </row>
    <row r="6" spans="1:19" s="124" customFormat="1" x14ac:dyDescent="0.2">
      <c r="A6" s="78"/>
      <c r="B6" s="212" t="s">
        <v>173</v>
      </c>
      <c r="C6" s="212" t="s">
        <v>3</v>
      </c>
      <c r="D6" s="16" t="s">
        <v>67</v>
      </c>
      <c r="E6" s="212" t="s">
        <v>173</v>
      </c>
      <c r="F6" s="212" t="s">
        <v>3</v>
      </c>
      <c r="G6" s="16" t="s">
        <v>67</v>
      </c>
      <c r="H6" s="212" t="s">
        <v>149</v>
      </c>
    </row>
    <row r="7" spans="1:19" s="88" customFormat="1" ht="15.75" x14ac:dyDescent="0.2">
      <c r="A7" s="101" t="s">
        <v>172</v>
      </c>
      <c r="B7" s="180">
        <f t="shared" ref="B7:H7" si="0">SUM(B8:B15)</f>
        <v>65.505686112320006</v>
      </c>
      <c r="C7" s="180">
        <f t="shared" si="0"/>
        <v>1572.1801589905001</v>
      </c>
      <c r="D7" s="186">
        <f t="shared" si="0"/>
        <v>1</v>
      </c>
      <c r="E7" s="180">
        <f t="shared" si="0"/>
        <v>68.349689675340002</v>
      </c>
      <c r="F7" s="180">
        <f t="shared" si="0"/>
        <v>1742.6403388254698</v>
      </c>
      <c r="G7" s="186">
        <f t="shared" si="0"/>
        <v>1</v>
      </c>
      <c r="H7" s="180">
        <f t="shared" si="0"/>
        <v>4.3368086899420177E-19</v>
      </c>
    </row>
    <row r="8" spans="1:19" s="230" customFormat="1" x14ac:dyDescent="0.2">
      <c r="A8" s="109" t="s">
        <v>127</v>
      </c>
      <c r="B8" s="227">
        <v>8.9058831172099993</v>
      </c>
      <c r="C8" s="227">
        <v>213.7471350374</v>
      </c>
      <c r="D8" s="37">
        <v>0.13595599999999999</v>
      </c>
      <c r="E8" s="227">
        <v>9.0408939412299993</v>
      </c>
      <c r="F8" s="227">
        <v>230.50618892188001</v>
      </c>
      <c r="G8" s="37">
        <v>0.132274</v>
      </c>
      <c r="H8" s="227">
        <v>-3.6819999999999999E-3</v>
      </c>
    </row>
    <row r="9" spans="1:19" s="230" customFormat="1" x14ac:dyDescent="0.2">
      <c r="A9" s="109" t="s">
        <v>53</v>
      </c>
      <c r="B9" s="227">
        <v>12.48572817446</v>
      </c>
      <c r="C9" s="227">
        <v>299.66580416775003</v>
      </c>
      <c r="D9" s="37">
        <v>0.190605</v>
      </c>
      <c r="E9" s="227">
        <v>13.36250014973</v>
      </c>
      <c r="F9" s="227">
        <v>340.68964905515003</v>
      </c>
      <c r="G9" s="37">
        <v>0.19550200000000001</v>
      </c>
      <c r="H9" s="227">
        <v>4.8970000000000003E-3</v>
      </c>
    </row>
    <row r="10" spans="1:19" s="230" customFormat="1" x14ac:dyDescent="0.2">
      <c r="A10" s="109" t="s">
        <v>95</v>
      </c>
      <c r="B10" s="227">
        <v>44.114074820650004</v>
      </c>
      <c r="C10" s="227">
        <v>1058.7672197853501</v>
      </c>
      <c r="D10" s="37">
        <v>0.67343900000000001</v>
      </c>
      <c r="E10" s="227">
        <v>45.946295584380003</v>
      </c>
      <c r="F10" s="227">
        <v>1171.4445008484399</v>
      </c>
      <c r="G10" s="37">
        <v>0.67222400000000004</v>
      </c>
      <c r="H10" s="227">
        <v>-1.2149999999999999E-3</v>
      </c>
    </row>
    <row r="11" spans="1:19" s="230" customFormat="1" x14ac:dyDescent="0.2">
      <c r="A11" s="109"/>
      <c r="B11" s="227"/>
      <c r="C11" s="227"/>
      <c r="D11" s="37"/>
      <c r="E11" s="227"/>
      <c r="F11" s="227"/>
      <c r="G11" s="37"/>
      <c r="H11" s="227">
        <f t="shared" ref="H11:H13" si="1">G11-D11</f>
        <v>0</v>
      </c>
    </row>
    <row r="12" spans="1:19" s="230" customFormat="1" x14ac:dyDescent="0.2">
      <c r="A12" s="109"/>
      <c r="B12" s="227"/>
      <c r="C12" s="227"/>
      <c r="D12" s="37"/>
      <c r="E12" s="227"/>
      <c r="F12" s="227"/>
      <c r="G12" s="37"/>
      <c r="H12" s="227">
        <f t="shared" si="1"/>
        <v>0</v>
      </c>
    </row>
    <row r="13" spans="1:19" s="230" customFormat="1" x14ac:dyDescent="0.2">
      <c r="A13" s="109"/>
      <c r="B13" s="227"/>
      <c r="C13" s="227"/>
      <c r="D13" s="37"/>
      <c r="E13" s="227"/>
      <c r="F13" s="227"/>
      <c r="G13" s="37"/>
      <c r="H13" s="146">
        <f t="shared" si="1"/>
        <v>0</v>
      </c>
    </row>
    <row r="14" spans="1:19" x14ac:dyDescent="0.2">
      <c r="B14" s="221"/>
      <c r="C14" s="221"/>
      <c r="D14" s="23"/>
      <c r="E14" s="221"/>
      <c r="F14" s="221"/>
      <c r="G14" s="23"/>
      <c r="H14" s="160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B15" s="221"/>
      <c r="C15" s="221"/>
      <c r="D15" s="23"/>
      <c r="E15" s="221"/>
      <c r="F15" s="221"/>
      <c r="G15" s="23"/>
      <c r="H15" s="160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221"/>
      <c r="C16" s="221"/>
      <c r="D16" s="23"/>
      <c r="E16" s="221"/>
      <c r="F16" s="221"/>
      <c r="G16" s="23"/>
      <c r="H16" s="36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9" x14ac:dyDescent="0.2">
      <c r="B17" s="221"/>
      <c r="C17" s="221"/>
      <c r="D17" s="23"/>
      <c r="E17" s="221"/>
      <c r="F17" s="221"/>
      <c r="G17" s="23"/>
      <c r="H17" s="73" t="str">
        <f>VALVAL</f>
        <v>млрд. одиниць</v>
      </c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9" x14ac:dyDescent="0.2">
      <c r="A18" s="86"/>
      <c r="B18" s="250">
        <v>42369</v>
      </c>
      <c r="C18" s="251"/>
      <c r="D18" s="252"/>
      <c r="E18" s="250">
        <v>42674</v>
      </c>
      <c r="F18" s="251"/>
      <c r="G18" s="252"/>
      <c r="H18" s="12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</row>
    <row r="19" spans="1:19" s="229" customFormat="1" x14ac:dyDescent="0.2">
      <c r="A19" s="167"/>
      <c r="B19" s="79" t="s">
        <v>173</v>
      </c>
      <c r="C19" s="79" t="s">
        <v>3</v>
      </c>
      <c r="D19" s="93" t="s">
        <v>67</v>
      </c>
      <c r="E19" s="79" t="s">
        <v>173</v>
      </c>
      <c r="F19" s="79" t="s">
        <v>3</v>
      </c>
      <c r="G19" s="93" t="s">
        <v>67</v>
      </c>
      <c r="H19" s="79" t="s">
        <v>149</v>
      </c>
      <c r="I19" s="244"/>
      <c r="J19" s="244"/>
      <c r="K19" s="244"/>
      <c r="L19" s="244"/>
      <c r="M19" s="244"/>
      <c r="N19" s="244"/>
      <c r="O19" s="244"/>
      <c r="P19" s="244"/>
      <c r="Q19" s="244"/>
    </row>
    <row r="20" spans="1:19" s="156" customFormat="1" ht="15" x14ac:dyDescent="0.25">
      <c r="A20" s="15" t="s">
        <v>172</v>
      </c>
      <c r="B20" s="45">
        <f t="shared" ref="B20:G20" si="2">B$25+B$21</f>
        <v>65.505686112320006</v>
      </c>
      <c r="C20" s="45">
        <f t="shared" si="2"/>
        <v>1572.1801589905001</v>
      </c>
      <c r="D20" s="103">
        <f t="shared" si="2"/>
        <v>0.99999900000000008</v>
      </c>
      <c r="E20" s="45">
        <f t="shared" si="2"/>
        <v>68.349689675340002</v>
      </c>
      <c r="F20" s="45">
        <f t="shared" si="2"/>
        <v>1742.6403388254698</v>
      </c>
      <c r="G20" s="103">
        <f t="shared" si="2"/>
        <v>1</v>
      </c>
      <c r="H20" s="45">
        <v>-9.9999999999999995E-7</v>
      </c>
      <c r="I20" s="171"/>
      <c r="J20" s="171"/>
      <c r="K20" s="171"/>
      <c r="L20" s="171"/>
      <c r="M20" s="171"/>
      <c r="N20" s="171"/>
      <c r="O20" s="171"/>
      <c r="P20" s="171"/>
      <c r="Q20" s="171"/>
    </row>
    <row r="21" spans="1:19" s="110" customFormat="1" ht="15" x14ac:dyDescent="0.25">
      <c r="A21" s="75" t="s">
        <v>74</v>
      </c>
      <c r="B21" s="198">
        <f t="shared" ref="B21:G21" si="3">SUM(B$22:B$24)</f>
        <v>55.593105028709999</v>
      </c>
      <c r="C21" s="198">
        <f t="shared" si="3"/>
        <v>1334.2716012912801</v>
      </c>
      <c r="D21" s="11">
        <f t="shared" si="3"/>
        <v>0.84867500000000007</v>
      </c>
      <c r="E21" s="198">
        <f t="shared" si="3"/>
        <v>57.915573517169996</v>
      </c>
      <c r="F21" s="198">
        <f t="shared" si="3"/>
        <v>1476.6126245281298</v>
      </c>
      <c r="G21" s="11">
        <f t="shared" si="3"/>
        <v>0.84734299999999996</v>
      </c>
      <c r="H21" s="198">
        <v>-1.335E-3</v>
      </c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9" s="42" customFormat="1" outlineLevel="1" x14ac:dyDescent="0.2">
      <c r="A22" s="197" t="s">
        <v>127</v>
      </c>
      <c r="B22" s="159">
        <v>6.3026569216399997</v>
      </c>
      <c r="C22" s="159">
        <v>151.26796999203</v>
      </c>
      <c r="D22" s="164">
        <v>9.6214999999999995E-2</v>
      </c>
      <c r="E22" s="159">
        <v>6.5290286631100001</v>
      </c>
      <c r="F22" s="159">
        <v>166.46379487236999</v>
      </c>
      <c r="G22" s="164">
        <v>9.5523999999999998E-2</v>
      </c>
      <c r="H22" s="159">
        <v>-6.9200000000000002E-4</v>
      </c>
      <c r="I22" s="56"/>
      <c r="J22" s="56"/>
      <c r="K22" s="56"/>
      <c r="L22" s="56"/>
      <c r="M22" s="56"/>
      <c r="N22" s="56"/>
      <c r="O22" s="56"/>
      <c r="P22" s="56"/>
      <c r="Q22" s="56"/>
    </row>
    <row r="23" spans="1:19" outlineLevel="1" x14ac:dyDescent="0.2">
      <c r="A23" s="152" t="s">
        <v>53</v>
      </c>
      <c r="B23" s="181">
        <v>7.0435160649400004</v>
      </c>
      <c r="C23" s="181">
        <v>169.04908358361999</v>
      </c>
      <c r="D23" s="237">
        <v>0.107525</v>
      </c>
      <c r="E23" s="181">
        <v>6.9831235857499996</v>
      </c>
      <c r="F23" s="181">
        <v>178.04137676932001</v>
      </c>
      <c r="G23" s="237">
        <v>0.10216799999999999</v>
      </c>
      <c r="H23" s="181">
        <v>-5.3579999999999999E-3</v>
      </c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9" outlineLevel="1" x14ac:dyDescent="0.2">
      <c r="A24" s="152" t="s">
        <v>95</v>
      </c>
      <c r="B24" s="181">
        <v>42.246932042129998</v>
      </c>
      <c r="C24" s="181">
        <v>1013.95454771563</v>
      </c>
      <c r="D24" s="237">
        <v>0.64493500000000004</v>
      </c>
      <c r="E24" s="181">
        <v>44.403421268309998</v>
      </c>
      <c r="F24" s="181">
        <v>1132.1074528864399</v>
      </c>
      <c r="G24" s="237">
        <v>0.64965099999999998</v>
      </c>
      <c r="H24" s="181">
        <v>4.7149999999999996E-3</v>
      </c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9" ht="15" x14ac:dyDescent="0.25">
      <c r="A25" s="153" t="s">
        <v>113</v>
      </c>
      <c r="B25" s="154">
        <f t="shared" ref="B25:G25" si="4">SUM(B$26:B$28)</f>
        <v>9.9125810836100001</v>
      </c>
      <c r="C25" s="154">
        <f t="shared" si="4"/>
        <v>237.90855769922001</v>
      </c>
      <c r="D25" s="163">
        <f t="shared" si="4"/>
        <v>0.15132400000000001</v>
      </c>
      <c r="E25" s="154">
        <f t="shared" si="4"/>
        <v>10.434116158170001</v>
      </c>
      <c r="F25" s="154">
        <f t="shared" si="4"/>
        <v>266.02771429733997</v>
      </c>
      <c r="G25" s="163">
        <f t="shared" si="4"/>
        <v>0.15265700000000001</v>
      </c>
      <c r="H25" s="154">
        <v>1.3339999999999999E-3</v>
      </c>
      <c r="I25" s="133"/>
      <c r="J25" s="133"/>
      <c r="K25" s="133"/>
      <c r="L25" s="133"/>
      <c r="M25" s="133"/>
      <c r="N25" s="133"/>
      <c r="O25" s="133"/>
      <c r="P25" s="133"/>
      <c r="Q25" s="133"/>
    </row>
    <row r="26" spans="1:19" outlineLevel="1" x14ac:dyDescent="0.2">
      <c r="A26" s="152" t="s">
        <v>127</v>
      </c>
      <c r="B26" s="181">
        <v>2.60322619557</v>
      </c>
      <c r="C26" s="181">
        <v>62.479165045370003</v>
      </c>
      <c r="D26" s="237">
        <v>3.9739999999999998E-2</v>
      </c>
      <c r="E26" s="181">
        <v>2.5118652781200002</v>
      </c>
      <c r="F26" s="181">
        <v>64.042394049509994</v>
      </c>
      <c r="G26" s="237">
        <v>3.6749999999999998E-2</v>
      </c>
      <c r="H26" s="181">
        <v>-2.99E-3</v>
      </c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9" outlineLevel="1" x14ac:dyDescent="0.2">
      <c r="A27" s="152" t="s">
        <v>53</v>
      </c>
      <c r="B27" s="181">
        <v>5.4422121095199998</v>
      </c>
      <c r="C27" s="181">
        <v>130.61672058413001</v>
      </c>
      <c r="D27" s="237">
        <v>8.3080000000000001E-2</v>
      </c>
      <c r="E27" s="181">
        <v>6.3793765639800002</v>
      </c>
      <c r="F27" s="181">
        <v>162.64827228582999</v>
      </c>
      <c r="G27" s="237">
        <v>9.3334E-2</v>
      </c>
      <c r="H27" s="181">
        <v>1.0253999999999999E-2</v>
      </c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outlineLevel="1" x14ac:dyDescent="0.2">
      <c r="A28" s="152" t="s">
        <v>95</v>
      </c>
      <c r="B28" s="181">
        <v>1.8671427785200001</v>
      </c>
      <c r="C28" s="181">
        <v>44.812672069720001</v>
      </c>
      <c r="D28" s="237">
        <v>2.8504000000000002E-2</v>
      </c>
      <c r="E28" s="181">
        <v>1.54287431607</v>
      </c>
      <c r="F28" s="181">
        <v>39.337047962</v>
      </c>
      <c r="G28" s="237">
        <v>2.2572999999999999E-2</v>
      </c>
      <c r="H28" s="181">
        <v>-5.9300000000000004E-3</v>
      </c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x14ac:dyDescent="0.2">
      <c r="B29" s="221"/>
      <c r="C29" s="221"/>
      <c r="D29" s="23"/>
      <c r="E29" s="221"/>
      <c r="F29" s="221"/>
      <c r="G29" s="23"/>
      <c r="H29" s="221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x14ac:dyDescent="0.2">
      <c r="B30" s="221"/>
      <c r="C30" s="221"/>
      <c r="D30" s="23"/>
      <c r="E30" s="221"/>
      <c r="F30" s="221"/>
      <c r="G30" s="23"/>
      <c r="H30" s="221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x14ac:dyDescent="0.2">
      <c r="B31" s="221"/>
      <c r="C31" s="221"/>
      <c r="D31" s="23"/>
      <c r="E31" s="221"/>
      <c r="F31" s="221"/>
      <c r="G31" s="23"/>
      <c r="H31" s="221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x14ac:dyDescent="0.2">
      <c r="B32" s="221"/>
      <c r="C32" s="221"/>
      <c r="D32" s="23"/>
      <c r="E32" s="221"/>
      <c r="F32" s="221"/>
      <c r="G32" s="23"/>
      <c r="H32" s="221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221"/>
      <c r="C33" s="221"/>
      <c r="D33" s="23"/>
      <c r="E33" s="221"/>
      <c r="F33" s="221"/>
      <c r="G33" s="23"/>
      <c r="H33" s="221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221"/>
      <c r="C34" s="221"/>
      <c r="D34" s="23"/>
      <c r="E34" s="221"/>
      <c r="F34" s="221"/>
      <c r="G34" s="23"/>
      <c r="H34" s="221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221"/>
      <c r="C35" s="221"/>
      <c r="D35" s="23"/>
      <c r="E35" s="221"/>
      <c r="F35" s="221"/>
      <c r="G35" s="23"/>
      <c r="H35" s="221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221"/>
      <c r="C36" s="221"/>
      <c r="D36" s="23"/>
      <c r="E36" s="221"/>
      <c r="F36" s="221"/>
      <c r="G36" s="23"/>
      <c r="H36" s="221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221"/>
      <c r="C37" s="221"/>
      <c r="D37" s="23"/>
      <c r="E37" s="221"/>
      <c r="F37" s="221"/>
      <c r="G37" s="23"/>
      <c r="H37" s="221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221"/>
      <c r="C38" s="221"/>
      <c r="D38" s="23"/>
      <c r="E38" s="221"/>
      <c r="F38" s="221"/>
      <c r="G38" s="23"/>
      <c r="H38" s="221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221"/>
      <c r="C39" s="221"/>
      <c r="D39" s="23"/>
      <c r="E39" s="221"/>
      <c r="F39" s="221"/>
      <c r="G39" s="23"/>
      <c r="H39" s="221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221"/>
      <c r="C40" s="221"/>
      <c r="D40" s="23"/>
      <c r="E40" s="221"/>
      <c r="F40" s="221"/>
      <c r="G40" s="23"/>
      <c r="H40" s="221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221"/>
      <c r="C41" s="221"/>
      <c r="D41" s="23"/>
      <c r="E41" s="221"/>
      <c r="F41" s="221"/>
      <c r="G41" s="23"/>
      <c r="H41" s="221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221"/>
      <c r="C42" s="221"/>
      <c r="D42" s="23"/>
      <c r="E42" s="221"/>
      <c r="F42" s="221"/>
      <c r="G42" s="23"/>
      <c r="H42" s="221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221"/>
      <c r="C43" s="221"/>
      <c r="D43" s="23"/>
      <c r="E43" s="221"/>
      <c r="F43" s="221"/>
      <c r="G43" s="23"/>
      <c r="H43" s="221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221"/>
      <c r="C44" s="221"/>
      <c r="D44" s="23"/>
      <c r="E44" s="221"/>
      <c r="F44" s="221"/>
      <c r="G44" s="23"/>
      <c r="H44" s="221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221"/>
      <c r="C45" s="221"/>
      <c r="D45" s="23"/>
      <c r="E45" s="221"/>
      <c r="F45" s="221"/>
      <c r="G45" s="23"/>
      <c r="H45" s="221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221"/>
      <c r="C46" s="221"/>
      <c r="D46" s="23"/>
      <c r="E46" s="221"/>
      <c r="F46" s="221"/>
      <c r="G46" s="23"/>
      <c r="H46" s="221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221"/>
      <c r="C47" s="221"/>
      <c r="D47" s="23"/>
      <c r="E47" s="221"/>
      <c r="F47" s="221"/>
      <c r="G47" s="23"/>
      <c r="H47" s="221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221"/>
      <c r="C48" s="221"/>
      <c r="D48" s="23"/>
      <c r="E48" s="221"/>
      <c r="F48" s="221"/>
      <c r="G48" s="23"/>
      <c r="H48" s="221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221"/>
      <c r="F49" s="221"/>
      <c r="G49" s="23"/>
      <c r="H49" s="221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221"/>
      <c r="F50" s="221"/>
      <c r="G50" s="23"/>
      <c r="H50" s="221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221"/>
      <c r="F51" s="221"/>
      <c r="G51" s="23"/>
      <c r="H51" s="221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221"/>
      <c r="F52" s="221"/>
      <c r="G52" s="23"/>
      <c r="H52" s="221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221"/>
      <c r="F53" s="221"/>
      <c r="G53" s="23"/>
      <c r="H53" s="221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221"/>
      <c r="F54" s="221"/>
      <c r="G54" s="23"/>
      <c r="H54" s="221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221"/>
      <c r="F55" s="221"/>
      <c r="G55" s="23"/>
      <c r="H55" s="221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221"/>
      <c r="F56" s="221"/>
      <c r="G56" s="23"/>
      <c r="H56" s="221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221"/>
      <c r="F57" s="221"/>
      <c r="G57" s="23"/>
      <c r="H57" s="221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221"/>
      <c r="F58" s="221"/>
      <c r="G58" s="23"/>
      <c r="H58" s="221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221"/>
      <c r="F59" s="221"/>
      <c r="G59" s="23"/>
      <c r="H59" s="221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221"/>
      <c r="F60" s="221"/>
      <c r="G60" s="23"/>
      <c r="H60" s="221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221"/>
      <c r="F61" s="221"/>
      <c r="G61" s="23"/>
      <c r="H61" s="221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221"/>
      <c r="F62" s="221"/>
      <c r="G62" s="23"/>
      <c r="H62" s="221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221"/>
      <c r="F63" s="221"/>
      <c r="G63" s="23"/>
      <c r="H63" s="221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221"/>
      <c r="F64" s="221"/>
      <c r="G64" s="23"/>
      <c r="H64" s="221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221"/>
      <c r="F65" s="221"/>
      <c r="G65" s="23"/>
      <c r="H65" s="221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221"/>
      <c r="F66" s="221"/>
      <c r="G66" s="23"/>
      <c r="H66" s="221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221"/>
      <c r="F67" s="221"/>
      <c r="G67" s="23"/>
      <c r="H67" s="221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221"/>
      <c r="F68" s="221"/>
      <c r="G68" s="23"/>
      <c r="H68" s="221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221"/>
      <c r="F69" s="221"/>
      <c r="G69" s="23"/>
      <c r="H69" s="221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221"/>
      <c r="F70" s="221"/>
      <c r="G70" s="23"/>
      <c r="H70" s="221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221"/>
      <c r="F71" s="221"/>
      <c r="G71" s="23"/>
      <c r="H71" s="221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221"/>
      <c r="F72" s="221"/>
      <c r="G72" s="23"/>
      <c r="H72" s="221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221"/>
      <c r="F73" s="221"/>
      <c r="G73" s="23"/>
      <c r="H73" s="221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221"/>
      <c r="F74" s="221"/>
      <c r="G74" s="23"/>
      <c r="H74" s="221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221"/>
      <c r="F75" s="221"/>
      <c r="G75" s="23"/>
      <c r="H75" s="221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221"/>
      <c r="F76" s="221"/>
      <c r="G76" s="23"/>
      <c r="H76" s="221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221"/>
      <c r="F77" s="221"/>
      <c r="G77" s="23"/>
      <c r="H77" s="221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221"/>
      <c r="F78" s="221"/>
      <c r="G78" s="23"/>
      <c r="H78" s="221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221"/>
      <c r="F79" s="221"/>
      <c r="G79" s="23"/>
      <c r="H79" s="221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221"/>
      <c r="F80" s="221"/>
      <c r="G80" s="23"/>
      <c r="H80" s="221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221"/>
      <c r="F81" s="221"/>
      <c r="G81" s="23"/>
      <c r="H81" s="221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221"/>
      <c r="F82" s="221"/>
      <c r="G82" s="23"/>
      <c r="H82" s="221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221"/>
      <c r="F83" s="221"/>
      <c r="G83" s="23"/>
      <c r="H83" s="221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221"/>
      <c r="F84" s="221"/>
      <c r="G84" s="23"/>
      <c r="H84" s="221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221"/>
      <c r="F85" s="221"/>
      <c r="G85" s="23"/>
      <c r="H85" s="221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221"/>
      <c r="F86" s="221"/>
      <c r="G86" s="23"/>
      <c r="H86" s="221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221"/>
      <c r="F87" s="221"/>
      <c r="G87" s="23"/>
      <c r="H87" s="221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221"/>
      <c r="F88" s="221"/>
      <c r="G88" s="23"/>
      <c r="H88" s="221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221"/>
      <c r="F89" s="221"/>
      <c r="G89" s="23"/>
      <c r="H89" s="221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221"/>
      <c r="F90" s="221"/>
      <c r="G90" s="23"/>
      <c r="H90" s="221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221"/>
      <c r="F91" s="221"/>
      <c r="G91" s="23"/>
      <c r="H91" s="221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221"/>
      <c r="F92" s="221"/>
      <c r="G92" s="23"/>
      <c r="H92" s="221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221"/>
      <c r="F93" s="221"/>
      <c r="G93" s="23"/>
      <c r="H93" s="221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221"/>
      <c r="F94" s="221"/>
      <c r="G94" s="23"/>
      <c r="H94" s="221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221"/>
      <c r="F95" s="221"/>
      <c r="G95" s="23"/>
      <c r="H95" s="221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221"/>
      <c r="F96" s="221"/>
      <c r="G96" s="23"/>
      <c r="H96" s="221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221"/>
      <c r="F97" s="221"/>
      <c r="G97" s="23"/>
      <c r="H97" s="221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221"/>
      <c r="F98" s="221"/>
      <c r="G98" s="23"/>
      <c r="H98" s="221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221"/>
      <c r="F99" s="221"/>
      <c r="G99" s="23"/>
      <c r="H99" s="221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221"/>
      <c r="F100" s="221"/>
      <c r="G100" s="23"/>
      <c r="H100" s="221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221"/>
      <c r="F101" s="221"/>
      <c r="G101" s="23"/>
      <c r="H101" s="221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221"/>
      <c r="F102" s="221"/>
      <c r="G102" s="23"/>
      <c r="H102" s="221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221"/>
      <c r="F103" s="221"/>
      <c r="G103" s="23"/>
      <c r="H103" s="221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221"/>
      <c r="F104" s="221"/>
      <c r="G104" s="23"/>
      <c r="H104" s="221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221"/>
      <c r="F105" s="221"/>
      <c r="G105" s="23"/>
      <c r="H105" s="221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221"/>
      <c r="F106" s="221"/>
      <c r="G106" s="23"/>
      <c r="H106" s="221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221"/>
      <c r="F107" s="221"/>
      <c r="G107" s="23"/>
      <c r="H107" s="221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221"/>
      <c r="F108" s="221"/>
      <c r="G108" s="23"/>
      <c r="H108" s="221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221"/>
      <c r="F109" s="221"/>
      <c r="G109" s="23"/>
      <c r="H109" s="221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221"/>
      <c r="F110" s="221"/>
      <c r="G110" s="23"/>
      <c r="H110" s="221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221"/>
      <c r="F111" s="221"/>
      <c r="G111" s="23"/>
      <c r="H111" s="221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221"/>
      <c r="F112" s="221"/>
      <c r="G112" s="23"/>
      <c r="H112" s="221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221"/>
      <c r="F113" s="221"/>
      <c r="G113" s="23"/>
      <c r="H113" s="221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221"/>
      <c r="F114" s="221"/>
      <c r="G114" s="23"/>
      <c r="H114" s="221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221"/>
      <c r="F115" s="221"/>
      <c r="G115" s="23"/>
      <c r="H115" s="221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221"/>
      <c r="F116" s="221"/>
      <c r="G116" s="23"/>
      <c r="H116" s="221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221"/>
      <c r="F117" s="221"/>
      <c r="G117" s="23"/>
      <c r="H117" s="221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221"/>
      <c r="F118" s="221"/>
      <c r="G118" s="23"/>
      <c r="H118" s="221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221"/>
      <c r="F119" s="221"/>
      <c r="G119" s="23"/>
      <c r="H119" s="221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221"/>
      <c r="F120" s="221"/>
      <c r="G120" s="23"/>
      <c r="H120" s="221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221"/>
      <c r="F121" s="221"/>
      <c r="G121" s="23"/>
      <c r="H121" s="221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221"/>
      <c r="F122" s="221"/>
      <c r="G122" s="23"/>
      <c r="H122" s="221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221"/>
      <c r="F123" s="221"/>
      <c r="G123" s="23"/>
      <c r="H123" s="221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221"/>
      <c r="F124" s="221"/>
      <c r="G124" s="23"/>
      <c r="H124" s="221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221"/>
      <c r="F125" s="221"/>
      <c r="G125" s="23"/>
      <c r="H125" s="221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221"/>
      <c r="F126" s="221"/>
      <c r="G126" s="23"/>
      <c r="H126" s="221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221"/>
      <c r="F127" s="221"/>
      <c r="G127" s="23"/>
      <c r="H127" s="221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221"/>
      <c r="F128" s="221"/>
      <c r="G128" s="23"/>
      <c r="H128" s="221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221"/>
      <c r="F129" s="221"/>
      <c r="G129" s="23"/>
      <c r="H129" s="221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221"/>
      <c r="F130" s="221"/>
      <c r="G130" s="23"/>
      <c r="H130" s="221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221"/>
      <c r="F131" s="221"/>
      <c r="G131" s="23"/>
      <c r="H131" s="221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221"/>
      <c r="F132" s="221"/>
      <c r="G132" s="23"/>
      <c r="H132" s="221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221"/>
      <c r="F133" s="221"/>
      <c r="G133" s="23"/>
      <c r="H133" s="221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221"/>
      <c r="F134" s="221"/>
      <c r="G134" s="23"/>
      <c r="H134" s="221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221"/>
      <c r="F135" s="221"/>
      <c r="G135" s="23"/>
      <c r="H135" s="221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221"/>
      <c r="F136" s="221"/>
      <c r="G136" s="23"/>
      <c r="H136" s="221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221"/>
      <c r="F137" s="221"/>
      <c r="G137" s="23"/>
      <c r="H137" s="221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221"/>
      <c r="F138" s="221"/>
      <c r="G138" s="23"/>
      <c r="H138" s="221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221"/>
      <c r="F139" s="221"/>
      <c r="G139" s="23"/>
      <c r="H139" s="221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221"/>
      <c r="F140" s="221"/>
      <c r="G140" s="23"/>
      <c r="H140" s="221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221"/>
      <c r="F141" s="221"/>
      <c r="G141" s="23"/>
      <c r="H141" s="221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221"/>
      <c r="F142" s="221"/>
      <c r="G142" s="23"/>
      <c r="H142" s="221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221"/>
      <c r="F143" s="221"/>
      <c r="G143" s="23"/>
      <c r="H143" s="221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221"/>
      <c r="F144" s="221"/>
      <c r="G144" s="23"/>
      <c r="H144" s="221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221"/>
      <c r="F145" s="221"/>
      <c r="G145" s="23"/>
      <c r="H145" s="221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221"/>
      <c r="F146" s="221"/>
      <c r="G146" s="23"/>
      <c r="H146" s="221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221"/>
      <c r="F147" s="221"/>
      <c r="G147" s="23"/>
      <c r="H147" s="221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221"/>
      <c r="F148" s="221"/>
      <c r="G148" s="23"/>
      <c r="H148" s="221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221"/>
      <c r="F149" s="221"/>
      <c r="G149" s="23"/>
      <c r="H149" s="221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221"/>
      <c r="F150" s="221"/>
      <c r="G150" s="23"/>
      <c r="H150" s="221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221"/>
      <c r="F151" s="221"/>
      <c r="G151" s="23"/>
      <c r="H151" s="221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221"/>
      <c r="F152" s="221"/>
      <c r="G152" s="23"/>
      <c r="H152" s="221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221"/>
      <c r="F153" s="221"/>
      <c r="G153" s="23"/>
      <c r="H153" s="221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221"/>
      <c r="F154" s="221"/>
      <c r="G154" s="23"/>
      <c r="H154" s="221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221"/>
      <c r="F155" s="221"/>
      <c r="G155" s="23"/>
      <c r="H155" s="221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221"/>
      <c r="F156" s="221"/>
      <c r="G156" s="23"/>
      <c r="H156" s="221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221"/>
      <c r="F157" s="221"/>
      <c r="G157" s="23"/>
      <c r="H157" s="221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221"/>
      <c r="F158" s="221"/>
      <c r="G158" s="23"/>
      <c r="H158" s="221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221"/>
      <c r="F159" s="221"/>
      <c r="G159" s="23"/>
      <c r="H159" s="221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221"/>
      <c r="F160" s="221"/>
      <c r="G160" s="23"/>
      <c r="H160" s="221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221"/>
      <c r="F161" s="221"/>
      <c r="G161" s="23"/>
      <c r="H161" s="221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221"/>
      <c r="F162" s="221"/>
      <c r="G162" s="23"/>
      <c r="H162" s="221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221"/>
      <c r="F163" s="221"/>
      <c r="G163" s="23"/>
      <c r="H163" s="221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221"/>
      <c r="F164" s="221"/>
      <c r="G164" s="23"/>
      <c r="H164" s="221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221"/>
      <c r="F165" s="221"/>
      <c r="G165" s="23"/>
      <c r="H165" s="221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221"/>
      <c r="F166" s="221"/>
      <c r="G166" s="23"/>
      <c r="H166" s="221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221"/>
      <c r="F167" s="221"/>
      <c r="G167" s="23"/>
      <c r="H167" s="221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221"/>
      <c r="F168" s="221"/>
      <c r="G168" s="23"/>
      <c r="H168" s="221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221"/>
      <c r="F169" s="221"/>
      <c r="G169" s="23"/>
      <c r="H169" s="221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221"/>
      <c r="F170" s="221"/>
      <c r="G170" s="23"/>
      <c r="H170" s="221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221"/>
      <c r="F171" s="221"/>
      <c r="G171" s="23"/>
      <c r="H171" s="221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221"/>
      <c r="F172" s="221"/>
      <c r="G172" s="23"/>
      <c r="H172" s="221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221"/>
      <c r="F173" s="221"/>
      <c r="G173" s="23"/>
      <c r="H173" s="221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221"/>
      <c r="F174" s="221"/>
      <c r="G174" s="23"/>
      <c r="H174" s="221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221"/>
      <c r="F175" s="221"/>
      <c r="G175" s="23"/>
      <c r="H175" s="221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221"/>
      <c r="F176" s="221"/>
      <c r="G176" s="23"/>
      <c r="H176" s="221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221"/>
      <c r="F177" s="221"/>
      <c r="G177" s="23"/>
      <c r="H177" s="221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221"/>
      <c r="F178" s="221"/>
      <c r="G178" s="23"/>
      <c r="H178" s="221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221"/>
      <c r="F179" s="221"/>
      <c r="G179" s="23"/>
      <c r="H179" s="221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221"/>
      <c r="F180" s="221"/>
      <c r="G180" s="23"/>
      <c r="H180" s="221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221"/>
      <c r="F181" s="221"/>
      <c r="G181" s="23"/>
      <c r="H181" s="221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221"/>
      <c r="F182" s="221"/>
      <c r="G182" s="23"/>
      <c r="H182" s="221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221"/>
      <c r="F183" s="221"/>
      <c r="G183" s="23"/>
      <c r="H183" s="221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221"/>
      <c r="C184" s="221"/>
      <c r="D184" s="23"/>
      <c r="E184" s="221"/>
      <c r="F184" s="221"/>
      <c r="G184" s="23"/>
      <c r="H184" s="221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221"/>
      <c r="C185" s="221"/>
      <c r="D185" s="23"/>
      <c r="E185" s="221"/>
      <c r="F185" s="221"/>
      <c r="G185" s="23"/>
      <c r="H185" s="221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221"/>
      <c r="C186" s="221"/>
      <c r="D186" s="23"/>
      <c r="E186" s="221"/>
      <c r="F186" s="221"/>
      <c r="G186" s="23"/>
      <c r="H186" s="221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221"/>
      <c r="C187" s="221"/>
      <c r="D187" s="23"/>
      <c r="E187" s="221"/>
      <c r="F187" s="221"/>
      <c r="G187" s="23"/>
      <c r="H187" s="221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221"/>
      <c r="C188" s="221"/>
      <c r="D188" s="23"/>
      <c r="E188" s="221"/>
      <c r="F188" s="221"/>
      <c r="G188" s="23"/>
      <c r="H188" s="221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221"/>
      <c r="C189" s="221"/>
      <c r="D189" s="23"/>
      <c r="E189" s="221"/>
      <c r="F189" s="221"/>
      <c r="G189" s="23"/>
      <c r="H189" s="221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221"/>
      <c r="C190" s="221"/>
      <c r="D190" s="23"/>
      <c r="E190" s="221"/>
      <c r="F190" s="221"/>
      <c r="G190" s="23"/>
      <c r="H190" s="221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221"/>
      <c r="C191" s="221"/>
      <c r="D191" s="23"/>
      <c r="E191" s="221"/>
      <c r="F191" s="221"/>
      <c r="G191" s="23"/>
      <c r="H191" s="221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221"/>
      <c r="C192" s="221"/>
      <c r="D192" s="23"/>
      <c r="E192" s="221"/>
      <c r="F192" s="221"/>
      <c r="G192" s="23"/>
      <c r="H192" s="221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221"/>
      <c r="C193" s="221"/>
      <c r="D193" s="23"/>
      <c r="E193" s="221"/>
      <c r="F193" s="221"/>
      <c r="G193" s="23"/>
      <c r="H193" s="221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221"/>
      <c r="C194" s="221"/>
      <c r="D194" s="23"/>
      <c r="E194" s="221"/>
      <c r="F194" s="221"/>
      <c r="G194" s="23"/>
      <c r="H194" s="221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221"/>
      <c r="C195" s="221"/>
      <c r="D195" s="23"/>
      <c r="E195" s="221"/>
      <c r="F195" s="221"/>
      <c r="G195" s="23"/>
      <c r="H195" s="221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221"/>
      <c r="C196" s="221"/>
      <c r="D196" s="23"/>
      <c r="E196" s="221"/>
      <c r="F196" s="221"/>
      <c r="G196" s="23"/>
      <c r="H196" s="221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221"/>
      <c r="C197" s="221"/>
      <c r="D197" s="23"/>
      <c r="E197" s="221"/>
      <c r="F197" s="221"/>
      <c r="G197" s="23"/>
      <c r="H197" s="221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221"/>
      <c r="C198" s="221"/>
      <c r="D198" s="23"/>
      <c r="E198" s="221"/>
      <c r="F198" s="221"/>
      <c r="G198" s="23"/>
      <c r="H198" s="221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221"/>
      <c r="C199" s="221"/>
      <c r="D199" s="23"/>
      <c r="E199" s="221"/>
      <c r="F199" s="221"/>
      <c r="G199" s="23"/>
      <c r="H199" s="221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221"/>
      <c r="C200" s="221"/>
      <c r="D200" s="23"/>
      <c r="E200" s="221"/>
      <c r="F200" s="221"/>
      <c r="G200" s="23"/>
      <c r="H200" s="221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221"/>
      <c r="C201" s="221"/>
      <c r="D201" s="23"/>
      <c r="E201" s="221"/>
      <c r="F201" s="221"/>
      <c r="G201" s="23"/>
      <c r="H201" s="221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221"/>
      <c r="C202" s="221"/>
      <c r="D202" s="23"/>
      <c r="E202" s="221"/>
      <c r="F202" s="221"/>
      <c r="G202" s="23"/>
      <c r="H202" s="221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221"/>
      <c r="C203" s="221"/>
      <c r="D203" s="23"/>
      <c r="E203" s="221"/>
      <c r="F203" s="221"/>
      <c r="G203" s="23"/>
      <c r="H203" s="221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221"/>
      <c r="C204" s="221"/>
      <c r="D204" s="23"/>
      <c r="E204" s="221"/>
      <c r="F204" s="221"/>
      <c r="G204" s="23"/>
      <c r="H204" s="221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221"/>
      <c r="C205" s="221"/>
      <c r="D205" s="23"/>
      <c r="E205" s="221"/>
      <c r="F205" s="221"/>
      <c r="G205" s="23"/>
      <c r="H205" s="221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221"/>
      <c r="C206" s="221"/>
      <c r="D206" s="23"/>
      <c r="E206" s="221"/>
      <c r="F206" s="221"/>
      <c r="G206" s="23"/>
      <c r="H206" s="221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221"/>
      <c r="C207" s="221"/>
      <c r="D207" s="23"/>
      <c r="E207" s="221"/>
      <c r="F207" s="221"/>
      <c r="G207" s="23"/>
      <c r="H207" s="221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221"/>
      <c r="C208" s="221"/>
      <c r="D208" s="23"/>
      <c r="E208" s="221"/>
      <c r="F208" s="221"/>
      <c r="G208" s="23"/>
      <c r="H208" s="221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221"/>
      <c r="C209" s="221"/>
      <c r="D209" s="23"/>
      <c r="E209" s="221"/>
      <c r="F209" s="221"/>
      <c r="G209" s="23"/>
      <c r="H209" s="221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221"/>
      <c r="C210" s="221"/>
      <c r="D210" s="23"/>
      <c r="E210" s="221"/>
      <c r="F210" s="221"/>
      <c r="G210" s="23"/>
      <c r="H210" s="221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221"/>
      <c r="C211" s="221"/>
      <c r="D211" s="23"/>
      <c r="E211" s="221"/>
      <c r="F211" s="221"/>
      <c r="G211" s="23"/>
      <c r="H211" s="221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221"/>
      <c r="C212" s="221"/>
      <c r="D212" s="23"/>
      <c r="E212" s="221"/>
      <c r="F212" s="221"/>
      <c r="G212" s="23"/>
      <c r="H212" s="221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221"/>
      <c r="C213" s="221"/>
      <c r="D213" s="23"/>
      <c r="E213" s="221"/>
      <c r="F213" s="221"/>
      <c r="G213" s="23"/>
      <c r="H213" s="221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221"/>
      <c r="C214" s="221"/>
      <c r="D214" s="23"/>
      <c r="E214" s="221"/>
      <c r="F214" s="221"/>
      <c r="G214" s="23"/>
      <c r="H214" s="221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221"/>
      <c r="C215" s="221"/>
      <c r="D215" s="23"/>
      <c r="E215" s="221"/>
      <c r="F215" s="221"/>
      <c r="G215" s="23"/>
      <c r="H215" s="221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221"/>
      <c r="C216" s="221"/>
      <c r="D216" s="23"/>
      <c r="E216" s="221"/>
      <c r="F216" s="221"/>
      <c r="G216" s="23"/>
      <c r="H216" s="221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221"/>
      <c r="C217" s="221"/>
      <c r="D217" s="23"/>
      <c r="E217" s="221"/>
      <c r="F217" s="221"/>
      <c r="G217" s="23"/>
      <c r="H217" s="221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221"/>
      <c r="C218" s="221"/>
      <c r="D218" s="23"/>
      <c r="E218" s="221"/>
      <c r="F218" s="221"/>
      <c r="G218" s="23"/>
      <c r="H218" s="221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221"/>
      <c r="C219" s="221"/>
      <c r="D219" s="23"/>
      <c r="E219" s="221"/>
      <c r="F219" s="221"/>
      <c r="G219" s="23"/>
      <c r="H219" s="221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221"/>
      <c r="C220" s="221"/>
      <c r="D220" s="23"/>
      <c r="E220" s="221"/>
      <c r="F220" s="221"/>
      <c r="G220" s="23"/>
      <c r="H220" s="221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221"/>
      <c r="C221" s="221"/>
      <c r="D221" s="23"/>
      <c r="E221" s="221"/>
      <c r="F221" s="221"/>
      <c r="G221" s="23"/>
      <c r="H221" s="221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221"/>
      <c r="C222" s="221"/>
      <c r="D222" s="23"/>
      <c r="E222" s="221"/>
      <c r="F222" s="221"/>
      <c r="G222" s="23"/>
      <c r="H222" s="221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221"/>
      <c r="C223" s="221"/>
      <c r="D223" s="23"/>
      <c r="E223" s="221"/>
      <c r="F223" s="221"/>
      <c r="G223" s="23"/>
      <c r="H223" s="221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221"/>
      <c r="C224" s="221"/>
      <c r="D224" s="23"/>
      <c r="E224" s="221"/>
      <c r="F224" s="221"/>
      <c r="G224" s="23"/>
      <c r="H224" s="221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221"/>
      <c r="C225" s="221"/>
      <c r="D225" s="23"/>
      <c r="E225" s="221"/>
      <c r="F225" s="221"/>
      <c r="G225" s="23"/>
      <c r="H225" s="221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221"/>
      <c r="C226" s="221"/>
      <c r="D226" s="23"/>
      <c r="E226" s="221"/>
      <c r="F226" s="221"/>
      <c r="G226" s="23"/>
      <c r="H226" s="221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221"/>
      <c r="C227" s="221"/>
      <c r="D227" s="23"/>
      <c r="E227" s="221"/>
      <c r="F227" s="221"/>
      <c r="G227" s="23"/>
      <c r="H227" s="221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221"/>
      <c r="C228" s="221"/>
      <c r="D228" s="23"/>
      <c r="E228" s="221"/>
      <c r="F228" s="221"/>
      <c r="G228" s="23"/>
      <c r="H228" s="221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221"/>
      <c r="C229" s="221"/>
      <c r="D229" s="23"/>
      <c r="E229" s="221"/>
      <c r="F229" s="221"/>
      <c r="G229" s="23"/>
      <c r="H229" s="221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221"/>
      <c r="C230" s="221"/>
      <c r="D230" s="23"/>
      <c r="E230" s="221"/>
      <c r="F230" s="221"/>
      <c r="G230" s="23"/>
      <c r="H230" s="221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221"/>
      <c r="C231" s="221"/>
      <c r="D231" s="23"/>
      <c r="E231" s="221"/>
      <c r="F231" s="221"/>
      <c r="G231" s="23"/>
      <c r="H231" s="221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221"/>
      <c r="C232" s="221"/>
      <c r="D232" s="23"/>
      <c r="E232" s="221"/>
      <c r="F232" s="221"/>
      <c r="G232" s="23"/>
      <c r="H232" s="221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221"/>
      <c r="C233" s="221"/>
      <c r="D233" s="23"/>
      <c r="E233" s="221"/>
      <c r="F233" s="221"/>
      <c r="G233" s="23"/>
      <c r="H233" s="221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221"/>
      <c r="C234" s="221"/>
      <c r="D234" s="23"/>
      <c r="E234" s="221"/>
      <c r="F234" s="221"/>
      <c r="G234" s="23"/>
      <c r="H234" s="221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221"/>
      <c r="C235" s="221"/>
      <c r="D235" s="23"/>
      <c r="E235" s="221"/>
      <c r="F235" s="221"/>
      <c r="G235" s="23"/>
      <c r="H235" s="221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221"/>
      <c r="C236" s="221"/>
      <c r="D236" s="23"/>
      <c r="E236" s="221"/>
      <c r="F236" s="221"/>
      <c r="G236" s="23"/>
      <c r="H236" s="221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221"/>
      <c r="C237" s="221"/>
      <c r="D237" s="23"/>
      <c r="E237" s="221"/>
      <c r="F237" s="221"/>
      <c r="G237" s="23"/>
      <c r="H237" s="221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221"/>
      <c r="C238" s="221"/>
      <c r="D238" s="23"/>
      <c r="E238" s="221"/>
      <c r="F238" s="221"/>
      <c r="G238" s="23"/>
      <c r="H238" s="221"/>
      <c r="I238" s="133"/>
      <c r="J238" s="133"/>
      <c r="K238" s="133"/>
      <c r="L238" s="133"/>
      <c r="M238" s="133"/>
      <c r="N238" s="133"/>
      <c r="O238" s="133"/>
      <c r="P238" s="133"/>
      <c r="Q238" s="133"/>
    </row>
  </sheetData>
  <mergeCells count="5">
    <mergeCell ref="A2:H2"/>
    <mergeCell ref="B5:D5"/>
    <mergeCell ref="E5:G5"/>
    <mergeCell ref="B18:D18"/>
    <mergeCell ref="E18:G18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indexed="52"/>
    <outlinePr applyStyles="1" summaryBelow="0"/>
    <pageSetUpPr fitToPage="1"/>
  </sheetPr>
  <dimension ref="A2:S248"/>
  <sheetViews>
    <sheetView workbookViewId="0">
      <selection activeCell="A6" sqref="A6"/>
    </sheetView>
  </sheetViews>
  <sheetFormatPr defaultRowHeight="12.75" x14ac:dyDescent="0.2"/>
  <cols>
    <col min="1" max="1" width="66" style="112" bestFit="1" customWidth="1"/>
    <col min="2" max="2" width="12.7109375" style="200" customWidth="1"/>
    <col min="3" max="3" width="14.42578125" style="200" customWidth="1"/>
    <col min="4" max="4" width="10.28515625" style="13" customWidth="1"/>
    <col min="5" max="16384" width="9.140625" style="11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87</v>
      </c>
      <c r="B3" s="2"/>
      <c r="C3" s="2"/>
      <c r="D3" s="2"/>
    </row>
    <row r="4" spans="1:19" x14ac:dyDescent="0.2">
      <c r="B4" s="36" t="s">
        <v>188</v>
      </c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B5" s="169"/>
      <c r="C5" s="169"/>
      <c r="D5" s="73" t="str">
        <f>VALVAL</f>
        <v>млрд. одиниць</v>
      </c>
    </row>
    <row r="6" spans="1:19" s="187" customFormat="1" x14ac:dyDescent="0.2">
      <c r="A6" s="78"/>
      <c r="B6" s="212" t="s">
        <v>173</v>
      </c>
      <c r="C6" s="212" t="s">
        <v>3</v>
      </c>
      <c r="D6" s="16" t="s">
        <v>67</v>
      </c>
    </row>
    <row r="7" spans="1:19" s="24" customFormat="1" ht="15.75" x14ac:dyDescent="0.2">
      <c r="A7" s="147" t="s">
        <v>172</v>
      </c>
      <c r="B7" s="242">
        <f t="shared" ref="B7:D7" si="0">SUM(B8:B26)</f>
        <v>68.349689675340002</v>
      </c>
      <c r="C7" s="242">
        <f t="shared" si="0"/>
        <v>1742.6403388254701</v>
      </c>
      <c r="D7" s="119">
        <f t="shared" si="0"/>
        <v>1</v>
      </c>
    </row>
    <row r="8" spans="1:19" s="230" customFormat="1" ht="15" x14ac:dyDescent="0.2">
      <c r="A8" s="276" t="s">
        <v>35</v>
      </c>
      <c r="B8" s="277">
        <v>31.244157696359999</v>
      </c>
      <c r="C8" s="277">
        <v>796.59951366273003</v>
      </c>
      <c r="D8" s="278">
        <v>0.45712199999999997</v>
      </c>
    </row>
    <row r="9" spans="1:19" s="230" customFormat="1" ht="15" x14ac:dyDescent="0.2">
      <c r="A9" s="276" t="s">
        <v>144</v>
      </c>
      <c r="B9" s="277">
        <v>4.0304065865299998</v>
      </c>
      <c r="C9" s="277">
        <v>102.75904884080001</v>
      </c>
      <c r="D9" s="278">
        <v>5.8966999999999999E-2</v>
      </c>
    </row>
    <row r="10" spans="1:19" s="230" customFormat="1" ht="15" x14ac:dyDescent="0.2">
      <c r="A10" s="276" t="s">
        <v>90</v>
      </c>
      <c r="B10" s="277">
        <v>0.29876223091999998</v>
      </c>
      <c r="C10" s="277">
        <v>7.6172272000000003</v>
      </c>
      <c r="D10" s="278">
        <v>4.3709999999999999E-3</v>
      </c>
    </row>
    <row r="11" spans="1:19" s="230" customFormat="1" ht="15" x14ac:dyDescent="0.2">
      <c r="A11" s="276" t="s">
        <v>62</v>
      </c>
      <c r="B11" s="277">
        <v>13.36250014973</v>
      </c>
      <c r="C11" s="277">
        <v>340.68964905515003</v>
      </c>
      <c r="D11" s="278">
        <v>0.19550200000000001</v>
      </c>
    </row>
    <row r="12" spans="1:19" s="230" customFormat="1" ht="15" x14ac:dyDescent="0.2">
      <c r="A12" s="276" t="s">
        <v>157</v>
      </c>
      <c r="B12" s="277">
        <v>18.80467604088</v>
      </c>
      <c r="C12" s="277">
        <v>479.44309890661998</v>
      </c>
      <c r="D12" s="278">
        <v>0.27512500000000001</v>
      </c>
    </row>
    <row r="13" spans="1:19" ht="15" x14ac:dyDescent="0.2">
      <c r="A13" s="276" t="s">
        <v>128</v>
      </c>
      <c r="B13" s="277">
        <v>0.60918697091999996</v>
      </c>
      <c r="C13" s="277">
        <v>15.53180116017</v>
      </c>
      <c r="D13" s="278">
        <v>8.9130000000000008E-3</v>
      </c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B14" s="221"/>
      <c r="C14" s="221"/>
      <c r="D14" s="2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B15" s="221"/>
      <c r="C15" s="221"/>
      <c r="D15" s="2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221"/>
      <c r="C16" s="221"/>
      <c r="D16" s="2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2:17" x14ac:dyDescent="0.2">
      <c r="B17" s="221"/>
      <c r="C17" s="221"/>
      <c r="D17" s="2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2:17" x14ac:dyDescent="0.2">
      <c r="B18" s="221"/>
      <c r="C18" s="221"/>
      <c r="D18" s="2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2:17" x14ac:dyDescent="0.2">
      <c r="B19" s="221"/>
      <c r="C19" s="221"/>
      <c r="D19" s="2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2:17" x14ac:dyDescent="0.2">
      <c r="B20" s="221"/>
      <c r="C20" s="221"/>
      <c r="D20" s="2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2:17" x14ac:dyDescent="0.2">
      <c r="B21" s="221"/>
      <c r="C21" s="221"/>
      <c r="D21" s="2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2:17" x14ac:dyDescent="0.2">
      <c r="B22" s="221"/>
      <c r="C22" s="221"/>
      <c r="D22" s="2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2:17" x14ac:dyDescent="0.2">
      <c r="B23" s="221"/>
      <c r="C23" s="221"/>
      <c r="D23" s="2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2:17" x14ac:dyDescent="0.2">
      <c r="B24" s="221"/>
      <c r="C24" s="221"/>
      <c r="D24" s="2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2:17" x14ac:dyDescent="0.2">
      <c r="B25" s="221"/>
      <c r="C25" s="221"/>
      <c r="D25" s="2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2:17" x14ac:dyDescent="0.2">
      <c r="B26" s="221"/>
      <c r="C26" s="221"/>
      <c r="D26" s="2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2:17" x14ac:dyDescent="0.2">
      <c r="B27" s="221"/>
      <c r="C27" s="221"/>
      <c r="D27" s="2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2:17" x14ac:dyDescent="0.2">
      <c r="B28" s="221"/>
      <c r="C28" s="221"/>
      <c r="D28" s="2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2:17" x14ac:dyDescent="0.2">
      <c r="B29" s="221"/>
      <c r="C29" s="221"/>
      <c r="D29" s="2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2:17" x14ac:dyDescent="0.2">
      <c r="B30" s="221"/>
      <c r="C30" s="221"/>
      <c r="D30" s="2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2:17" x14ac:dyDescent="0.2">
      <c r="B31" s="221"/>
      <c r="C31" s="221"/>
      <c r="D31" s="2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2:17" x14ac:dyDescent="0.2">
      <c r="B32" s="221"/>
      <c r="C32" s="221"/>
      <c r="D32" s="2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221"/>
      <c r="C184" s="221"/>
      <c r="D184" s="2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221"/>
      <c r="C185" s="221"/>
      <c r="D185" s="2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221"/>
      <c r="C186" s="221"/>
      <c r="D186" s="2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221"/>
      <c r="C187" s="221"/>
      <c r="D187" s="2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221"/>
      <c r="C188" s="221"/>
      <c r="D188" s="2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221"/>
      <c r="C189" s="221"/>
      <c r="D189" s="2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221"/>
      <c r="C190" s="221"/>
      <c r="D190" s="2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221"/>
      <c r="C191" s="221"/>
      <c r="D191" s="2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221"/>
      <c r="C192" s="221"/>
      <c r="D192" s="2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221"/>
      <c r="C193" s="221"/>
      <c r="D193" s="2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221"/>
      <c r="C194" s="221"/>
      <c r="D194" s="2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221"/>
      <c r="C195" s="221"/>
      <c r="D195" s="2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221"/>
      <c r="C196" s="221"/>
      <c r="D196" s="2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221"/>
      <c r="C197" s="221"/>
      <c r="D197" s="2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221"/>
      <c r="C198" s="221"/>
      <c r="D198" s="2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221"/>
      <c r="C199" s="221"/>
      <c r="D199" s="2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221"/>
      <c r="C200" s="221"/>
      <c r="D200" s="2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221"/>
      <c r="C201" s="221"/>
      <c r="D201" s="2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221"/>
      <c r="C202" s="221"/>
      <c r="D202" s="2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221"/>
      <c r="C203" s="221"/>
      <c r="D203" s="2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221"/>
      <c r="C204" s="221"/>
      <c r="D204" s="2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221"/>
      <c r="C205" s="221"/>
      <c r="D205" s="2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221"/>
      <c r="C206" s="221"/>
      <c r="D206" s="2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221"/>
      <c r="C207" s="221"/>
      <c r="D207" s="2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221"/>
      <c r="C208" s="221"/>
      <c r="D208" s="2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221"/>
      <c r="C209" s="221"/>
      <c r="D209" s="2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221"/>
      <c r="C210" s="221"/>
      <c r="D210" s="2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221"/>
      <c r="C211" s="221"/>
      <c r="D211" s="2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221"/>
      <c r="C212" s="221"/>
      <c r="D212" s="2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221"/>
      <c r="C213" s="221"/>
      <c r="D213" s="2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221"/>
      <c r="C214" s="221"/>
      <c r="D214" s="2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221"/>
      <c r="C215" s="221"/>
      <c r="D215" s="2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221"/>
      <c r="C216" s="221"/>
      <c r="D216" s="2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221"/>
      <c r="C217" s="221"/>
      <c r="D217" s="2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221"/>
      <c r="C218" s="221"/>
      <c r="D218" s="2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221"/>
      <c r="C219" s="221"/>
      <c r="D219" s="2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221"/>
      <c r="C220" s="221"/>
      <c r="D220" s="2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221"/>
      <c r="C221" s="221"/>
      <c r="D221" s="2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221"/>
      <c r="C222" s="221"/>
      <c r="D222" s="2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221"/>
      <c r="C223" s="221"/>
      <c r="D223" s="2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221"/>
      <c r="C224" s="221"/>
      <c r="D224" s="2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221"/>
      <c r="C225" s="221"/>
      <c r="D225" s="2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221"/>
      <c r="C226" s="221"/>
      <c r="D226" s="2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221"/>
      <c r="C227" s="221"/>
      <c r="D227" s="2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221"/>
      <c r="C228" s="221"/>
      <c r="D228" s="2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221"/>
      <c r="C229" s="221"/>
      <c r="D229" s="2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221"/>
      <c r="C230" s="221"/>
      <c r="D230" s="2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221"/>
      <c r="C231" s="221"/>
      <c r="D231" s="2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221"/>
      <c r="C232" s="221"/>
      <c r="D232" s="2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221"/>
      <c r="C233" s="221"/>
      <c r="D233" s="2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221"/>
      <c r="C234" s="221"/>
      <c r="D234" s="2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221"/>
      <c r="C235" s="221"/>
      <c r="D235" s="2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221"/>
      <c r="C236" s="221"/>
      <c r="D236" s="2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221"/>
      <c r="C237" s="221"/>
      <c r="D237" s="2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221"/>
      <c r="C238" s="221"/>
      <c r="D238" s="2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221"/>
      <c r="C239" s="221"/>
      <c r="D239" s="2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221"/>
      <c r="C240" s="221"/>
      <c r="D240" s="2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221"/>
      <c r="C241" s="221"/>
      <c r="D241" s="2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221"/>
      <c r="C242" s="221"/>
      <c r="D242" s="2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221"/>
      <c r="C243" s="221"/>
      <c r="D243" s="2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221"/>
      <c r="C244" s="221"/>
      <c r="D244" s="2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221"/>
      <c r="C245" s="221"/>
      <c r="D245" s="2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221"/>
      <c r="C246" s="221"/>
      <c r="D246" s="2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221"/>
      <c r="C247" s="221"/>
      <c r="D247" s="2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  <row r="248" spans="2:17" x14ac:dyDescent="0.2">
      <c r="B248" s="221"/>
      <c r="C248" s="221"/>
      <c r="D248" s="2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</row>
  </sheetData>
  <mergeCells count="2">
    <mergeCell ref="A2:D2"/>
    <mergeCell ref="A3:D3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indexed="52"/>
    <outlinePr applyStyles="1" summaryBelow="0"/>
    <pageSetUpPr fitToPage="1"/>
  </sheetPr>
  <dimension ref="A2:S245"/>
  <sheetViews>
    <sheetView workbookViewId="0">
      <selection activeCell="D21" sqref="D21"/>
    </sheetView>
  </sheetViews>
  <sheetFormatPr defaultRowHeight="12.75" outlineLevelRow="1" x14ac:dyDescent="0.2"/>
  <cols>
    <col min="1" max="1" width="66" style="112" bestFit="1" customWidth="1"/>
    <col min="2" max="2" width="14.42578125" style="200" bestFit="1" customWidth="1"/>
    <col min="3" max="3" width="16" style="200" bestFit="1" customWidth="1"/>
    <col min="4" max="4" width="11.42578125" style="13" bestFit="1" customWidth="1"/>
    <col min="5" max="16384" width="9.140625" style="11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87</v>
      </c>
      <c r="B3" s="2"/>
      <c r="C3" s="2"/>
      <c r="D3" s="2"/>
    </row>
    <row r="4" spans="1:19" x14ac:dyDescent="0.2">
      <c r="B4" s="221"/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B5" s="169"/>
      <c r="C5" s="169"/>
      <c r="D5" s="73" t="str">
        <f>VALVAL</f>
        <v>млрд. одиниць</v>
      </c>
    </row>
    <row r="6" spans="1:19" s="187" customFormat="1" x14ac:dyDescent="0.2">
      <c r="A6" s="78"/>
      <c r="B6" s="212" t="s">
        <v>173</v>
      </c>
      <c r="C6" s="212" t="s">
        <v>3</v>
      </c>
      <c r="D6" s="16" t="s">
        <v>67</v>
      </c>
    </row>
    <row r="7" spans="1:19" s="24" customFormat="1" ht="15.75" x14ac:dyDescent="0.2">
      <c r="A7" s="147" t="s">
        <v>172</v>
      </c>
      <c r="B7" s="242">
        <f t="shared" ref="B7:D7" si="0">SUM(B8:B18)</f>
        <v>68.349689675340002</v>
      </c>
      <c r="C7" s="242">
        <f t="shared" si="0"/>
        <v>1742.6403388254701</v>
      </c>
      <c r="D7" s="119">
        <f t="shared" si="0"/>
        <v>1</v>
      </c>
    </row>
    <row r="8" spans="1:19" s="230" customFormat="1" x14ac:dyDescent="0.2">
      <c r="A8" s="109" t="s">
        <v>35</v>
      </c>
      <c r="B8" s="227">
        <v>31.244157696359999</v>
      </c>
      <c r="C8" s="227">
        <v>796.59951366273003</v>
      </c>
      <c r="D8" s="37">
        <v>0.45712199999999997</v>
      </c>
    </row>
    <row r="9" spans="1:19" s="230" customFormat="1" x14ac:dyDescent="0.2">
      <c r="A9" s="109" t="s">
        <v>144</v>
      </c>
      <c r="B9" s="227">
        <v>4.0304065865299998</v>
      </c>
      <c r="C9" s="227">
        <v>102.75904884080001</v>
      </c>
      <c r="D9" s="37">
        <v>5.8966999999999999E-2</v>
      </c>
    </row>
    <row r="10" spans="1:19" s="230" customFormat="1" x14ac:dyDescent="0.2">
      <c r="A10" s="109" t="s">
        <v>90</v>
      </c>
      <c r="B10" s="227">
        <v>0.29876223091999998</v>
      </c>
      <c r="C10" s="227">
        <v>7.6172272000000003</v>
      </c>
      <c r="D10" s="37">
        <v>4.3709999999999999E-3</v>
      </c>
    </row>
    <row r="11" spans="1:19" s="230" customFormat="1" x14ac:dyDescent="0.2">
      <c r="A11" s="109" t="s">
        <v>62</v>
      </c>
      <c r="B11" s="227">
        <v>13.36250014973</v>
      </c>
      <c r="C11" s="227">
        <v>340.68964905515003</v>
      </c>
      <c r="D11" s="37">
        <v>0.19550200000000001</v>
      </c>
    </row>
    <row r="12" spans="1:19" s="230" customFormat="1" x14ac:dyDescent="0.2">
      <c r="A12" s="109" t="s">
        <v>157</v>
      </c>
      <c r="B12" s="227">
        <v>18.80467604088</v>
      </c>
      <c r="C12" s="227">
        <v>479.44309890661998</v>
      </c>
      <c r="D12" s="37">
        <v>0.27512500000000001</v>
      </c>
    </row>
    <row r="13" spans="1:19" x14ac:dyDescent="0.2">
      <c r="A13" s="183" t="s">
        <v>128</v>
      </c>
      <c r="B13" s="181">
        <v>0.60918697091999996</v>
      </c>
      <c r="C13" s="181">
        <v>15.53180116017</v>
      </c>
      <c r="D13" s="237">
        <v>8.9130000000000008E-3</v>
      </c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B14" s="221"/>
      <c r="C14" s="221"/>
      <c r="D14" s="2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B15" s="221"/>
      <c r="C15" s="221"/>
      <c r="D15" s="2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221"/>
      <c r="C16" s="221"/>
      <c r="D16" s="2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9" x14ac:dyDescent="0.2">
      <c r="B17" s="221"/>
      <c r="C17" s="221"/>
      <c r="D17" s="2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9" x14ac:dyDescent="0.2">
      <c r="B18" s="221"/>
      <c r="C18" s="221"/>
      <c r="D18" s="2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9" x14ac:dyDescent="0.2">
      <c r="B19" s="221"/>
      <c r="C19" s="221"/>
      <c r="D19" s="2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9" x14ac:dyDescent="0.2">
      <c r="A20" s="216" t="s">
        <v>101</v>
      </c>
      <c r="B20" s="221"/>
      <c r="C20" s="221"/>
      <c r="D20" s="2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9" x14ac:dyDescent="0.2">
      <c r="B21" s="81" t="str">
        <f>"Державний борг України за станом на " &amp; TEXT(DREPORTDATE,"dd.MM.yyyy")</f>
        <v>Державний борг України за станом на 31.10.2016</v>
      </c>
      <c r="C21" s="221"/>
      <c r="D21" s="73" t="str">
        <f>VALVAL</f>
        <v>млрд. одиниць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9" s="47" customFormat="1" x14ac:dyDescent="0.2">
      <c r="A22" s="78"/>
      <c r="B22" s="212" t="s">
        <v>173</v>
      </c>
      <c r="C22" s="212" t="s">
        <v>3</v>
      </c>
      <c r="D22" s="16" t="s">
        <v>67</v>
      </c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</row>
    <row r="23" spans="1:19" s="139" customFormat="1" ht="15" x14ac:dyDescent="0.2">
      <c r="A23" s="22" t="s">
        <v>172</v>
      </c>
      <c r="B23" s="129">
        <f t="shared" ref="B23:C23" si="1">B$31+B$24</f>
        <v>68.349689675340002</v>
      </c>
      <c r="C23" s="129">
        <f t="shared" si="1"/>
        <v>1742.6403388254701</v>
      </c>
      <c r="D23" s="108">
        <v>0.99999899999999997</v>
      </c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</row>
    <row r="24" spans="1:19" s="110" customFormat="1" ht="15" x14ac:dyDescent="0.25">
      <c r="A24" s="60" t="s">
        <v>74</v>
      </c>
      <c r="B24" s="207">
        <f t="shared" ref="B24:C24" si="2">SUM(B$25:B$30)</f>
        <v>57.915573517170003</v>
      </c>
      <c r="C24" s="207">
        <f t="shared" si="2"/>
        <v>1476.61262452813</v>
      </c>
      <c r="D24" s="195">
        <v>0.84734200000000004</v>
      </c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9" s="42" customFormat="1" outlineLevel="1" x14ac:dyDescent="0.2">
      <c r="A25" s="197" t="s">
        <v>35</v>
      </c>
      <c r="B25" s="159">
        <v>28.051965857270002</v>
      </c>
      <c r="C25" s="159">
        <v>715.21154695067003</v>
      </c>
      <c r="D25" s="164">
        <v>0.41041800000000001</v>
      </c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</row>
    <row r="26" spans="1:19" outlineLevel="1" x14ac:dyDescent="0.2">
      <c r="A26" s="197" t="s">
        <v>144</v>
      </c>
      <c r="B26" s="181">
        <v>3.9223894331000002</v>
      </c>
      <c r="C26" s="181">
        <v>100.00504878973</v>
      </c>
      <c r="D26" s="237">
        <v>5.7387000000000001E-2</v>
      </c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9" outlineLevel="1" x14ac:dyDescent="0.2">
      <c r="A27" s="152" t="s">
        <v>90</v>
      </c>
      <c r="B27" s="181">
        <v>0.29876223091999998</v>
      </c>
      <c r="C27" s="181">
        <v>7.6172272000000003</v>
      </c>
      <c r="D27" s="237">
        <v>4.3709999999999999E-3</v>
      </c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outlineLevel="1" x14ac:dyDescent="0.2">
      <c r="A28" s="152" t="s">
        <v>62</v>
      </c>
      <c r="B28" s="181">
        <v>6.9831235857499996</v>
      </c>
      <c r="C28" s="181">
        <v>178.04137676932001</v>
      </c>
      <c r="D28" s="237">
        <v>0.10216799999999999</v>
      </c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outlineLevel="1" x14ac:dyDescent="0.2">
      <c r="A29" s="152" t="s">
        <v>157</v>
      </c>
      <c r="B29" s="181">
        <v>18.050145439209999</v>
      </c>
      <c r="C29" s="181">
        <v>460.20562365823997</v>
      </c>
      <c r="D29" s="237">
        <v>0.26408500000000001</v>
      </c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outlineLevel="1" x14ac:dyDescent="0.2">
      <c r="A30" s="152" t="s">
        <v>128</v>
      </c>
      <c r="B30" s="181">
        <v>0.60918697091999996</v>
      </c>
      <c r="C30" s="181">
        <v>15.53180116017</v>
      </c>
      <c r="D30" s="237">
        <v>8.9130000000000008E-3</v>
      </c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ht="15" x14ac:dyDescent="0.25">
      <c r="A31" s="153" t="s">
        <v>113</v>
      </c>
      <c r="B31" s="154">
        <f t="shared" ref="B31:C31" si="3">SUM(B$32:B$35)</f>
        <v>10.434116158170001</v>
      </c>
      <c r="C31" s="154">
        <f t="shared" si="3"/>
        <v>266.02771429733997</v>
      </c>
      <c r="D31" s="163">
        <v>0.15265699999999999</v>
      </c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outlineLevel="1" x14ac:dyDescent="0.2">
      <c r="A32" s="152" t="s">
        <v>35</v>
      </c>
      <c r="B32" s="181">
        <v>3.1921918390899999</v>
      </c>
      <c r="C32" s="181">
        <v>81.387966712060006</v>
      </c>
      <c r="D32" s="237">
        <v>4.6704000000000002E-2</v>
      </c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1:17" outlineLevel="1" x14ac:dyDescent="0.2">
      <c r="A33" s="152" t="s">
        <v>144</v>
      </c>
      <c r="B33" s="181">
        <v>0.10801715343</v>
      </c>
      <c r="C33" s="181">
        <v>2.7540000510699998</v>
      </c>
      <c r="D33" s="237">
        <v>1.58E-3</v>
      </c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1:17" outlineLevel="1" x14ac:dyDescent="0.2">
      <c r="A34" s="152" t="s">
        <v>62</v>
      </c>
      <c r="B34" s="181">
        <v>6.3793765639800002</v>
      </c>
      <c r="C34" s="181">
        <v>162.64827228582999</v>
      </c>
      <c r="D34" s="237">
        <v>9.3334E-2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1:17" outlineLevel="1" x14ac:dyDescent="0.2">
      <c r="A35" s="152" t="s">
        <v>157</v>
      </c>
      <c r="B35" s="181">
        <v>0.75453060166999997</v>
      </c>
      <c r="C35" s="181">
        <v>19.237475248380001</v>
      </c>
      <c r="D35" s="237">
        <v>1.1039E-2</v>
      </c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1:17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1:17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1:17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1:17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1:17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1:17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1:17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1:17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1:17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1:17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1:17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1:17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1:17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221"/>
      <c r="C184" s="221"/>
      <c r="D184" s="2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221"/>
      <c r="C185" s="221"/>
      <c r="D185" s="2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221"/>
      <c r="C186" s="221"/>
      <c r="D186" s="2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221"/>
      <c r="C187" s="221"/>
      <c r="D187" s="2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221"/>
      <c r="C188" s="221"/>
      <c r="D188" s="2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221"/>
      <c r="C189" s="221"/>
      <c r="D189" s="2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221"/>
      <c r="C190" s="221"/>
      <c r="D190" s="2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221"/>
      <c r="C191" s="221"/>
      <c r="D191" s="2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221"/>
      <c r="C192" s="221"/>
      <c r="D192" s="2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221"/>
      <c r="C193" s="221"/>
      <c r="D193" s="2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221"/>
      <c r="C194" s="221"/>
      <c r="D194" s="2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221"/>
      <c r="C195" s="221"/>
      <c r="D195" s="2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221"/>
      <c r="C196" s="221"/>
      <c r="D196" s="2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221"/>
      <c r="C197" s="221"/>
      <c r="D197" s="2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221"/>
      <c r="C198" s="221"/>
      <c r="D198" s="2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221"/>
      <c r="C199" s="221"/>
      <c r="D199" s="2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221"/>
      <c r="C200" s="221"/>
      <c r="D200" s="2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221"/>
      <c r="C201" s="221"/>
      <c r="D201" s="2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221"/>
      <c r="C202" s="221"/>
      <c r="D202" s="2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221"/>
      <c r="C203" s="221"/>
      <c r="D203" s="2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221"/>
      <c r="C204" s="221"/>
      <c r="D204" s="2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221"/>
      <c r="C205" s="221"/>
      <c r="D205" s="2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221"/>
      <c r="C206" s="221"/>
      <c r="D206" s="2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221"/>
      <c r="C207" s="221"/>
      <c r="D207" s="2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221"/>
      <c r="C208" s="221"/>
      <c r="D208" s="2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221"/>
      <c r="C209" s="221"/>
      <c r="D209" s="2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221"/>
      <c r="C210" s="221"/>
      <c r="D210" s="2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221"/>
      <c r="C211" s="221"/>
      <c r="D211" s="2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221"/>
      <c r="C212" s="221"/>
      <c r="D212" s="2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221"/>
      <c r="C213" s="221"/>
      <c r="D213" s="2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221"/>
      <c r="C214" s="221"/>
      <c r="D214" s="2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221"/>
      <c r="C215" s="221"/>
      <c r="D215" s="2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221"/>
      <c r="C216" s="221"/>
      <c r="D216" s="2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221"/>
      <c r="C217" s="221"/>
      <c r="D217" s="2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221"/>
      <c r="C218" s="221"/>
      <c r="D218" s="2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221"/>
      <c r="C219" s="221"/>
      <c r="D219" s="2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221"/>
      <c r="C220" s="221"/>
      <c r="D220" s="2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221"/>
      <c r="C221" s="221"/>
      <c r="D221" s="2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221"/>
      <c r="C222" s="221"/>
      <c r="D222" s="2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221"/>
      <c r="C223" s="221"/>
      <c r="D223" s="2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221"/>
      <c r="C224" s="221"/>
      <c r="D224" s="2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221"/>
      <c r="C225" s="221"/>
      <c r="D225" s="2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221"/>
      <c r="C226" s="221"/>
      <c r="D226" s="2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221"/>
      <c r="C227" s="221"/>
      <c r="D227" s="2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221"/>
      <c r="C228" s="221"/>
      <c r="D228" s="2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221"/>
      <c r="C229" s="221"/>
      <c r="D229" s="2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221"/>
      <c r="C230" s="221"/>
      <c r="D230" s="2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221"/>
      <c r="C231" s="221"/>
      <c r="D231" s="2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221"/>
      <c r="C232" s="221"/>
      <c r="D232" s="2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221"/>
      <c r="C233" s="221"/>
      <c r="D233" s="2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221"/>
      <c r="C234" s="221"/>
      <c r="D234" s="2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221"/>
      <c r="C235" s="221"/>
      <c r="D235" s="2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221"/>
      <c r="C236" s="221"/>
      <c r="D236" s="2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221"/>
      <c r="C237" s="221"/>
      <c r="D237" s="2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221"/>
      <c r="C238" s="221"/>
      <c r="D238" s="2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221"/>
      <c r="C239" s="221"/>
      <c r="D239" s="2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221"/>
      <c r="C240" s="221"/>
      <c r="D240" s="2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221"/>
      <c r="C241" s="221"/>
      <c r="D241" s="2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221"/>
      <c r="C242" s="221"/>
      <c r="D242" s="2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221"/>
      <c r="C243" s="221"/>
      <c r="D243" s="2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221"/>
      <c r="C244" s="221"/>
      <c r="D244" s="2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221"/>
      <c r="C245" s="221"/>
      <c r="D245" s="2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indexed="52"/>
    <outlinePr applyStyles="1" summaryBelow="0"/>
    <pageSetUpPr fitToPage="1"/>
  </sheetPr>
  <dimension ref="A2:S243"/>
  <sheetViews>
    <sheetView workbookViewId="0">
      <selection activeCell="H21" sqref="H21"/>
    </sheetView>
  </sheetViews>
  <sheetFormatPr defaultRowHeight="12.75" outlineLevelRow="1" x14ac:dyDescent="0.2"/>
  <cols>
    <col min="1" max="1" width="66" style="112" bestFit="1" customWidth="1"/>
    <col min="2" max="2" width="19" style="200" customWidth="1"/>
    <col min="3" max="3" width="19.42578125" style="200" customWidth="1"/>
    <col min="4" max="4" width="9.85546875" style="13" customWidth="1"/>
    <col min="5" max="5" width="18.42578125" style="200" customWidth="1"/>
    <col min="6" max="6" width="17.7109375" style="200" customWidth="1"/>
    <col min="7" max="7" width="9.140625" style="13" customWidth="1"/>
    <col min="8" max="8" width="16" style="200" bestFit="1" customWidth="1"/>
    <col min="9" max="16384" width="9.140625" style="112"/>
  </cols>
  <sheetData>
    <row r="2" spans="1:19" ht="18.75" x14ac:dyDescent="0.3">
      <c r="A2" s="5" t="s">
        <v>134</v>
      </c>
      <c r="B2" s="3"/>
      <c r="C2" s="3"/>
      <c r="D2" s="3"/>
      <c r="E2" s="3"/>
      <c r="F2" s="3"/>
      <c r="G2" s="3"/>
      <c r="H2" s="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x14ac:dyDescent="0.2">
      <c r="B4" s="221"/>
      <c r="C4" s="221"/>
      <c r="D4" s="23"/>
      <c r="E4" s="221"/>
      <c r="F4" s="221"/>
      <c r="G4" s="23"/>
      <c r="H4" s="221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B5" s="169"/>
      <c r="C5" s="169"/>
      <c r="D5" s="173"/>
      <c r="E5" s="169"/>
      <c r="F5" s="169"/>
      <c r="G5" s="173"/>
      <c r="H5" s="73" t="str">
        <f>VALVAL</f>
        <v>млрд. одиниць</v>
      </c>
    </row>
    <row r="6" spans="1:19" s="48" customFormat="1" x14ac:dyDescent="0.2">
      <c r="A6" s="86"/>
      <c r="B6" s="250">
        <v>42369</v>
      </c>
      <c r="C6" s="251"/>
      <c r="D6" s="252"/>
      <c r="E6" s="250">
        <v>42674</v>
      </c>
      <c r="F6" s="251"/>
      <c r="G6" s="252"/>
      <c r="H6" s="128"/>
    </row>
    <row r="7" spans="1:19" s="124" customFormat="1" x14ac:dyDescent="0.2">
      <c r="A7" s="78"/>
      <c r="B7" s="212" t="s">
        <v>173</v>
      </c>
      <c r="C7" s="212" t="s">
        <v>3</v>
      </c>
      <c r="D7" s="16" t="s">
        <v>67</v>
      </c>
      <c r="E7" s="212" t="s">
        <v>173</v>
      </c>
      <c r="F7" s="212" t="s">
        <v>3</v>
      </c>
      <c r="G7" s="16" t="s">
        <v>67</v>
      </c>
      <c r="H7" s="212" t="s">
        <v>149</v>
      </c>
    </row>
    <row r="8" spans="1:19" s="24" customFormat="1" ht="15.75" x14ac:dyDescent="0.2">
      <c r="A8" s="147" t="s">
        <v>172</v>
      </c>
      <c r="B8" s="242">
        <f t="shared" ref="B8:H8" si="0">SUM(B9:B18)</f>
        <v>65.505686112319992</v>
      </c>
      <c r="C8" s="242">
        <f t="shared" si="0"/>
        <v>1572.1801589905001</v>
      </c>
      <c r="D8" s="119">
        <f t="shared" si="0"/>
        <v>1.0000009999999999</v>
      </c>
      <c r="E8" s="242">
        <f t="shared" si="0"/>
        <v>68.349689675340002</v>
      </c>
      <c r="F8" s="242">
        <f t="shared" si="0"/>
        <v>1742.6403388254701</v>
      </c>
      <c r="G8" s="119">
        <f t="shared" si="0"/>
        <v>1</v>
      </c>
      <c r="H8" s="225">
        <f t="shared" si="0"/>
        <v>-1.0000000000001327E-6</v>
      </c>
    </row>
    <row r="9" spans="1:19" s="230" customFormat="1" x14ac:dyDescent="0.2">
      <c r="A9" s="109" t="s">
        <v>35</v>
      </c>
      <c r="B9" s="227">
        <v>29.083062508369999</v>
      </c>
      <c r="C9" s="227">
        <v>698.01289860367001</v>
      </c>
      <c r="D9" s="37">
        <v>0.44397799999999998</v>
      </c>
      <c r="E9" s="227">
        <v>31.244157696359999</v>
      </c>
      <c r="F9" s="227">
        <v>796.59951366273003</v>
      </c>
      <c r="G9" s="37">
        <v>0.45712199999999997</v>
      </c>
      <c r="H9" s="227">
        <v>1.3143999999999999E-2</v>
      </c>
    </row>
    <row r="10" spans="1:19" x14ac:dyDescent="0.2">
      <c r="A10" s="183" t="s">
        <v>144</v>
      </c>
      <c r="B10" s="181">
        <v>3.8996357398699999</v>
      </c>
      <c r="C10" s="181">
        <v>93.593858814849995</v>
      </c>
      <c r="D10" s="237">
        <v>5.9531000000000001E-2</v>
      </c>
      <c r="E10" s="181">
        <v>4.0304065865299998</v>
      </c>
      <c r="F10" s="181">
        <v>102.75904884080001</v>
      </c>
      <c r="G10" s="237">
        <v>5.8966999999999999E-2</v>
      </c>
      <c r="H10" s="181">
        <v>-5.6400000000000005E-4</v>
      </c>
      <c r="I10" s="133"/>
      <c r="J10" s="133"/>
      <c r="K10" s="133"/>
      <c r="L10" s="133"/>
      <c r="M10" s="133"/>
      <c r="N10" s="133"/>
      <c r="O10" s="133"/>
      <c r="P10" s="133"/>
      <c r="Q10" s="133"/>
    </row>
    <row r="11" spans="1:19" x14ac:dyDescent="0.2">
      <c r="A11" s="183" t="s">
        <v>90</v>
      </c>
      <c r="B11" s="181">
        <v>0.28807592722000003</v>
      </c>
      <c r="C11" s="181">
        <v>6.9140144000000001</v>
      </c>
      <c r="D11" s="237">
        <v>4.398E-3</v>
      </c>
      <c r="E11" s="181">
        <v>0.29876223091999998</v>
      </c>
      <c r="F11" s="181">
        <v>7.6172272000000003</v>
      </c>
      <c r="G11" s="237">
        <v>4.3709999999999999E-3</v>
      </c>
      <c r="H11" s="181">
        <v>-2.6999999999999999E-5</v>
      </c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x14ac:dyDescent="0.2">
      <c r="A12" s="183" t="s">
        <v>62</v>
      </c>
      <c r="B12" s="181">
        <v>12.48572817446</v>
      </c>
      <c r="C12" s="181">
        <v>299.66580416775003</v>
      </c>
      <c r="D12" s="237">
        <v>0.190605</v>
      </c>
      <c r="E12" s="181">
        <v>13.36250014973</v>
      </c>
      <c r="F12" s="181">
        <v>340.68964905515003</v>
      </c>
      <c r="G12" s="237">
        <v>0.19550200000000001</v>
      </c>
      <c r="H12" s="181">
        <v>4.8970000000000003E-3</v>
      </c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x14ac:dyDescent="0.2">
      <c r="A13" s="183" t="s">
        <v>157</v>
      </c>
      <c r="B13" s="181">
        <v>19.515488326</v>
      </c>
      <c r="C13" s="181">
        <v>468.38473665563998</v>
      </c>
      <c r="D13" s="237">
        <v>0.29792099999999999</v>
      </c>
      <c r="E13" s="181">
        <v>18.80467604088</v>
      </c>
      <c r="F13" s="181">
        <v>479.44309890661998</v>
      </c>
      <c r="G13" s="237">
        <v>0.27512500000000001</v>
      </c>
      <c r="H13" s="181">
        <v>-2.2796E-2</v>
      </c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A14" s="183" t="s">
        <v>128</v>
      </c>
      <c r="B14" s="181">
        <v>0.23369543640000001</v>
      </c>
      <c r="C14" s="181">
        <v>5.6088463485900002</v>
      </c>
      <c r="D14" s="237">
        <v>3.568E-3</v>
      </c>
      <c r="E14" s="181">
        <v>0.60918697091999996</v>
      </c>
      <c r="F14" s="181">
        <v>15.53180116017</v>
      </c>
      <c r="G14" s="237">
        <v>8.9130000000000008E-3</v>
      </c>
      <c r="H14" s="181">
        <v>5.3449999999999999E-3</v>
      </c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B15" s="221"/>
      <c r="C15" s="221"/>
      <c r="D15" s="23"/>
      <c r="E15" s="221"/>
      <c r="F15" s="221"/>
      <c r="G15" s="23"/>
      <c r="H15" s="221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221"/>
      <c r="C16" s="221"/>
      <c r="D16" s="23"/>
      <c r="E16" s="221"/>
      <c r="F16" s="221"/>
      <c r="G16" s="23"/>
      <c r="H16" s="221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9" x14ac:dyDescent="0.2">
      <c r="B17" s="221"/>
      <c r="C17" s="221"/>
      <c r="D17" s="23"/>
      <c r="E17" s="221"/>
      <c r="F17" s="221"/>
      <c r="G17" s="23"/>
      <c r="H17" s="221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9" x14ac:dyDescent="0.2">
      <c r="B18" s="221"/>
      <c r="C18" s="221"/>
      <c r="D18" s="23"/>
      <c r="E18" s="221"/>
      <c r="F18" s="221"/>
      <c r="G18" s="23"/>
      <c r="H18" s="221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9" x14ac:dyDescent="0.2">
      <c r="B19" s="221"/>
      <c r="C19" s="221"/>
      <c r="D19" s="23"/>
      <c r="E19" s="221"/>
      <c r="F19" s="221"/>
      <c r="G19" s="23"/>
      <c r="H19" s="221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9" x14ac:dyDescent="0.2">
      <c r="B20" s="221"/>
      <c r="C20" s="221"/>
      <c r="D20" s="23"/>
      <c r="E20" s="221"/>
      <c r="F20" s="221"/>
      <c r="G20" s="23"/>
      <c r="H20" s="221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9" x14ac:dyDescent="0.2">
      <c r="B21" s="221"/>
      <c r="C21" s="221"/>
      <c r="D21" s="23"/>
      <c r="E21" s="221"/>
      <c r="F21" s="221"/>
      <c r="G21" s="23"/>
      <c r="H21" s="73" t="str">
        <f>VALVAL</f>
        <v>млрд. одиниць</v>
      </c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9" x14ac:dyDescent="0.2">
      <c r="A22" s="86"/>
      <c r="B22" s="250">
        <v>42369</v>
      </c>
      <c r="C22" s="251"/>
      <c r="D22" s="252"/>
      <c r="E22" s="250">
        <v>42674</v>
      </c>
      <c r="F22" s="251"/>
      <c r="G22" s="252"/>
      <c r="H22" s="12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</row>
    <row r="23" spans="1:19" s="229" customFormat="1" x14ac:dyDescent="0.2">
      <c r="A23" s="167"/>
      <c r="B23" s="131" t="s">
        <v>173</v>
      </c>
      <c r="C23" s="131" t="s">
        <v>3</v>
      </c>
      <c r="D23" s="141" t="s">
        <v>67</v>
      </c>
      <c r="E23" s="131" t="s">
        <v>173</v>
      </c>
      <c r="F23" s="131" t="s">
        <v>3</v>
      </c>
      <c r="G23" s="141" t="s">
        <v>67</v>
      </c>
      <c r="H23" s="131" t="s">
        <v>149</v>
      </c>
      <c r="I23" s="244"/>
      <c r="J23" s="244"/>
      <c r="K23" s="244"/>
      <c r="L23" s="244"/>
      <c r="M23" s="244"/>
      <c r="N23" s="244"/>
      <c r="O23" s="244"/>
      <c r="P23" s="244"/>
      <c r="Q23" s="244"/>
    </row>
    <row r="24" spans="1:19" s="139" customFormat="1" ht="15" x14ac:dyDescent="0.25">
      <c r="A24" s="22" t="s">
        <v>172</v>
      </c>
      <c r="B24" s="129">
        <f t="shared" ref="B24:G24" si="1">B$32+B$25</f>
        <v>65.505686112320006</v>
      </c>
      <c r="C24" s="129">
        <f t="shared" si="1"/>
        <v>1572.1801589905001</v>
      </c>
      <c r="D24" s="108">
        <f t="shared" si="1"/>
        <v>0.99999899999999997</v>
      </c>
      <c r="E24" s="129">
        <f t="shared" si="1"/>
        <v>68.349689675340002</v>
      </c>
      <c r="F24" s="129">
        <f t="shared" si="1"/>
        <v>1742.6403388254701</v>
      </c>
      <c r="G24" s="108">
        <f t="shared" si="1"/>
        <v>0.99999900000000008</v>
      </c>
      <c r="H24" s="228">
        <v>-1.9999999999999999E-6</v>
      </c>
      <c r="I24" s="157"/>
      <c r="J24" s="157"/>
      <c r="K24" s="157"/>
      <c r="L24" s="157"/>
      <c r="M24" s="157"/>
      <c r="N24" s="157"/>
      <c r="O24" s="157"/>
      <c r="P24" s="157"/>
      <c r="Q24" s="157"/>
    </row>
    <row r="25" spans="1:19" s="110" customFormat="1" ht="15" x14ac:dyDescent="0.25">
      <c r="A25" s="60" t="s">
        <v>74</v>
      </c>
      <c r="B25" s="207">
        <f t="shared" ref="B25:G25" si="2">SUM(B$26:B$31)</f>
        <v>55.593105028709999</v>
      </c>
      <c r="C25" s="207">
        <f t="shared" si="2"/>
        <v>1334.2716012912801</v>
      </c>
      <c r="D25" s="195">
        <f t="shared" si="2"/>
        <v>0.84867599999999999</v>
      </c>
      <c r="E25" s="207">
        <f t="shared" si="2"/>
        <v>57.915573517170003</v>
      </c>
      <c r="F25" s="207">
        <f t="shared" si="2"/>
        <v>1476.61262452813</v>
      </c>
      <c r="G25" s="195">
        <f t="shared" si="2"/>
        <v>0.84734200000000004</v>
      </c>
      <c r="H25" s="142">
        <v>-1.335E-3</v>
      </c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9" s="42" customFormat="1" outlineLevel="1" x14ac:dyDescent="0.2">
      <c r="A26" s="197" t="s">
        <v>35</v>
      </c>
      <c r="B26" s="159">
        <v>25.61686982698</v>
      </c>
      <c r="C26" s="159">
        <v>614.82196229977001</v>
      </c>
      <c r="D26" s="164">
        <v>0.39106299999999999</v>
      </c>
      <c r="E26" s="159">
        <v>28.051965857270002</v>
      </c>
      <c r="F26" s="159">
        <v>715.21154695067003</v>
      </c>
      <c r="G26" s="164">
        <v>0.41041800000000001</v>
      </c>
      <c r="H26" s="159">
        <v>1.9355000000000001E-2</v>
      </c>
      <c r="I26" s="56"/>
      <c r="J26" s="56"/>
      <c r="K26" s="56"/>
      <c r="L26" s="56"/>
      <c r="M26" s="56"/>
      <c r="N26" s="56"/>
      <c r="O26" s="56"/>
      <c r="P26" s="56"/>
      <c r="Q26" s="56"/>
    </row>
    <row r="27" spans="1:19" outlineLevel="1" x14ac:dyDescent="0.2">
      <c r="A27" s="152" t="s">
        <v>144</v>
      </c>
      <c r="B27" s="181">
        <v>3.7895785524700001</v>
      </c>
      <c r="C27" s="181">
        <v>90.952412909200007</v>
      </c>
      <c r="D27" s="237">
        <v>5.7851E-2</v>
      </c>
      <c r="E27" s="181">
        <v>3.9223894331000002</v>
      </c>
      <c r="F27" s="181">
        <v>100.00504878973</v>
      </c>
      <c r="G27" s="237">
        <v>5.7387000000000001E-2</v>
      </c>
      <c r="H27" s="181">
        <v>-4.64E-4</v>
      </c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outlineLevel="1" x14ac:dyDescent="0.2">
      <c r="A28" s="152" t="s">
        <v>90</v>
      </c>
      <c r="B28" s="181">
        <v>0.28807592722000003</v>
      </c>
      <c r="C28" s="181">
        <v>6.9140144000000001</v>
      </c>
      <c r="D28" s="237">
        <v>4.398E-3</v>
      </c>
      <c r="E28" s="181">
        <v>0.29876223091999998</v>
      </c>
      <c r="F28" s="181">
        <v>7.6172272000000003</v>
      </c>
      <c r="G28" s="237">
        <v>4.3709999999999999E-3</v>
      </c>
      <c r="H28" s="181">
        <v>-2.6999999999999999E-5</v>
      </c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outlineLevel="1" x14ac:dyDescent="0.2">
      <c r="A29" s="152" t="s">
        <v>62</v>
      </c>
      <c r="B29" s="181">
        <v>7.0435160649400004</v>
      </c>
      <c r="C29" s="181">
        <v>169.04908358361999</v>
      </c>
      <c r="D29" s="237">
        <v>0.107525</v>
      </c>
      <c r="E29" s="181">
        <v>6.9831235857499996</v>
      </c>
      <c r="F29" s="181">
        <v>178.04137676932001</v>
      </c>
      <c r="G29" s="237">
        <v>0.10216799999999999</v>
      </c>
      <c r="H29" s="181">
        <v>-5.3579999999999999E-3</v>
      </c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outlineLevel="1" x14ac:dyDescent="0.2">
      <c r="A30" s="152" t="s">
        <v>157</v>
      </c>
      <c r="B30" s="181">
        <v>18.6213692207</v>
      </c>
      <c r="C30" s="181">
        <v>446.9252817501</v>
      </c>
      <c r="D30" s="237">
        <v>0.284271</v>
      </c>
      <c r="E30" s="181">
        <v>18.050145439209999</v>
      </c>
      <c r="F30" s="181">
        <v>460.20562365823997</v>
      </c>
      <c r="G30" s="237">
        <v>0.26408500000000001</v>
      </c>
      <c r="H30" s="181">
        <v>-2.0185999999999999E-2</v>
      </c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outlineLevel="1" x14ac:dyDescent="0.2">
      <c r="A31" s="152" t="s">
        <v>128</v>
      </c>
      <c r="B31" s="181">
        <v>0.23369543640000001</v>
      </c>
      <c r="C31" s="181">
        <v>5.6088463485900002</v>
      </c>
      <c r="D31" s="237">
        <v>3.568E-3</v>
      </c>
      <c r="E31" s="181">
        <v>0.60918697091999996</v>
      </c>
      <c r="F31" s="181">
        <v>15.53180116017</v>
      </c>
      <c r="G31" s="237">
        <v>8.9130000000000008E-3</v>
      </c>
      <c r="H31" s="181">
        <v>5.3449999999999999E-3</v>
      </c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s="73" customFormat="1" ht="15" x14ac:dyDescent="0.25">
      <c r="A32" s="192" t="s">
        <v>113</v>
      </c>
      <c r="B32" s="63">
        <f t="shared" ref="B32:G32" si="3">SUM(B$33:B$36)</f>
        <v>9.9125810836100001</v>
      </c>
      <c r="C32" s="63">
        <f t="shared" si="3"/>
        <v>237.90855769922001</v>
      </c>
      <c r="D32" s="127">
        <f t="shared" si="3"/>
        <v>0.15132300000000001</v>
      </c>
      <c r="E32" s="63">
        <f t="shared" si="3"/>
        <v>10.434116158170001</v>
      </c>
      <c r="F32" s="63">
        <f t="shared" si="3"/>
        <v>266.02771429733997</v>
      </c>
      <c r="G32" s="127">
        <f t="shared" si="3"/>
        <v>0.15265699999999999</v>
      </c>
      <c r="H32" s="63">
        <v>1.333E-3</v>
      </c>
    </row>
    <row r="33" spans="1:17" outlineLevel="1" x14ac:dyDescent="0.2">
      <c r="A33" s="152" t="s">
        <v>35</v>
      </c>
      <c r="B33" s="181">
        <v>3.4661926813899999</v>
      </c>
      <c r="C33" s="181">
        <v>83.190936303900003</v>
      </c>
      <c r="D33" s="237">
        <v>5.2914000000000003E-2</v>
      </c>
      <c r="E33" s="181">
        <v>3.1921918390899999</v>
      </c>
      <c r="F33" s="181">
        <v>81.387966712060006</v>
      </c>
      <c r="G33" s="237">
        <v>4.6704000000000002E-2</v>
      </c>
      <c r="H33" s="181">
        <v>-6.2110000000000004E-3</v>
      </c>
      <c r="I33" s="133"/>
      <c r="J33" s="133"/>
      <c r="K33" s="133"/>
      <c r="L33" s="133"/>
      <c r="M33" s="133"/>
      <c r="N33" s="133"/>
      <c r="O33" s="133"/>
      <c r="P33" s="133"/>
      <c r="Q33" s="133"/>
    </row>
    <row r="34" spans="1:17" outlineLevel="1" x14ac:dyDescent="0.2">
      <c r="A34" s="152" t="s">
        <v>144</v>
      </c>
      <c r="B34" s="181">
        <v>0.11005718740000001</v>
      </c>
      <c r="C34" s="181">
        <v>2.6414459056499999</v>
      </c>
      <c r="D34" s="237">
        <v>1.6800000000000001E-3</v>
      </c>
      <c r="E34" s="181">
        <v>0.10801715343</v>
      </c>
      <c r="F34" s="181">
        <v>2.7540000510699998</v>
      </c>
      <c r="G34" s="237">
        <v>1.58E-3</v>
      </c>
      <c r="H34" s="181">
        <v>-1E-4</v>
      </c>
      <c r="I34" s="133"/>
      <c r="J34" s="133"/>
      <c r="K34" s="133"/>
      <c r="L34" s="133"/>
      <c r="M34" s="133"/>
      <c r="N34" s="133"/>
      <c r="O34" s="133"/>
      <c r="P34" s="133"/>
      <c r="Q34" s="133"/>
    </row>
    <row r="35" spans="1:17" outlineLevel="1" x14ac:dyDescent="0.2">
      <c r="A35" s="152" t="s">
        <v>62</v>
      </c>
      <c r="B35" s="181">
        <v>5.4422121095199998</v>
      </c>
      <c r="C35" s="181">
        <v>130.61672058413001</v>
      </c>
      <c r="D35" s="237">
        <v>8.3080000000000001E-2</v>
      </c>
      <c r="E35" s="181">
        <v>6.3793765639800002</v>
      </c>
      <c r="F35" s="181">
        <v>162.64827228582999</v>
      </c>
      <c r="G35" s="237">
        <v>9.3334E-2</v>
      </c>
      <c r="H35" s="181">
        <v>1.0253999999999999E-2</v>
      </c>
      <c r="I35" s="133"/>
      <c r="J35" s="133"/>
      <c r="K35" s="133"/>
      <c r="L35" s="133"/>
      <c r="M35" s="133"/>
      <c r="N35" s="133"/>
      <c r="O35" s="133"/>
      <c r="P35" s="133"/>
      <c r="Q35" s="133"/>
    </row>
    <row r="36" spans="1:17" outlineLevel="1" x14ac:dyDescent="0.2">
      <c r="A36" s="152" t="s">
        <v>157</v>
      </c>
      <c r="B36" s="181">
        <v>0.89411910530000005</v>
      </c>
      <c r="C36" s="181">
        <v>21.459454905539999</v>
      </c>
      <c r="D36" s="237">
        <v>1.3649E-2</v>
      </c>
      <c r="E36" s="181">
        <v>0.75453060166999997</v>
      </c>
      <c r="F36" s="181">
        <v>19.237475248380001</v>
      </c>
      <c r="G36" s="237">
        <v>1.1039E-2</v>
      </c>
      <c r="H36" s="181">
        <v>-2.6099999999999999E-3</v>
      </c>
      <c r="I36" s="133"/>
      <c r="J36" s="133"/>
      <c r="K36" s="133"/>
      <c r="L36" s="133"/>
      <c r="M36" s="133"/>
      <c r="N36" s="133"/>
      <c r="O36" s="133"/>
      <c r="P36" s="133"/>
      <c r="Q36" s="133"/>
    </row>
    <row r="37" spans="1:17" x14ac:dyDescent="0.2">
      <c r="B37" s="221"/>
      <c r="C37" s="221"/>
      <c r="D37" s="23"/>
      <c r="E37" s="221"/>
      <c r="F37" s="221"/>
      <c r="G37" s="23"/>
      <c r="H37" s="221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1:17" x14ac:dyDescent="0.2">
      <c r="B38" s="221"/>
      <c r="C38" s="221"/>
      <c r="D38" s="23"/>
      <c r="E38" s="221"/>
      <c r="F38" s="221"/>
      <c r="G38" s="23"/>
      <c r="H38" s="221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1:17" x14ac:dyDescent="0.2">
      <c r="B39" s="221"/>
      <c r="C39" s="221"/>
      <c r="D39" s="23"/>
      <c r="E39" s="221"/>
      <c r="F39" s="221"/>
      <c r="G39" s="23"/>
      <c r="H39" s="221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1:17" x14ac:dyDescent="0.2">
      <c r="B40" s="221"/>
      <c r="C40" s="221"/>
      <c r="D40" s="23"/>
      <c r="E40" s="221"/>
      <c r="F40" s="221"/>
      <c r="G40" s="23"/>
      <c r="H40" s="221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1:17" x14ac:dyDescent="0.2">
      <c r="B41" s="221"/>
      <c r="C41" s="221"/>
      <c r="D41" s="23"/>
      <c r="E41" s="221"/>
      <c r="F41" s="221"/>
      <c r="G41" s="23"/>
      <c r="H41" s="221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1:17" x14ac:dyDescent="0.2">
      <c r="B42" s="221"/>
      <c r="C42" s="221"/>
      <c r="D42" s="23"/>
      <c r="E42" s="221"/>
      <c r="F42" s="221"/>
      <c r="G42" s="23"/>
      <c r="H42" s="221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1:17" x14ac:dyDescent="0.2">
      <c r="B43" s="221"/>
      <c r="C43" s="221"/>
      <c r="D43" s="23"/>
      <c r="E43" s="221"/>
      <c r="F43" s="221"/>
      <c r="G43" s="23"/>
      <c r="H43" s="221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1:17" x14ac:dyDescent="0.2">
      <c r="B44" s="221"/>
      <c r="C44" s="221"/>
      <c r="D44" s="23"/>
      <c r="E44" s="221"/>
      <c r="F44" s="221"/>
      <c r="G44" s="23"/>
      <c r="H44" s="221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1:17" x14ac:dyDescent="0.2">
      <c r="B45" s="221"/>
      <c r="C45" s="221"/>
      <c r="D45" s="23"/>
      <c r="E45" s="221"/>
      <c r="F45" s="221"/>
      <c r="G45" s="23"/>
      <c r="H45" s="221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1:17" x14ac:dyDescent="0.2">
      <c r="B46" s="221"/>
      <c r="C46" s="221"/>
      <c r="D46" s="23"/>
      <c r="E46" s="221"/>
      <c r="F46" s="221"/>
      <c r="G46" s="23"/>
      <c r="H46" s="221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1:17" x14ac:dyDescent="0.2">
      <c r="B47" s="221"/>
      <c r="C47" s="221"/>
      <c r="D47" s="23"/>
      <c r="E47" s="221"/>
      <c r="F47" s="221"/>
      <c r="G47" s="23"/>
      <c r="H47" s="221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1:17" x14ac:dyDescent="0.2">
      <c r="B48" s="221"/>
      <c r="C48" s="221"/>
      <c r="D48" s="23"/>
      <c r="E48" s="221"/>
      <c r="F48" s="221"/>
      <c r="G48" s="23"/>
      <c r="H48" s="221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221"/>
      <c r="F49" s="221"/>
      <c r="G49" s="23"/>
      <c r="H49" s="221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221"/>
      <c r="F50" s="221"/>
      <c r="G50" s="23"/>
      <c r="H50" s="221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221"/>
      <c r="F51" s="221"/>
      <c r="G51" s="23"/>
      <c r="H51" s="221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221"/>
      <c r="F52" s="221"/>
      <c r="G52" s="23"/>
      <c r="H52" s="221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221"/>
      <c r="F53" s="221"/>
      <c r="G53" s="23"/>
      <c r="H53" s="221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221"/>
      <c r="F54" s="221"/>
      <c r="G54" s="23"/>
      <c r="H54" s="221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221"/>
      <c r="F55" s="221"/>
      <c r="G55" s="23"/>
      <c r="H55" s="221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221"/>
      <c r="F56" s="221"/>
      <c r="G56" s="23"/>
      <c r="H56" s="221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221"/>
      <c r="F57" s="221"/>
      <c r="G57" s="23"/>
      <c r="H57" s="221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221"/>
      <c r="F58" s="221"/>
      <c r="G58" s="23"/>
      <c r="H58" s="221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221"/>
      <c r="F59" s="221"/>
      <c r="G59" s="23"/>
      <c r="H59" s="221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221"/>
      <c r="F60" s="221"/>
      <c r="G60" s="23"/>
      <c r="H60" s="221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221"/>
      <c r="F61" s="221"/>
      <c r="G61" s="23"/>
      <c r="H61" s="221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221"/>
      <c r="F62" s="221"/>
      <c r="G62" s="23"/>
      <c r="H62" s="221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221"/>
      <c r="F63" s="221"/>
      <c r="G63" s="23"/>
      <c r="H63" s="221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221"/>
      <c r="F64" s="221"/>
      <c r="G64" s="23"/>
      <c r="H64" s="221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221"/>
      <c r="F65" s="221"/>
      <c r="G65" s="23"/>
      <c r="H65" s="221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221"/>
      <c r="F66" s="221"/>
      <c r="G66" s="23"/>
      <c r="H66" s="221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221"/>
      <c r="F67" s="221"/>
      <c r="G67" s="23"/>
      <c r="H67" s="221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221"/>
      <c r="F68" s="221"/>
      <c r="G68" s="23"/>
      <c r="H68" s="221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221"/>
      <c r="F69" s="221"/>
      <c r="G69" s="23"/>
      <c r="H69" s="221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221"/>
      <c r="F70" s="221"/>
      <c r="G70" s="23"/>
      <c r="H70" s="221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221"/>
      <c r="F71" s="221"/>
      <c r="G71" s="23"/>
      <c r="H71" s="221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221"/>
      <c r="F72" s="221"/>
      <c r="G72" s="23"/>
      <c r="H72" s="221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221"/>
      <c r="F73" s="221"/>
      <c r="G73" s="23"/>
      <c r="H73" s="221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221"/>
      <c r="F74" s="221"/>
      <c r="G74" s="23"/>
      <c r="H74" s="221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221"/>
      <c r="F75" s="221"/>
      <c r="G75" s="23"/>
      <c r="H75" s="221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221"/>
      <c r="F76" s="221"/>
      <c r="G76" s="23"/>
      <c r="H76" s="221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221"/>
      <c r="F77" s="221"/>
      <c r="G77" s="23"/>
      <c r="H77" s="221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221"/>
      <c r="F78" s="221"/>
      <c r="G78" s="23"/>
      <c r="H78" s="221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221"/>
      <c r="F79" s="221"/>
      <c r="G79" s="23"/>
      <c r="H79" s="221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221"/>
      <c r="F80" s="221"/>
      <c r="G80" s="23"/>
      <c r="H80" s="221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221"/>
      <c r="F81" s="221"/>
      <c r="G81" s="23"/>
      <c r="H81" s="221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221"/>
      <c r="F82" s="221"/>
      <c r="G82" s="23"/>
      <c r="H82" s="221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221"/>
      <c r="F83" s="221"/>
      <c r="G83" s="23"/>
      <c r="H83" s="221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221"/>
      <c r="F84" s="221"/>
      <c r="G84" s="23"/>
      <c r="H84" s="221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221"/>
      <c r="F85" s="221"/>
      <c r="G85" s="23"/>
      <c r="H85" s="221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221"/>
      <c r="F86" s="221"/>
      <c r="G86" s="23"/>
      <c r="H86" s="221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221"/>
      <c r="F87" s="221"/>
      <c r="G87" s="23"/>
      <c r="H87" s="221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221"/>
      <c r="F88" s="221"/>
      <c r="G88" s="23"/>
      <c r="H88" s="221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221"/>
      <c r="F89" s="221"/>
      <c r="G89" s="23"/>
      <c r="H89" s="221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221"/>
      <c r="F90" s="221"/>
      <c r="G90" s="23"/>
      <c r="H90" s="221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221"/>
      <c r="F91" s="221"/>
      <c r="G91" s="23"/>
      <c r="H91" s="221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221"/>
      <c r="F92" s="221"/>
      <c r="G92" s="23"/>
      <c r="H92" s="221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221"/>
      <c r="F93" s="221"/>
      <c r="G93" s="23"/>
      <c r="H93" s="221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221"/>
      <c r="F94" s="221"/>
      <c r="G94" s="23"/>
      <c r="H94" s="221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221"/>
      <c r="F95" s="221"/>
      <c r="G95" s="23"/>
      <c r="H95" s="221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221"/>
      <c r="F96" s="221"/>
      <c r="G96" s="23"/>
      <c r="H96" s="221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221"/>
      <c r="F97" s="221"/>
      <c r="G97" s="23"/>
      <c r="H97" s="221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221"/>
      <c r="F98" s="221"/>
      <c r="G98" s="23"/>
      <c r="H98" s="221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221"/>
      <c r="F99" s="221"/>
      <c r="G99" s="23"/>
      <c r="H99" s="221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221"/>
      <c r="F100" s="221"/>
      <c r="G100" s="23"/>
      <c r="H100" s="221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221"/>
      <c r="F101" s="221"/>
      <c r="G101" s="23"/>
      <c r="H101" s="221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221"/>
      <c r="F102" s="221"/>
      <c r="G102" s="23"/>
      <c r="H102" s="221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221"/>
      <c r="F103" s="221"/>
      <c r="G103" s="23"/>
      <c r="H103" s="221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221"/>
      <c r="F104" s="221"/>
      <c r="G104" s="23"/>
      <c r="H104" s="221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221"/>
      <c r="F105" s="221"/>
      <c r="G105" s="23"/>
      <c r="H105" s="221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221"/>
      <c r="F106" s="221"/>
      <c r="G106" s="23"/>
      <c r="H106" s="221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221"/>
      <c r="F107" s="221"/>
      <c r="G107" s="23"/>
      <c r="H107" s="221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221"/>
      <c r="F108" s="221"/>
      <c r="G108" s="23"/>
      <c r="H108" s="221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221"/>
      <c r="F109" s="221"/>
      <c r="G109" s="23"/>
      <c r="H109" s="221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221"/>
      <c r="F110" s="221"/>
      <c r="G110" s="23"/>
      <c r="H110" s="221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221"/>
      <c r="F111" s="221"/>
      <c r="G111" s="23"/>
      <c r="H111" s="221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221"/>
      <c r="F112" s="221"/>
      <c r="G112" s="23"/>
      <c r="H112" s="221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221"/>
      <c r="F113" s="221"/>
      <c r="G113" s="23"/>
      <c r="H113" s="221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221"/>
      <c r="F114" s="221"/>
      <c r="G114" s="23"/>
      <c r="H114" s="221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221"/>
      <c r="F115" s="221"/>
      <c r="G115" s="23"/>
      <c r="H115" s="221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221"/>
      <c r="F116" s="221"/>
      <c r="G116" s="23"/>
      <c r="H116" s="221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221"/>
      <c r="F117" s="221"/>
      <c r="G117" s="23"/>
      <c r="H117" s="221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221"/>
      <c r="F118" s="221"/>
      <c r="G118" s="23"/>
      <c r="H118" s="221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221"/>
      <c r="F119" s="221"/>
      <c r="G119" s="23"/>
      <c r="H119" s="221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221"/>
      <c r="F120" s="221"/>
      <c r="G120" s="23"/>
      <c r="H120" s="221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221"/>
      <c r="F121" s="221"/>
      <c r="G121" s="23"/>
      <c r="H121" s="221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221"/>
      <c r="F122" s="221"/>
      <c r="G122" s="23"/>
      <c r="H122" s="221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221"/>
      <c r="F123" s="221"/>
      <c r="G123" s="23"/>
      <c r="H123" s="221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221"/>
      <c r="F124" s="221"/>
      <c r="G124" s="23"/>
      <c r="H124" s="221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221"/>
      <c r="F125" s="221"/>
      <c r="G125" s="23"/>
      <c r="H125" s="221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221"/>
      <c r="F126" s="221"/>
      <c r="G126" s="23"/>
      <c r="H126" s="221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221"/>
      <c r="F127" s="221"/>
      <c r="G127" s="23"/>
      <c r="H127" s="221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221"/>
      <c r="F128" s="221"/>
      <c r="G128" s="23"/>
      <c r="H128" s="221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221"/>
      <c r="F129" s="221"/>
      <c r="G129" s="23"/>
      <c r="H129" s="221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221"/>
      <c r="F130" s="221"/>
      <c r="G130" s="23"/>
      <c r="H130" s="221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221"/>
      <c r="F131" s="221"/>
      <c r="G131" s="23"/>
      <c r="H131" s="221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221"/>
      <c r="F132" s="221"/>
      <c r="G132" s="23"/>
      <c r="H132" s="221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221"/>
      <c r="F133" s="221"/>
      <c r="G133" s="23"/>
      <c r="H133" s="221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221"/>
      <c r="F134" s="221"/>
      <c r="G134" s="23"/>
      <c r="H134" s="221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221"/>
      <c r="F135" s="221"/>
      <c r="G135" s="23"/>
      <c r="H135" s="221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221"/>
      <c r="F136" s="221"/>
      <c r="G136" s="23"/>
      <c r="H136" s="221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221"/>
      <c r="F137" s="221"/>
      <c r="G137" s="23"/>
      <c r="H137" s="221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221"/>
      <c r="F138" s="221"/>
      <c r="G138" s="23"/>
      <c r="H138" s="221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221"/>
      <c r="F139" s="221"/>
      <c r="G139" s="23"/>
      <c r="H139" s="221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221"/>
      <c r="F140" s="221"/>
      <c r="G140" s="23"/>
      <c r="H140" s="221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221"/>
      <c r="F141" s="221"/>
      <c r="G141" s="23"/>
      <c r="H141" s="221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221"/>
      <c r="F142" s="221"/>
      <c r="G142" s="23"/>
      <c r="H142" s="221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221"/>
      <c r="F143" s="221"/>
      <c r="G143" s="23"/>
      <c r="H143" s="221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221"/>
      <c r="F144" s="221"/>
      <c r="G144" s="23"/>
      <c r="H144" s="221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221"/>
      <c r="F145" s="221"/>
      <c r="G145" s="23"/>
      <c r="H145" s="221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221"/>
      <c r="F146" s="221"/>
      <c r="G146" s="23"/>
      <c r="H146" s="221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221"/>
      <c r="F147" s="221"/>
      <c r="G147" s="23"/>
      <c r="H147" s="221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221"/>
      <c r="F148" s="221"/>
      <c r="G148" s="23"/>
      <c r="H148" s="221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221"/>
      <c r="F149" s="221"/>
      <c r="G149" s="23"/>
      <c r="H149" s="221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221"/>
      <c r="F150" s="221"/>
      <c r="G150" s="23"/>
      <c r="H150" s="221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221"/>
      <c r="F151" s="221"/>
      <c r="G151" s="23"/>
      <c r="H151" s="221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221"/>
      <c r="F152" s="221"/>
      <c r="G152" s="23"/>
      <c r="H152" s="221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221"/>
      <c r="F153" s="221"/>
      <c r="G153" s="23"/>
      <c r="H153" s="221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221"/>
      <c r="F154" s="221"/>
      <c r="G154" s="23"/>
      <c r="H154" s="221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221"/>
      <c r="F155" s="221"/>
      <c r="G155" s="23"/>
      <c r="H155" s="221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221"/>
      <c r="F156" s="221"/>
      <c r="G156" s="23"/>
      <c r="H156" s="221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221"/>
      <c r="F157" s="221"/>
      <c r="G157" s="23"/>
      <c r="H157" s="221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221"/>
      <c r="F158" s="221"/>
      <c r="G158" s="23"/>
      <c r="H158" s="221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221"/>
      <c r="F159" s="221"/>
      <c r="G159" s="23"/>
      <c r="H159" s="221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221"/>
      <c r="F160" s="221"/>
      <c r="G160" s="23"/>
      <c r="H160" s="221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221"/>
      <c r="F161" s="221"/>
      <c r="G161" s="23"/>
      <c r="H161" s="221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221"/>
      <c r="F162" s="221"/>
      <c r="G162" s="23"/>
      <c r="H162" s="221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221"/>
      <c r="F163" s="221"/>
      <c r="G163" s="23"/>
      <c r="H163" s="221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221"/>
      <c r="F164" s="221"/>
      <c r="G164" s="23"/>
      <c r="H164" s="221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221"/>
      <c r="F165" s="221"/>
      <c r="G165" s="23"/>
      <c r="H165" s="221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221"/>
      <c r="F166" s="221"/>
      <c r="G166" s="23"/>
      <c r="H166" s="221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221"/>
      <c r="F167" s="221"/>
      <c r="G167" s="23"/>
      <c r="H167" s="221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221"/>
      <c r="F168" s="221"/>
      <c r="G168" s="23"/>
      <c r="H168" s="221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221"/>
      <c r="F169" s="221"/>
      <c r="G169" s="23"/>
      <c r="H169" s="221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221"/>
      <c r="F170" s="221"/>
      <c r="G170" s="23"/>
      <c r="H170" s="221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221"/>
      <c r="F171" s="221"/>
      <c r="G171" s="23"/>
      <c r="H171" s="221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221"/>
      <c r="F172" s="221"/>
      <c r="G172" s="23"/>
      <c r="H172" s="221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221"/>
      <c r="F173" s="221"/>
      <c r="G173" s="23"/>
      <c r="H173" s="221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221"/>
      <c r="F174" s="221"/>
      <c r="G174" s="23"/>
      <c r="H174" s="221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221"/>
      <c r="F175" s="221"/>
      <c r="G175" s="23"/>
      <c r="H175" s="221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221"/>
      <c r="F176" s="221"/>
      <c r="G176" s="23"/>
      <c r="H176" s="221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221"/>
      <c r="F177" s="221"/>
      <c r="G177" s="23"/>
      <c r="H177" s="221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221"/>
      <c r="F178" s="221"/>
      <c r="G178" s="23"/>
      <c r="H178" s="221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221"/>
      <c r="F179" s="221"/>
      <c r="G179" s="23"/>
      <c r="H179" s="221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221"/>
      <c r="F180" s="221"/>
      <c r="G180" s="23"/>
      <c r="H180" s="221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221"/>
      <c r="F181" s="221"/>
      <c r="G181" s="23"/>
      <c r="H181" s="221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221"/>
      <c r="F182" s="221"/>
      <c r="G182" s="23"/>
      <c r="H182" s="221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221"/>
      <c r="F183" s="221"/>
      <c r="G183" s="23"/>
      <c r="H183" s="221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221"/>
      <c r="C184" s="221"/>
      <c r="D184" s="23"/>
      <c r="E184" s="221"/>
      <c r="F184" s="221"/>
      <c r="G184" s="23"/>
      <c r="H184" s="221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221"/>
      <c r="C185" s="221"/>
      <c r="D185" s="23"/>
      <c r="E185" s="221"/>
      <c r="F185" s="221"/>
      <c r="G185" s="23"/>
      <c r="H185" s="221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221"/>
      <c r="C186" s="221"/>
      <c r="D186" s="23"/>
      <c r="E186" s="221"/>
      <c r="F186" s="221"/>
      <c r="G186" s="23"/>
      <c r="H186" s="221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221"/>
      <c r="C187" s="221"/>
      <c r="D187" s="23"/>
      <c r="E187" s="221"/>
      <c r="F187" s="221"/>
      <c r="G187" s="23"/>
      <c r="H187" s="221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221"/>
      <c r="C188" s="221"/>
      <c r="D188" s="23"/>
      <c r="E188" s="221"/>
      <c r="F188" s="221"/>
      <c r="G188" s="23"/>
      <c r="H188" s="221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221"/>
      <c r="C189" s="221"/>
      <c r="D189" s="23"/>
      <c r="E189" s="221"/>
      <c r="F189" s="221"/>
      <c r="G189" s="23"/>
      <c r="H189" s="221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221"/>
      <c r="C190" s="221"/>
      <c r="D190" s="23"/>
      <c r="E190" s="221"/>
      <c r="F190" s="221"/>
      <c r="G190" s="23"/>
      <c r="H190" s="221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221"/>
      <c r="C191" s="221"/>
      <c r="D191" s="23"/>
      <c r="E191" s="221"/>
      <c r="F191" s="221"/>
      <c r="G191" s="23"/>
      <c r="H191" s="221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221"/>
      <c r="C192" s="221"/>
      <c r="D192" s="23"/>
      <c r="E192" s="221"/>
      <c r="F192" s="221"/>
      <c r="G192" s="23"/>
      <c r="H192" s="221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221"/>
      <c r="C193" s="221"/>
      <c r="D193" s="23"/>
      <c r="E193" s="221"/>
      <c r="F193" s="221"/>
      <c r="G193" s="23"/>
      <c r="H193" s="221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221"/>
      <c r="C194" s="221"/>
      <c r="D194" s="23"/>
      <c r="E194" s="221"/>
      <c r="F194" s="221"/>
      <c r="G194" s="23"/>
      <c r="H194" s="221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221"/>
      <c r="C195" s="221"/>
      <c r="D195" s="23"/>
      <c r="E195" s="221"/>
      <c r="F195" s="221"/>
      <c r="G195" s="23"/>
      <c r="H195" s="221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221"/>
      <c r="C196" s="221"/>
      <c r="D196" s="23"/>
      <c r="E196" s="221"/>
      <c r="F196" s="221"/>
      <c r="G196" s="23"/>
      <c r="H196" s="221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221"/>
      <c r="C197" s="221"/>
      <c r="D197" s="23"/>
      <c r="E197" s="221"/>
      <c r="F197" s="221"/>
      <c r="G197" s="23"/>
      <c r="H197" s="221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221"/>
      <c r="C198" s="221"/>
      <c r="D198" s="23"/>
      <c r="E198" s="221"/>
      <c r="F198" s="221"/>
      <c r="G198" s="23"/>
      <c r="H198" s="221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221"/>
      <c r="C199" s="221"/>
      <c r="D199" s="23"/>
      <c r="E199" s="221"/>
      <c r="F199" s="221"/>
      <c r="G199" s="23"/>
      <c r="H199" s="221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221"/>
      <c r="C200" s="221"/>
      <c r="D200" s="23"/>
      <c r="E200" s="221"/>
      <c r="F200" s="221"/>
      <c r="G200" s="23"/>
      <c r="H200" s="221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221"/>
      <c r="C201" s="221"/>
      <c r="D201" s="23"/>
      <c r="E201" s="221"/>
      <c r="F201" s="221"/>
      <c r="G201" s="23"/>
      <c r="H201" s="221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221"/>
      <c r="C202" s="221"/>
      <c r="D202" s="23"/>
      <c r="E202" s="221"/>
      <c r="F202" s="221"/>
      <c r="G202" s="23"/>
      <c r="H202" s="221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221"/>
      <c r="C203" s="221"/>
      <c r="D203" s="23"/>
      <c r="E203" s="221"/>
      <c r="F203" s="221"/>
      <c r="G203" s="23"/>
      <c r="H203" s="221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221"/>
      <c r="C204" s="221"/>
      <c r="D204" s="23"/>
      <c r="E204" s="221"/>
      <c r="F204" s="221"/>
      <c r="G204" s="23"/>
      <c r="H204" s="221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221"/>
      <c r="C205" s="221"/>
      <c r="D205" s="23"/>
      <c r="E205" s="221"/>
      <c r="F205" s="221"/>
      <c r="G205" s="23"/>
      <c r="H205" s="221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221"/>
      <c r="C206" s="221"/>
      <c r="D206" s="23"/>
      <c r="E206" s="221"/>
      <c r="F206" s="221"/>
      <c r="G206" s="23"/>
      <c r="H206" s="221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221"/>
      <c r="C207" s="221"/>
      <c r="D207" s="23"/>
      <c r="E207" s="221"/>
      <c r="F207" s="221"/>
      <c r="G207" s="23"/>
      <c r="H207" s="221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221"/>
      <c r="C208" s="221"/>
      <c r="D208" s="23"/>
      <c r="E208" s="221"/>
      <c r="F208" s="221"/>
      <c r="G208" s="23"/>
      <c r="H208" s="221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221"/>
      <c r="C209" s="221"/>
      <c r="D209" s="23"/>
      <c r="E209" s="221"/>
      <c r="F209" s="221"/>
      <c r="G209" s="23"/>
      <c r="H209" s="221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221"/>
      <c r="C210" s="221"/>
      <c r="D210" s="23"/>
      <c r="E210" s="221"/>
      <c r="F210" s="221"/>
      <c r="G210" s="23"/>
      <c r="H210" s="221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221"/>
      <c r="C211" s="221"/>
      <c r="D211" s="23"/>
      <c r="E211" s="221"/>
      <c r="F211" s="221"/>
      <c r="G211" s="23"/>
      <c r="H211" s="221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221"/>
      <c r="C212" s="221"/>
      <c r="D212" s="23"/>
      <c r="E212" s="221"/>
      <c r="F212" s="221"/>
      <c r="G212" s="23"/>
      <c r="H212" s="221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221"/>
      <c r="C213" s="221"/>
      <c r="D213" s="23"/>
      <c r="E213" s="221"/>
      <c r="F213" s="221"/>
      <c r="G213" s="23"/>
      <c r="H213" s="221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221"/>
      <c r="C214" s="221"/>
      <c r="D214" s="23"/>
      <c r="E214" s="221"/>
      <c r="F214" s="221"/>
      <c r="G214" s="23"/>
      <c r="H214" s="221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221"/>
      <c r="C215" s="221"/>
      <c r="D215" s="23"/>
      <c r="E215" s="221"/>
      <c r="F215" s="221"/>
      <c r="G215" s="23"/>
      <c r="H215" s="221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221"/>
      <c r="C216" s="221"/>
      <c r="D216" s="23"/>
      <c r="E216" s="221"/>
      <c r="F216" s="221"/>
      <c r="G216" s="23"/>
      <c r="H216" s="221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221"/>
      <c r="C217" s="221"/>
      <c r="D217" s="23"/>
      <c r="E217" s="221"/>
      <c r="F217" s="221"/>
      <c r="G217" s="23"/>
      <c r="H217" s="221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221"/>
      <c r="C218" s="221"/>
      <c r="D218" s="23"/>
      <c r="E218" s="221"/>
      <c r="F218" s="221"/>
      <c r="G218" s="23"/>
      <c r="H218" s="221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221"/>
      <c r="C219" s="221"/>
      <c r="D219" s="23"/>
      <c r="E219" s="221"/>
      <c r="F219" s="221"/>
      <c r="G219" s="23"/>
      <c r="H219" s="221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221"/>
      <c r="C220" s="221"/>
      <c r="D220" s="23"/>
      <c r="E220" s="221"/>
      <c r="F220" s="221"/>
      <c r="G220" s="23"/>
      <c r="H220" s="221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221"/>
      <c r="C221" s="221"/>
      <c r="D221" s="23"/>
      <c r="E221" s="221"/>
      <c r="F221" s="221"/>
      <c r="G221" s="23"/>
      <c r="H221" s="221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221"/>
      <c r="C222" s="221"/>
      <c r="D222" s="23"/>
      <c r="E222" s="221"/>
      <c r="F222" s="221"/>
      <c r="G222" s="23"/>
      <c r="H222" s="221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221"/>
      <c r="C223" s="221"/>
      <c r="D223" s="23"/>
      <c r="E223" s="221"/>
      <c r="F223" s="221"/>
      <c r="G223" s="23"/>
      <c r="H223" s="221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221"/>
      <c r="C224" s="221"/>
      <c r="D224" s="23"/>
      <c r="E224" s="221"/>
      <c r="F224" s="221"/>
      <c r="G224" s="23"/>
      <c r="H224" s="221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221"/>
      <c r="C225" s="221"/>
      <c r="D225" s="23"/>
      <c r="E225" s="221"/>
      <c r="F225" s="221"/>
      <c r="G225" s="23"/>
      <c r="H225" s="221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221"/>
      <c r="C226" s="221"/>
      <c r="D226" s="23"/>
      <c r="E226" s="221"/>
      <c r="F226" s="221"/>
      <c r="G226" s="23"/>
      <c r="H226" s="221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221"/>
      <c r="C227" s="221"/>
      <c r="D227" s="23"/>
      <c r="E227" s="221"/>
      <c r="F227" s="221"/>
      <c r="G227" s="23"/>
      <c r="H227" s="221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221"/>
      <c r="C228" s="221"/>
      <c r="D228" s="23"/>
      <c r="E228" s="221"/>
      <c r="F228" s="221"/>
      <c r="G228" s="23"/>
      <c r="H228" s="221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221"/>
      <c r="C229" s="221"/>
      <c r="D229" s="23"/>
      <c r="E229" s="221"/>
      <c r="F229" s="221"/>
      <c r="G229" s="23"/>
      <c r="H229" s="221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221"/>
      <c r="C230" s="221"/>
      <c r="D230" s="23"/>
      <c r="E230" s="221"/>
      <c r="F230" s="221"/>
      <c r="G230" s="23"/>
      <c r="H230" s="221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221"/>
      <c r="C231" s="221"/>
      <c r="D231" s="23"/>
      <c r="E231" s="221"/>
      <c r="F231" s="221"/>
      <c r="G231" s="23"/>
      <c r="H231" s="221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221"/>
      <c r="C232" s="221"/>
      <c r="D232" s="23"/>
      <c r="E232" s="221"/>
      <c r="F232" s="221"/>
      <c r="G232" s="23"/>
      <c r="H232" s="221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221"/>
      <c r="C233" s="221"/>
      <c r="D233" s="23"/>
      <c r="E233" s="221"/>
      <c r="F233" s="221"/>
      <c r="G233" s="23"/>
      <c r="H233" s="221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221"/>
      <c r="C234" s="221"/>
      <c r="D234" s="23"/>
      <c r="E234" s="221"/>
      <c r="F234" s="221"/>
      <c r="G234" s="23"/>
      <c r="H234" s="221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221"/>
      <c r="C235" s="221"/>
      <c r="D235" s="23"/>
      <c r="E235" s="221"/>
      <c r="F235" s="221"/>
      <c r="G235" s="23"/>
      <c r="H235" s="221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221"/>
      <c r="C236" s="221"/>
      <c r="D236" s="23"/>
      <c r="E236" s="221"/>
      <c r="F236" s="221"/>
      <c r="G236" s="23"/>
      <c r="H236" s="221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221"/>
      <c r="C237" s="221"/>
      <c r="D237" s="23"/>
      <c r="E237" s="221"/>
      <c r="F237" s="221"/>
      <c r="G237" s="23"/>
      <c r="H237" s="221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221"/>
      <c r="C238" s="221"/>
      <c r="D238" s="23"/>
      <c r="E238" s="221"/>
      <c r="F238" s="221"/>
      <c r="G238" s="23"/>
      <c r="H238" s="221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221"/>
      <c r="C239" s="221"/>
      <c r="D239" s="23"/>
      <c r="E239" s="221"/>
      <c r="F239" s="221"/>
      <c r="G239" s="23"/>
      <c r="H239" s="221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221"/>
      <c r="C240" s="221"/>
      <c r="D240" s="23"/>
      <c r="E240" s="221"/>
      <c r="F240" s="221"/>
      <c r="G240" s="23"/>
      <c r="H240" s="221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221"/>
      <c r="C241" s="221"/>
      <c r="D241" s="23"/>
      <c r="E241" s="221"/>
      <c r="F241" s="221"/>
      <c r="G241" s="23"/>
      <c r="H241" s="221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221"/>
      <c r="C242" s="221"/>
      <c r="D242" s="23"/>
      <c r="E242" s="221"/>
      <c r="F242" s="221"/>
      <c r="G242" s="23"/>
      <c r="H242" s="221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221"/>
      <c r="C243" s="221"/>
      <c r="D243" s="23"/>
      <c r="E243" s="221"/>
      <c r="F243" s="221"/>
      <c r="G243" s="23"/>
      <c r="H243" s="221"/>
      <c r="I243" s="133"/>
      <c r="J243" s="133"/>
      <c r="K243" s="133"/>
      <c r="L243" s="133"/>
      <c r="M243" s="133"/>
      <c r="N243" s="133"/>
      <c r="O243" s="133"/>
      <c r="P243" s="133"/>
      <c r="Q243" s="133"/>
    </row>
  </sheetData>
  <mergeCells count="5">
    <mergeCell ref="A2:H2"/>
    <mergeCell ref="B6:D6"/>
    <mergeCell ref="E6:G6"/>
    <mergeCell ref="B22:D22"/>
    <mergeCell ref="E22:G2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tabColor indexed="52"/>
    <outlinePr applyStyles="1" summaryBelow="0"/>
    <pageSetUpPr fitToPage="1"/>
  </sheetPr>
  <dimension ref="A2:S243"/>
  <sheetViews>
    <sheetView topLeftCell="B1" workbookViewId="0">
      <selection activeCell="N4" sqref="N4"/>
    </sheetView>
  </sheetViews>
  <sheetFormatPr defaultColWidth="16.28515625" defaultRowHeight="12.75" x14ac:dyDescent="0.2"/>
  <cols>
    <col min="1" max="1" width="65.28515625" style="112" bestFit="1" customWidth="1"/>
    <col min="2" max="2" width="14.42578125" style="200" bestFit="1" customWidth="1"/>
    <col min="3" max="4" width="12.85546875" style="84" bestFit="1" customWidth="1"/>
    <col min="5" max="5" width="14.85546875" style="200" bestFit="1" customWidth="1"/>
    <col min="6" max="6" width="16" style="200" bestFit="1" customWidth="1"/>
    <col min="7" max="7" width="10.7109375" style="13" bestFit="1" customWidth="1"/>
    <col min="8" max="8" width="14.42578125" style="200" bestFit="1" customWidth="1"/>
    <col min="9" max="10" width="12.85546875" style="84" bestFit="1" customWidth="1"/>
    <col min="11" max="12" width="16" style="200" bestFit="1" customWidth="1"/>
    <col min="13" max="13" width="10.7109375" style="13" bestFit="1" customWidth="1"/>
    <col min="14" max="14" width="16.140625" style="200" bestFit="1" customWidth="1"/>
    <col min="15" max="16384" width="16.28515625" style="112"/>
  </cols>
  <sheetData>
    <row r="2" spans="1:19" s="25" customFormat="1" ht="18.75" x14ac:dyDescent="0.3">
      <c r="A2" s="5" t="s">
        <v>165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3"/>
      <c r="P2" s="43"/>
      <c r="Q2" s="43"/>
      <c r="R2" s="43"/>
      <c r="S2" s="43"/>
    </row>
    <row r="3" spans="1:19" x14ac:dyDescent="0.2">
      <c r="A3" s="190"/>
    </row>
    <row r="4" spans="1:19" s="73" customFormat="1" x14ac:dyDescent="0.2">
      <c r="B4" s="169"/>
      <c r="C4" s="46"/>
      <c r="D4" s="46"/>
      <c r="E4" s="169"/>
      <c r="F4" s="169"/>
      <c r="G4" s="173"/>
      <c r="H4" s="169"/>
      <c r="I4" s="46"/>
      <c r="J4" s="46"/>
      <c r="K4" s="169"/>
      <c r="L4" s="169"/>
      <c r="M4" s="173"/>
      <c r="N4" s="73" t="str">
        <f>VALVAL</f>
        <v>млрд. одиниць</v>
      </c>
    </row>
    <row r="5" spans="1:19" s="48" customFormat="1" x14ac:dyDescent="0.2">
      <c r="A5" s="86"/>
      <c r="B5" s="250">
        <v>42369</v>
      </c>
      <c r="C5" s="251"/>
      <c r="D5" s="251"/>
      <c r="E5" s="251"/>
      <c r="F5" s="251"/>
      <c r="G5" s="252"/>
      <c r="H5" s="250">
        <v>42674</v>
      </c>
      <c r="I5" s="251"/>
      <c r="J5" s="251"/>
      <c r="K5" s="251"/>
      <c r="L5" s="251"/>
      <c r="M5" s="252"/>
      <c r="N5" s="128"/>
    </row>
    <row r="6" spans="1:19" s="124" customFormat="1" x14ac:dyDescent="0.2">
      <c r="A6" s="78"/>
      <c r="B6" s="212" t="s">
        <v>64</v>
      </c>
      <c r="C6" s="143" t="s">
        <v>109</v>
      </c>
      <c r="D6" s="143" t="s">
        <v>43</v>
      </c>
      <c r="E6" s="212" t="s">
        <v>173</v>
      </c>
      <c r="F6" s="212" t="s">
        <v>3</v>
      </c>
      <c r="G6" s="16" t="s">
        <v>67</v>
      </c>
      <c r="H6" s="212" t="s">
        <v>64</v>
      </c>
      <c r="I6" s="143" t="s">
        <v>109</v>
      </c>
      <c r="J6" s="143" t="s">
        <v>43</v>
      </c>
      <c r="K6" s="212" t="s">
        <v>173</v>
      </c>
      <c r="L6" s="212" t="s">
        <v>3</v>
      </c>
      <c r="M6" s="16" t="s">
        <v>67</v>
      </c>
      <c r="N6" s="212" t="s">
        <v>149</v>
      </c>
    </row>
    <row r="7" spans="1:19" s="24" customFormat="1" ht="15" x14ac:dyDescent="0.2">
      <c r="A7" s="22" t="s">
        <v>172</v>
      </c>
      <c r="B7" s="106"/>
      <c r="C7" s="238"/>
      <c r="D7" s="238"/>
      <c r="E7" s="106">
        <f t="shared" ref="E7:G7" si="0">SUM(E8:E23)</f>
        <v>65.505686112319992</v>
      </c>
      <c r="F7" s="106">
        <f t="shared" si="0"/>
        <v>1572.1801589905001</v>
      </c>
      <c r="G7" s="115">
        <f t="shared" si="0"/>
        <v>1.0000009999999999</v>
      </c>
      <c r="H7" s="106"/>
      <c r="I7" s="238"/>
      <c r="J7" s="238"/>
      <c r="K7" s="106">
        <f t="shared" ref="K7:N7" si="1">SUM(K8:K23)</f>
        <v>68.349689675340002</v>
      </c>
      <c r="L7" s="106">
        <f t="shared" si="1"/>
        <v>1742.6403388254701</v>
      </c>
      <c r="M7" s="115">
        <f t="shared" si="1"/>
        <v>1</v>
      </c>
      <c r="N7" s="106">
        <f t="shared" si="1"/>
        <v>-1.0000000000001327E-6</v>
      </c>
    </row>
    <row r="8" spans="1:19" s="230" customFormat="1" x14ac:dyDescent="0.2">
      <c r="A8" s="109" t="s">
        <v>35</v>
      </c>
      <c r="B8" s="227">
        <v>29.083062508369999</v>
      </c>
      <c r="C8" s="117">
        <v>1</v>
      </c>
      <c r="D8" s="117">
        <v>24.000667</v>
      </c>
      <c r="E8" s="227">
        <v>29.083062508369999</v>
      </c>
      <c r="F8" s="227">
        <v>698.01289860367001</v>
      </c>
      <c r="G8" s="37">
        <v>0.44397799999999998</v>
      </c>
      <c r="H8" s="227">
        <v>31.244157696359999</v>
      </c>
      <c r="I8" s="117">
        <v>1</v>
      </c>
      <c r="J8" s="117">
        <v>25.495951000000002</v>
      </c>
      <c r="K8" s="227">
        <v>31.244157696359999</v>
      </c>
      <c r="L8" s="227">
        <v>796.59951366273003</v>
      </c>
      <c r="M8" s="37">
        <v>0.45712199999999997</v>
      </c>
      <c r="N8" s="227">
        <v>1.3143999999999999E-2</v>
      </c>
    </row>
    <row r="9" spans="1:19" x14ac:dyDescent="0.2">
      <c r="A9" s="183" t="s">
        <v>144</v>
      </c>
      <c r="B9" s="181">
        <v>3.5691339052200002</v>
      </c>
      <c r="C9" s="65">
        <v>1.0926</v>
      </c>
      <c r="D9" s="65">
        <v>26.223129</v>
      </c>
      <c r="E9" s="181">
        <v>3.8996357398699999</v>
      </c>
      <c r="F9" s="181">
        <v>93.593858814849995</v>
      </c>
      <c r="G9" s="237">
        <v>5.9531000000000001E-2</v>
      </c>
      <c r="H9" s="181">
        <v>3.6901726245700002</v>
      </c>
      <c r="I9" s="65">
        <v>1.0922000000000001</v>
      </c>
      <c r="J9" s="65">
        <v>27.846678000000001</v>
      </c>
      <c r="K9" s="181">
        <v>4.0304065865299998</v>
      </c>
      <c r="L9" s="181">
        <v>102.75904884080001</v>
      </c>
      <c r="M9" s="237">
        <v>5.8966999999999999E-2</v>
      </c>
      <c r="N9" s="181">
        <v>-5.6400000000000005E-4</v>
      </c>
      <c r="O9" s="133"/>
      <c r="P9" s="133"/>
      <c r="Q9" s="133"/>
    </row>
    <row r="10" spans="1:19" x14ac:dyDescent="0.2">
      <c r="A10" s="183" t="s">
        <v>90</v>
      </c>
      <c r="B10" s="181">
        <v>0.4</v>
      </c>
      <c r="C10" s="65">
        <v>0.72019</v>
      </c>
      <c r="D10" s="65">
        <v>17.285036000000002</v>
      </c>
      <c r="E10" s="181">
        <v>0.28807592722000003</v>
      </c>
      <c r="F10" s="181">
        <v>6.9140144000000001</v>
      </c>
      <c r="G10" s="237">
        <v>4.398E-3</v>
      </c>
      <c r="H10" s="181">
        <v>0.4</v>
      </c>
      <c r="I10" s="65">
        <v>0.74690599999999996</v>
      </c>
      <c r="J10" s="65">
        <v>19.043068000000002</v>
      </c>
      <c r="K10" s="181">
        <v>0.29876223091999998</v>
      </c>
      <c r="L10" s="181">
        <v>7.6172272000000003</v>
      </c>
      <c r="M10" s="237">
        <v>4.3709999999999999E-3</v>
      </c>
      <c r="N10" s="181">
        <v>-2.6999999999999999E-5</v>
      </c>
      <c r="O10" s="133"/>
      <c r="P10" s="133"/>
      <c r="Q10" s="133"/>
    </row>
    <row r="11" spans="1:19" x14ac:dyDescent="0.2">
      <c r="A11" s="183" t="s">
        <v>62</v>
      </c>
      <c r="B11" s="181">
        <v>9.0102134070000002</v>
      </c>
      <c r="C11" s="65">
        <v>1.385731</v>
      </c>
      <c r="D11" s="65">
        <v>33.258457999999997</v>
      </c>
      <c r="E11" s="181">
        <v>12.48572817446</v>
      </c>
      <c r="F11" s="181">
        <v>299.66580416775003</v>
      </c>
      <c r="G11" s="237">
        <v>0.190605</v>
      </c>
      <c r="H11" s="181">
        <v>9.7263234070000006</v>
      </c>
      <c r="I11" s="65">
        <v>1.3738490000000001</v>
      </c>
      <c r="J11" s="65">
        <v>35.027588000000002</v>
      </c>
      <c r="K11" s="181">
        <v>13.36250014973</v>
      </c>
      <c r="L11" s="181">
        <v>340.68964905515003</v>
      </c>
      <c r="M11" s="237">
        <v>0.19550200000000001</v>
      </c>
      <c r="N11" s="181">
        <v>4.8970000000000003E-3</v>
      </c>
      <c r="O11" s="133"/>
      <c r="P11" s="133"/>
      <c r="Q11" s="133"/>
    </row>
    <row r="12" spans="1:19" x14ac:dyDescent="0.2">
      <c r="A12" s="183" t="s">
        <v>157</v>
      </c>
      <c r="B12" s="181">
        <v>468.38473665563998</v>
      </c>
      <c r="C12" s="65">
        <v>4.1666000000000002E-2</v>
      </c>
      <c r="D12" s="65">
        <v>1</v>
      </c>
      <c r="E12" s="181">
        <v>19.515488326</v>
      </c>
      <c r="F12" s="181">
        <v>468.38473665563998</v>
      </c>
      <c r="G12" s="237">
        <v>0.29792099999999999</v>
      </c>
      <c r="H12" s="181">
        <v>479.44309890661998</v>
      </c>
      <c r="I12" s="65">
        <v>3.9222E-2</v>
      </c>
      <c r="J12" s="65">
        <v>1</v>
      </c>
      <c r="K12" s="181">
        <v>18.80467604088</v>
      </c>
      <c r="L12" s="181">
        <v>479.44309890661998</v>
      </c>
      <c r="M12" s="237">
        <v>0.27512500000000001</v>
      </c>
      <c r="N12" s="181">
        <v>-2.2796E-2</v>
      </c>
      <c r="O12" s="133"/>
      <c r="P12" s="133"/>
      <c r="Q12" s="133"/>
    </row>
    <row r="13" spans="1:19" x14ac:dyDescent="0.2">
      <c r="A13" s="183" t="s">
        <v>128</v>
      </c>
      <c r="B13" s="181">
        <v>28.160661999999999</v>
      </c>
      <c r="C13" s="65">
        <v>8.2990000000000008E-3</v>
      </c>
      <c r="D13" s="65">
        <v>0.19917299999999999</v>
      </c>
      <c r="E13" s="181">
        <v>0.23369543640000001</v>
      </c>
      <c r="F13" s="181">
        <v>5.6088463485900002</v>
      </c>
      <c r="G13" s="237">
        <v>3.568E-3</v>
      </c>
      <c r="H13" s="181">
        <v>64.198346000000001</v>
      </c>
      <c r="I13" s="65">
        <v>9.4889999999999992E-3</v>
      </c>
      <c r="J13" s="65">
        <v>0.24193500000000001</v>
      </c>
      <c r="K13" s="181">
        <v>0.60918697091999996</v>
      </c>
      <c r="L13" s="181">
        <v>15.53180116017</v>
      </c>
      <c r="M13" s="237">
        <v>8.9130000000000008E-3</v>
      </c>
      <c r="N13" s="181">
        <v>5.3449999999999999E-3</v>
      </c>
      <c r="O13" s="133"/>
      <c r="P13" s="133"/>
      <c r="Q13" s="133"/>
    </row>
    <row r="14" spans="1:19" x14ac:dyDescent="0.2">
      <c r="B14" s="221"/>
      <c r="C14" s="104"/>
      <c r="D14" s="104"/>
      <c r="E14" s="221"/>
      <c r="F14" s="221"/>
      <c r="G14" s="23"/>
      <c r="H14" s="221"/>
      <c r="I14" s="104"/>
      <c r="J14" s="104"/>
      <c r="K14" s="221"/>
      <c r="L14" s="221"/>
      <c r="M14" s="23"/>
      <c r="N14" s="221"/>
      <c r="O14" s="133"/>
      <c r="P14" s="133"/>
      <c r="Q14" s="133"/>
    </row>
    <row r="15" spans="1:19" x14ac:dyDescent="0.2">
      <c r="B15" s="221"/>
      <c r="C15" s="104"/>
      <c r="D15" s="104"/>
      <c r="E15" s="221"/>
      <c r="F15" s="221"/>
      <c r="G15" s="23"/>
      <c r="H15" s="221"/>
      <c r="I15" s="104"/>
      <c r="J15" s="104"/>
      <c r="K15" s="221"/>
      <c r="L15" s="221"/>
      <c r="M15" s="23"/>
      <c r="N15" s="221"/>
      <c r="O15" s="133"/>
      <c r="P15" s="133"/>
      <c r="Q15" s="133"/>
    </row>
    <row r="16" spans="1:19" x14ac:dyDescent="0.2">
      <c r="B16" s="221"/>
      <c r="C16" s="104"/>
      <c r="D16" s="104"/>
      <c r="E16" s="221"/>
      <c r="F16" s="221"/>
      <c r="G16" s="23"/>
      <c r="H16" s="221"/>
      <c r="I16" s="104"/>
      <c r="J16" s="104"/>
      <c r="K16" s="221"/>
      <c r="L16" s="221"/>
      <c r="M16" s="23"/>
      <c r="N16" s="221"/>
      <c r="O16" s="133"/>
      <c r="P16" s="133"/>
      <c r="Q16" s="133"/>
    </row>
    <row r="17" spans="2:17" x14ac:dyDescent="0.2">
      <c r="B17" s="221"/>
      <c r="C17" s="104"/>
      <c r="D17" s="104"/>
      <c r="E17" s="221"/>
      <c r="F17" s="221"/>
      <c r="G17" s="23"/>
      <c r="H17" s="221"/>
      <c r="I17" s="104"/>
      <c r="J17" s="104"/>
      <c r="K17" s="221"/>
      <c r="L17" s="221"/>
      <c r="M17" s="23"/>
      <c r="N17" s="221"/>
      <c r="O17" s="133"/>
      <c r="P17" s="133"/>
      <c r="Q17" s="133"/>
    </row>
    <row r="18" spans="2:17" x14ac:dyDescent="0.2">
      <c r="B18" s="221"/>
      <c r="C18" s="104"/>
      <c r="D18" s="104"/>
      <c r="E18" s="221"/>
      <c r="F18" s="221"/>
      <c r="G18" s="23"/>
      <c r="H18" s="221"/>
      <c r="I18" s="104"/>
      <c r="J18" s="104"/>
      <c r="K18" s="221"/>
      <c r="L18" s="221"/>
      <c r="M18" s="23"/>
      <c r="N18" s="221"/>
      <c r="O18" s="133"/>
      <c r="P18" s="133"/>
      <c r="Q18" s="133"/>
    </row>
    <row r="19" spans="2:17" x14ac:dyDescent="0.2">
      <c r="B19" s="221"/>
      <c r="C19" s="104"/>
      <c r="D19" s="104"/>
      <c r="E19" s="221"/>
      <c r="F19" s="221"/>
      <c r="G19" s="23"/>
      <c r="H19" s="221"/>
      <c r="I19" s="104"/>
      <c r="J19" s="104"/>
      <c r="K19" s="221"/>
      <c r="L19" s="221"/>
      <c r="M19" s="23"/>
      <c r="N19" s="221"/>
      <c r="O19" s="133"/>
      <c r="P19" s="133"/>
      <c r="Q19" s="133"/>
    </row>
    <row r="20" spans="2:17" x14ac:dyDescent="0.2">
      <c r="B20" s="221"/>
      <c r="C20" s="104"/>
      <c r="D20" s="104"/>
      <c r="E20" s="221"/>
      <c r="F20" s="221"/>
      <c r="G20" s="23"/>
      <c r="H20" s="221"/>
      <c r="I20" s="104"/>
      <c r="J20" s="104"/>
      <c r="K20" s="221"/>
      <c r="L20" s="221"/>
      <c r="M20" s="23"/>
      <c r="N20" s="221"/>
      <c r="O20" s="133"/>
      <c r="P20" s="133"/>
      <c r="Q20" s="133"/>
    </row>
    <row r="21" spans="2:17" x14ac:dyDescent="0.2">
      <c r="B21" s="221"/>
      <c r="C21" s="104"/>
      <c r="D21" s="104"/>
      <c r="E21" s="221"/>
      <c r="F21" s="221"/>
      <c r="G21" s="23"/>
      <c r="H21" s="221"/>
      <c r="I21" s="104"/>
      <c r="J21" s="104"/>
      <c r="K21" s="221"/>
      <c r="L21" s="221"/>
      <c r="M21" s="23"/>
      <c r="N21" s="221"/>
      <c r="O21" s="133"/>
      <c r="P21" s="133"/>
      <c r="Q21" s="133"/>
    </row>
    <row r="22" spans="2:17" x14ac:dyDescent="0.2">
      <c r="B22" s="221"/>
      <c r="C22" s="104"/>
      <c r="D22" s="104"/>
      <c r="E22" s="221"/>
      <c r="F22" s="221"/>
      <c r="G22" s="23"/>
      <c r="H22" s="221"/>
      <c r="I22" s="104"/>
      <c r="J22" s="104"/>
      <c r="K22" s="221"/>
      <c r="L22" s="221"/>
      <c r="M22" s="23"/>
      <c r="N22" s="221"/>
      <c r="O22" s="133"/>
      <c r="P22" s="133"/>
      <c r="Q22" s="133"/>
    </row>
    <row r="23" spans="2:17" x14ac:dyDescent="0.2">
      <c r="B23" s="221"/>
      <c r="C23" s="104"/>
      <c r="D23" s="104"/>
      <c r="E23" s="221"/>
      <c r="F23" s="221"/>
      <c r="G23" s="23"/>
      <c r="H23" s="221"/>
      <c r="I23" s="104"/>
      <c r="J23" s="104"/>
      <c r="K23" s="221"/>
      <c r="L23" s="221"/>
      <c r="M23" s="23"/>
      <c r="N23" s="221"/>
      <c r="O23" s="133"/>
      <c r="P23" s="133"/>
      <c r="Q23" s="133"/>
    </row>
    <row r="24" spans="2:17" x14ac:dyDescent="0.2">
      <c r="B24" s="221"/>
      <c r="C24" s="104"/>
      <c r="D24" s="104"/>
      <c r="E24" s="221"/>
      <c r="F24" s="221"/>
      <c r="G24" s="23"/>
      <c r="H24" s="221"/>
      <c r="I24" s="104"/>
      <c r="J24" s="104"/>
      <c r="K24" s="221"/>
      <c r="L24" s="221"/>
      <c r="M24" s="23"/>
      <c r="N24" s="221"/>
      <c r="O24" s="133"/>
      <c r="P24" s="133"/>
      <c r="Q24" s="133"/>
    </row>
    <row r="25" spans="2:17" x14ac:dyDescent="0.2">
      <c r="B25" s="221"/>
      <c r="C25" s="104"/>
      <c r="D25" s="104"/>
      <c r="E25" s="221"/>
      <c r="F25" s="221"/>
      <c r="G25" s="23"/>
      <c r="H25" s="221"/>
      <c r="I25" s="104"/>
      <c r="J25" s="104"/>
      <c r="K25" s="221"/>
      <c r="L25" s="221"/>
      <c r="M25" s="23"/>
      <c r="N25" s="221"/>
      <c r="O25" s="133"/>
      <c r="P25" s="133"/>
      <c r="Q25" s="133"/>
    </row>
    <row r="26" spans="2:17" x14ac:dyDescent="0.2">
      <c r="B26" s="221"/>
      <c r="C26" s="104"/>
      <c r="D26" s="104"/>
      <c r="E26" s="221"/>
      <c r="F26" s="221"/>
      <c r="G26" s="23"/>
      <c r="H26" s="221"/>
      <c r="I26" s="104"/>
      <c r="J26" s="104"/>
      <c r="K26" s="221"/>
      <c r="L26" s="221"/>
      <c r="M26" s="23"/>
      <c r="N26" s="221"/>
      <c r="O26" s="133"/>
      <c r="P26" s="133"/>
      <c r="Q26" s="133"/>
    </row>
    <row r="27" spans="2:17" x14ac:dyDescent="0.2">
      <c r="B27" s="221"/>
      <c r="C27" s="104"/>
      <c r="D27" s="104"/>
      <c r="E27" s="221"/>
      <c r="F27" s="221"/>
      <c r="G27" s="23"/>
      <c r="H27" s="221"/>
      <c r="I27" s="104"/>
      <c r="J27" s="104"/>
      <c r="K27" s="221"/>
      <c r="L27" s="221"/>
      <c r="M27" s="23"/>
      <c r="N27" s="221"/>
      <c r="O27" s="133"/>
      <c r="P27" s="133"/>
      <c r="Q27" s="133"/>
    </row>
    <row r="28" spans="2:17" x14ac:dyDescent="0.2">
      <c r="B28" s="221"/>
      <c r="C28" s="104"/>
      <c r="D28" s="104"/>
      <c r="E28" s="221"/>
      <c r="F28" s="221"/>
      <c r="G28" s="23"/>
      <c r="H28" s="221"/>
      <c r="I28" s="104"/>
      <c r="J28" s="104"/>
      <c r="K28" s="221"/>
      <c r="L28" s="221"/>
      <c r="M28" s="23"/>
      <c r="N28" s="221"/>
      <c r="O28" s="133"/>
      <c r="P28" s="133"/>
      <c r="Q28" s="133"/>
    </row>
    <row r="29" spans="2:17" x14ac:dyDescent="0.2">
      <c r="B29" s="221"/>
      <c r="C29" s="104"/>
      <c r="D29" s="104"/>
      <c r="E29" s="221"/>
      <c r="F29" s="221"/>
      <c r="G29" s="23"/>
      <c r="H29" s="221"/>
      <c r="I29" s="104"/>
      <c r="J29" s="104"/>
      <c r="K29" s="221"/>
      <c r="L29" s="221"/>
      <c r="M29" s="23"/>
      <c r="N29" s="221"/>
      <c r="O29" s="133"/>
      <c r="P29" s="133"/>
      <c r="Q29" s="133"/>
    </row>
    <row r="30" spans="2:17" x14ac:dyDescent="0.2">
      <c r="B30" s="221"/>
      <c r="C30" s="104"/>
      <c r="D30" s="104"/>
      <c r="E30" s="221"/>
      <c r="F30" s="221"/>
      <c r="G30" s="23"/>
      <c r="H30" s="221"/>
      <c r="I30" s="104"/>
      <c r="J30" s="104"/>
      <c r="K30" s="221"/>
      <c r="L30" s="221"/>
      <c r="M30" s="23"/>
      <c r="N30" s="221"/>
      <c r="O30" s="133"/>
      <c r="P30" s="133"/>
      <c r="Q30" s="133"/>
    </row>
    <row r="31" spans="2:17" x14ac:dyDescent="0.2">
      <c r="B31" s="221"/>
      <c r="C31" s="104"/>
      <c r="D31" s="104"/>
      <c r="E31" s="221"/>
      <c r="F31" s="221"/>
      <c r="G31" s="23"/>
      <c r="H31" s="221"/>
      <c r="I31" s="104"/>
      <c r="J31" s="104"/>
      <c r="K31" s="221"/>
      <c r="L31" s="221"/>
      <c r="M31" s="23"/>
      <c r="N31" s="221"/>
      <c r="O31" s="133"/>
      <c r="P31" s="133"/>
      <c r="Q31" s="133"/>
    </row>
    <row r="32" spans="2:17" x14ac:dyDescent="0.2">
      <c r="B32" s="221"/>
      <c r="C32" s="104"/>
      <c r="D32" s="104"/>
      <c r="E32" s="221"/>
      <c r="F32" s="221"/>
      <c r="G32" s="23"/>
      <c r="H32" s="221"/>
      <c r="I32" s="104"/>
      <c r="J32" s="104"/>
      <c r="K32" s="221"/>
      <c r="L32" s="221"/>
      <c r="M32" s="23"/>
      <c r="N32" s="221"/>
      <c r="O32" s="133"/>
      <c r="P32" s="133"/>
      <c r="Q32" s="133"/>
    </row>
    <row r="33" spans="2:17" x14ac:dyDescent="0.2">
      <c r="B33" s="221"/>
      <c r="C33" s="104"/>
      <c r="D33" s="104"/>
      <c r="E33" s="221"/>
      <c r="F33" s="221"/>
      <c r="G33" s="23"/>
      <c r="H33" s="221"/>
      <c r="I33" s="104"/>
      <c r="J33" s="104"/>
      <c r="K33" s="221"/>
      <c r="L33" s="221"/>
      <c r="M33" s="23"/>
      <c r="N33" s="221"/>
      <c r="O33" s="133"/>
      <c r="P33" s="133"/>
      <c r="Q33" s="133"/>
    </row>
    <row r="34" spans="2:17" x14ac:dyDescent="0.2">
      <c r="B34" s="221"/>
      <c r="C34" s="104"/>
      <c r="D34" s="104"/>
      <c r="E34" s="221"/>
      <c r="F34" s="221"/>
      <c r="G34" s="23"/>
      <c r="H34" s="221"/>
      <c r="I34" s="104"/>
      <c r="J34" s="104"/>
      <c r="K34" s="221"/>
      <c r="L34" s="221"/>
      <c r="M34" s="23"/>
      <c r="N34" s="221"/>
      <c r="O34" s="133"/>
      <c r="P34" s="133"/>
      <c r="Q34" s="133"/>
    </row>
    <row r="35" spans="2:17" x14ac:dyDescent="0.2">
      <c r="B35" s="221"/>
      <c r="C35" s="104"/>
      <c r="D35" s="104"/>
      <c r="E35" s="221"/>
      <c r="F35" s="221"/>
      <c r="G35" s="23"/>
      <c r="H35" s="221"/>
      <c r="I35" s="104"/>
      <c r="J35" s="104"/>
      <c r="K35" s="221"/>
      <c r="L35" s="221"/>
      <c r="M35" s="23"/>
      <c r="N35" s="221"/>
      <c r="O35" s="133"/>
      <c r="P35" s="133"/>
      <c r="Q35" s="133"/>
    </row>
    <row r="36" spans="2:17" x14ac:dyDescent="0.2">
      <c r="B36" s="221"/>
      <c r="C36" s="104"/>
      <c r="D36" s="104"/>
      <c r="E36" s="221"/>
      <c r="F36" s="221"/>
      <c r="G36" s="23"/>
      <c r="H36" s="221"/>
      <c r="I36" s="104"/>
      <c r="J36" s="104"/>
      <c r="K36" s="221"/>
      <c r="L36" s="221"/>
      <c r="M36" s="23"/>
      <c r="N36" s="221"/>
      <c r="O36" s="133"/>
      <c r="P36" s="133"/>
      <c r="Q36" s="133"/>
    </row>
    <row r="37" spans="2:17" x14ac:dyDescent="0.2">
      <c r="B37" s="221"/>
      <c r="C37" s="104"/>
      <c r="D37" s="104"/>
      <c r="E37" s="221"/>
      <c r="F37" s="221"/>
      <c r="G37" s="23"/>
      <c r="H37" s="221"/>
      <c r="I37" s="104"/>
      <c r="J37" s="104"/>
      <c r="K37" s="221"/>
      <c r="L37" s="221"/>
      <c r="M37" s="23"/>
      <c r="N37" s="221"/>
      <c r="O37" s="133"/>
      <c r="P37" s="133"/>
      <c r="Q37" s="133"/>
    </row>
    <row r="38" spans="2:17" x14ac:dyDescent="0.2">
      <c r="B38" s="221"/>
      <c r="C38" s="104"/>
      <c r="D38" s="104"/>
      <c r="E38" s="221"/>
      <c r="F38" s="221"/>
      <c r="G38" s="23"/>
      <c r="H38" s="221"/>
      <c r="I38" s="104"/>
      <c r="J38" s="104"/>
      <c r="K38" s="221"/>
      <c r="L38" s="221"/>
      <c r="M38" s="23"/>
      <c r="N38" s="221"/>
      <c r="O38" s="133"/>
      <c r="P38" s="133"/>
      <c r="Q38" s="133"/>
    </row>
    <row r="39" spans="2:17" x14ac:dyDescent="0.2">
      <c r="B39" s="221"/>
      <c r="C39" s="104"/>
      <c r="D39" s="104"/>
      <c r="E39" s="221"/>
      <c r="F39" s="221"/>
      <c r="G39" s="23"/>
      <c r="H39" s="221"/>
      <c r="I39" s="104"/>
      <c r="J39" s="104"/>
      <c r="K39" s="221"/>
      <c r="L39" s="221"/>
      <c r="M39" s="23"/>
      <c r="N39" s="221"/>
      <c r="O39" s="133"/>
      <c r="P39" s="133"/>
      <c r="Q39" s="133"/>
    </row>
    <row r="40" spans="2:17" x14ac:dyDescent="0.2">
      <c r="B40" s="221"/>
      <c r="C40" s="104"/>
      <c r="D40" s="104"/>
      <c r="E40" s="221"/>
      <c r="F40" s="221"/>
      <c r="G40" s="23"/>
      <c r="H40" s="221"/>
      <c r="I40" s="104"/>
      <c r="J40" s="104"/>
      <c r="K40" s="221"/>
      <c r="L40" s="221"/>
      <c r="M40" s="23"/>
      <c r="N40" s="221"/>
      <c r="O40" s="133"/>
      <c r="P40" s="133"/>
      <c r="Q40" s="133"/>
    </row>
    <row r="41" spans="2:17" x14ac:dyDescent="0.2">
      <c r="B41" s="221"/>
      <c r="C41" s="104"/>
      <c r="D41" s="104"/>
      <c r="E41" s="221"/>
      <c r="F41" s="221"/>
      <c r="G41" s="23"/>
      <c r="H41" s="221"/>
      <c r="I41" s="104"/>
      <c r="J41" s="104"/>
      <c r="K41" s="221"/>
      <c r="L41" s="221"/>
      <c r="M41" s="23"/>
      <c r="N41" s="221"/>
      <c r="O41" s="133"/>
      <c r="P41" s="133"/>
      <c r="Q41" s="133"/>
    </row>
    <row r="42" spans="2:17" x14ac:dyDescent="0.2">
      <c r="B42" s="221"/>
      <c r="C42" s="104"/>
      <c r="D42" s="104"/>
      <c r="E42" s="221"/>
      <c r="F42" s="221"/>
      <c r="G42" s="23"/>
      <c r="H42" s="221"/>
      <c r="I42" s="104"/>
      <c r="J42" s="104"/>
      <c r="K42" s="221"/>
      <c r="L42" s="221"/>
      <c r="M42" s="23"/>
      <c r="N42" s="221"/>
      <c r="O42" s="133"/>
      <c r="P42" s="133"/>
      <c r="Q42" s="133"/>
    </row>
    <row r="43" spans="2:17" x14ac:dyDescent="0.2">
      <c r="B43" s="221"/>
      <c r="C43" s="104"/>
      <c r="D43" s="104"/>
      <c r="E43" s="221"/>
      <c r="F43" s="221"/>
      <c r="G43" s="23"/>
      <c r="H43" s="221"/>
      <c r="I43" s="104"/>
      <c r="J43" s="104"/>
      <c r="K43" s="221"/>
      <c r="L43" s="221"/>
      <c r="M43" s="23"/>
      <c r="N43" s="221"/>
      <c r="O43" s="133"/>
      <c r="P43" s="133"/>
      <c r="Q43" s="133"/>
    </row>
    <row r="44" spans="2:17" x14ac:dyDescent="0.2">
      <c r="B44" s="221"/>
      <c r="C44" s="104"/>
      <c r="D44" s="104"/>
      <c r="E44" s="221"/>
      <c r="F44" s="221"/>
      <c r="G44" s="23"/>
      <c r="H44" s="221"/>
      <c r="I44" s="104"/>
      <c r="J44" s="104"/>
      <c r="K44" s="221"/>
      <c r="L44" s="221"/>
      <c r="M44" s="23"/>
      <c r="N44" s="221"/>
      <c r="O44" s="133"/>
      <c r="P44" s="133"/>
      <c r="Q44" s="133"/>
    </row>
    <row r="45" spans="2:17" x14ac:dyDescent="0.2">
      <c r="B45" s="221"/>
      <c r="C45" s="104"/>
      <c r="D45" s="104"/>
      <c r="E45" s="221"/>
      <c r="F45" s="221"/>
      <c r="G45" s="23"/>
      <c r="H45" s="221"/>
      <c r="I45" s="104"/>
      <c r="J45" s="104"/>
      <c r="K45" s="221"/>
      <c r="L45" s="221"/>
      <c r="M45" s="23"/>
      <c r="N45" s="221"/>
      <c r="O45" s="133"/>
      <c r="P45" s="133"/>
      <c r="Q45" s="133"/>
    </row>
    <row r="46" spans="2:17" x14ac:dyDescent="0.2">
      <c r="B46" s="221"/>
      <c r="C46" s="104"/>
      <c r="D46" s="104"/>
      <c r="E46" s="221"/>
      <c r="F46" s="221"/>
      <c r="G46" s="23"/>
      <c r="H46" s="221"/>
      <c r="I46" s="104"/>
      <c r="J46" s="104"/>
      <c r="K46" s="221"/>
      <c r="L46" s="221"/>
      <c r="M46" s="23"/>
      <c r="N46" s="221"/>
      <c r="O46" s="133"/>
      <c r="P46" s="133"/>
      <c r="Q46" s="133"/>
    </row>
    <row r="47" spans="2:17" x14ac:dyDescent="0.2">
      <c r="B47" s="221"/>
      <c r="C47" s="104"/>
      <c r="D47" s="104"/>
      <c r="E47" s="221"/>
      <c r="F47" s="221"/>
      <c r="G47" s="23"/>
      <c r="H47" s="221"/>
      <c r="I47" s="104"/>
      <c r="J47" s="104"/>
      <c r="K47" s="221"/>
      <c r="L47" s="221"/>
      <c r="M47" s="23"/>
      <c r="N47" s="221"/>
      <c r="O47" s="133"/>
      <c r="P47" s="133"/>
      <c r="Q47" s="133"/>
    </row>
    <row r="48" spans="2:17" x14ac:dyDescent="0.2">
      <c r="B48" s="221"/>
      <c r="C48" s="104"/>
      <c r="D48" s="104"/>
      <c r="E48" s="221"/>
      <c r="F48" s="221"/>
      <c r="G48" s="23"/>
      <c r="H48" s="221"/>
      <c r="I48" s="104"/>
      <c r="J48" s="104"/>
      <c r="K48" s="221"/>
      <c r="L48" s="221"/>
      <c r="M48" s="23"/>
      <c r="N48" s="221"/>
      <c r="O48" s="133"/>
      <c r="P48" s="133"/>
      <c r="Q48" s="133"/>
    </row>
    <row r="49" spans="2:17" x14ac:dyDescent="0.2">
      <c r="B49" s="221"/>
      <c r="C49" s="104"/>
      <c r="D49" s="104"/>
      <c r="E49" s="221"/>
      <c r="F49" s="221"/>
      <c r="G49" s="23"/>
      <c r="H49" s="221"/>
      <c r="I49" s="104"/>
      <c r="J49" s="104"/>
      <c r="K49" s="221"/>
      <c r="L49" s="221"/>
      <c r="M49" s="23"/>
      <c r="N49" s="221"/>
      <c r="O49" s="133"/>
      <c r="P49" s="133"/>
      <c r="Q49" s="133"/>
    </row>
    <row r="50" spans="2:17" x14ac:dyDescent="0.2">
      <c r="B50" s="221"/>
      <c r="C50" s="104"/>
      <c r="D50" s="104"/>
      <c r="E50" s="221"/>
      <c r="F50" s="221"/>
      <c r="G50" s="23"/>
      <c r="H50" s="221"/>
      <c r="I50" s="104"/>
      <c r="J50" s="104"/>
      <c r="K50" s="221"/>
      <c r="L50" s="221"/>
      <c r="M50" s="23"/>
      <c r="N50" s="221"/>
      <c r="O50" s="133"/>
      <c r="P50" s="133"/>
      <c r="Q50" s="133"/>
    </row>
    <row r="51" spans="2:17" x14ac:dyDescent="0.2">
      <c r="B51" s="221"/>
      <c r="C51" s="104"/>
      <c r="D51" s="104"/>
      <c r="E51" s="221"/>
      <c r="F51" s="221"/>
      <c r="G51" s="23"/>
      <c r="H51" s="221"/>
      <c r="I51" s="104"/>
      <c r="J51" s="104"/>
      <c r="K51" s="221"/>
      <c r="L51" s="221"/>
      <c r="M51" s="23"/>
      <c r="N51" s="221"/>
      <c r="O51" s="133"/>
      <c r="P51" s="133"/>
      <c r="Q51" s="133"/>
    </row>
    <row r="52" spans="2:17" x14ac:dyDescent="0.2">
      <c r="B52" s="221"/>
      <c r="C52" s="104"/>
      <c r="D52" s="104"/>
      <c r="E52" s="221"/>
      <c r="F52" s="221"/>
      <c r="G52" s="23"/>
      <c r="H52" s="221"/>
      <c r="I52" s="104"/>
      <c r="J52" s="104"/>
      <c r="K52" s="221"/>
      <c r="L52" s="221"/>
      <c r="M52" s="23"/>
      <c r="N52" s="221"/>
      <c r="O52" s="133"/>
      <c r="P52" s="133"/>
      <c r="Q52" s="133"/>
    </row>
    <row r="53" spans="2:17" x14ac:dyDescent="0.2">
      <c r="B53" s="221"/>
      <c r="C53" s="104"/>
      <c r="D53" s="104"/>
      <c r="E53" s="221"/>
      <c r="F53" s="221"/>
      <c r="G53" s="23"/>
      <c r="H53" s="221"/>
      <c r="I53" s="104"/>
      <c r="J53" s="104"/>
      <c r="K53" s="221"/>
      <c r="L53" s="221"/>
      <c r="M53" s="23"/>
      <c r="N53" s="221"/>
      <c r="O53" s="133"/>
      <c r="P53" s="133"/>
      <c r="Q53" s="133"/>
    </row>
    <row r="54" spans="2:17" x14ac:dyDescent="0.2">
      <c r="B54" s="221"/>
      <c r="C54" s="104"/>
      <c r="D54" s="104"/>
      <c r="E54" s="221"/>
      <c r="F54" s="221"/>
      <c r="G54" s="23"/>
      <c r="H54" s="221"/>
      <c r="I54" s="104"/>
      <c r="J54" s="104"/>
      <c r="K54" s="221"/>
      <c r="L54" s="221"/>
      <c r="M54" s="23"/>
      <c r="N54" s="221"/>
      <c r="O54" s="133"/>
      <c r="P54" s="133"/>
      <c r="Q54" s="133"/>
    </row>
    <row r="55" spans="2:17" x14ac:dyDescent="0.2">
      <c r="B55" s="221"/>
      <c r="C55" s="104"/>
      <c r="D55" s="104"/>
      <c r="E55" s="221"/>
      <c r="F55" s="221"/>
      <c r="G55" s="23"/>
      <c r="H55" s="221"/>
      <c r="I55" s="104"/>
      <c r="J55" s="104"/>
      <c r="K55" s="221"/>
      <c r="L55" s="221"/>
      <c r="M55" s="23"/>
      <c r="N55" s="221"/>
      <c r="O55" s="133"/>
      <c r="P55" s="133"/>
      <c r="Q55" s="133"/>
    </row>
    <row r="56" spans="2:17" x14ac:dyDescent="0.2">
      <c r="B56" s="221"/>
      <c r="C56" s="104"/>
      <c r="D56" s="104"/>
      <c r="E56" s="221"/>
      <c r="F56" s="221"/>
      <c r="G56" s="23"/>
      <c r="H56" s="221"/>
      <c r="I56" s="104"/>
      <c r="J56" s="104"/>
      <c r="K56" s="221"/>
      <c r="L56" s="221"/>
      <c r="M56" s="23"/>
      <c r="N56" s="221"/>
      <c r="O56" s="133"/>
      <c r="P56" s="133"/>
      <c r="Q56" s="133"/>
    </row>
    <row r="57" spans="2:17" x14ac:dyDescent="0.2">
      <c r="B57" s="221"/>
      <c r="C57" s="104"/>
      <c r="D57" s="104"/>
      <c r="E57" s="221"/>
      <c r="F57" s="221"/>
      <c r="G57" s="23"/>
      <c r="H57" s="221"/>
      <c r="I57" s="104"/>
      <c r="J57" s="104"/>
      <c r="K57" s="221"/>
      <c r="L57" s="221"/>
      <c r="M57" s="23"/>
      <c r="N57" s="221"/>
      <c r="O57" s="133"/>
      <c r="P57" s="133"/>
      <c r="Q57" s="133"/>
    </row>
    <row r="58" spans="2:17" x14ac:dyDescent="0.2">
      <c r="B58" s="221"/>
      <c r="C58" s="104"/>
      <c r="D58" s="104"/>
      <c r="E58" s="221"/>
      <c r="F58" s="221"/>
      <c r="G58" s="23"/>
      <c r="H58" s="221"/>
      <c r="I58" s="104"/>
      <c r="J58" s="104"/>
      <c r="K58" s="221"/>
      <c r="L58" s="221"/>
      <c r="M58" s="23"/>
      <c r="N58" s="221"/>
      <c r="O58" s="133"/>
      <c r="P58" s="133"/>
      <c r="Q58" s="133"/>
    </row>
    <row r="59" spans="2:17" x14ac:dyDescent="0.2">
      <c r="B59" s="221"/>
      <c r="C59" s="104"/>
      <c r="D59" s="104"/>
      <c r="E59" s="221"/>
      <c r="F59" s="221"/>
      <c r="G59" s="23"/>
      <c r="H59" s="221"/>
      <c r="I59" s="104"/>
      <c r="J59" s="104"/>
      <c r="K59" s="221"/>
      <c r="L59" s="221"/>
      <c r="M59" s="23"/>
      <c r="N59" s="221"/>
      <c r="O59" s="133"/>
      <c r="P59" s="133"/>
      <c r="Q59" s="133"/>
    </row>
    <row r="60" spans="2:17" x14ac:dyDescent="0.2">
      <c r="B60" s="221"/>
      <c r="C60" s="104"/>
      <c r="D60" s="104"/>
      <c r="E60" s="221"/>
      <c r="F60" s="221"/>
      <c r="G60" s="23"/>
      <c r="H60" s="221"/>
      <c r="I60" s="104"/>
      <c r="J60" s="104"/>
      <c r="K60" s="221"/>
      <c r="L60" s="221"/>
      <c r="M60" s="23"/>
      <c r="N60" s="221"/>
      <c r="O60" s="133"/>
      <c r="P60" s="133"/>
      <c r="Q60" s="133"/>
    </row>
    <row r="61" spans="2:17" x14ac:dyDescent="0.2">
      <c r="B61" s="221"/>
      <c r="C61" s="104"/>
      <c r="D61" s="104"/>
      <c r="E61" s="221"/>
      <c r="F61" s="221"/>
      <c r="G61" s="23"/>
      <c r="H61" s="221"/>
      <c r="I61" s="104"/>
      <c r="J61" s="104"/>
      <c r="K61" s="221"/>
      <c r="L61" s="221"/>
      <c r="M61" s="23"/>
      <c r="N61" s="221"/>
      <c r="O61" s="133"/>
      <c r="P61" s="133"/>
      <c r="Q61" s="133"/>
    </row>
    <row r="62" spans="2:17" x14ac:dyDescent="0.2">
      <c r="B62" s="221"/>
      <c r="C62" s="104"/>
      <c r="D62" s="104"/>
      <c r="E62" s="221"/>
      <c r="F62" s="221"/>
      <c r="G62" s="23"/>
      <c r="H62" s="221"/>
      <c r="I62" s="104"/>
      <c r="J62" s="104"/>
      <c r="K62" s="221"/>
      <c r="L62" s="221"/>
      <c r="M62" s="23"/>
      <c r="N62" s="221"/>
      <c r="O62" s="133"/>
      <c r="P62" s="133"/>
      <c r="Q62" s="133"/>
    </row>
    <row r="63" spans="2:17" x14ac:dyDescent="0.2">
      <c r="B63" s="221"/>
      <c r="C63" s="104"/>
      <c r="D63" s="104"/>
      <c r="E63" s="221"/>
      <c r="F63" s="221"/>
      <c r="G63" s="23"/>
      <c r="H63" s="221"/>
      <c r="I63" s="104"/>
      <c r="J63" s="104"/>
      <c r="K63" s="221"/>
      <c r="L63" s="221"/>
      <c r="M63" s="23"/>
      <c r="N63" s="221"/>
      <c r="O63" s="133"/>
      <c r="P63" s="133"/>
      <c r="Q63" s="133"/>
    </row>
    <row r="64" spans="2:17" x14ac:dyDescent="0.2">
      <c r="B64" s="221"/>
      <c r="C64" s="104"/>
      <c r="D64" s="104"/>
      <c r="E64" s="221"/>
      <c r="F64" s="221"/>
      <c r="G64" s="23"/>
      <c r="H64" s="221"/>
      <c r="I64" s="104"/>
      <c r="J64" s="104"/>
      <c r="K64" s="221"/>
      <c r="L64" s="221"/>
      <c r="M64" s="23"/>
      <c r="N64" s="221"/>
      <c r="O64" s="133"/>
      <c r="P64" s="133"/>
      <c r="Q64" s="133"/>
    </row>
    <row r="65" spans="2:17" x14ac:dyDescent="0.2">
      <c r="B65" s="221"/>
      <c r="C65" s="104"/>
      <c r="D65" s="104"/>
      <c r="E65" s="221"/>
      <c r="F65" s="221"/>
      <c r="G65" s="23"/>
      <c r="H65" s="221"/>
      <c r="I65" s="104"/>
      <c r="J65" s="104"/>
      <c r="K65" s="221"/>
      <c r="L65" s="221"/>
      <c r="M65" s="23"/>
      <c r="N65" s="221"/>
      <c r="O65" s="133"/>
      <c r="P65" s="133"/>
      <c r="Q65" s="133"/>
    </row>
    <row r="66" spans="2:17" x14ac:dyDescent="0.2">
      <c r="B66" s="221"/>
      <c r="C66" s="104"/>
      <c r="D66" s="104"/>
      <c r="E66" s="221"/>
      <c r="F66" s="221"/>
      <c r="G66" s="23"/>
      <c r="H66" s="221"/>
      <c r="I66" s="104"/>
      <c r="J66" s="104"/>
      <c r="K66" s="221"/>
      <c r="L66" s="221"/>
      <c r="M66" s="23"/>
      <c r="N66" s="221"/>
      <c r="O66" s="133"/>
      <c r="P66" s="133"/>
      <c r="Q66" s="133"/>
    </row>
    <row r="67" spans="2:17" x14ac:dyDescent="0.2">
      <c r="B67" s="221"/>
      <c r="C67" s="104"/>
      <c r="D67" s="104"/>
      <c r="E67" s="221"/>
      <c r="F67" s="221"/>
      <c r="G67" s="23"/>
      <c r="H67" s="221"/>
      <c r="I67" s="104"/>
      <c r="J67" s="104"/>
      <c r="K67" s="221"/>
      <c r="L67" s="221"/>
      <c r="M67" s="23"/>
      <c r="N67" s="221"/>
      <c r="O67" s="133"/>
      <c r="P67" s="133"/>
      <c r="Q67" s="133"/>
    </row>
    <row r="68" spans="2:17" x14ac:dyDescent="0.2">
      <c r="B68" s="221"/>
      <c r="C68" s="104"/>
      <c r="D68" s="104"/>
      <c r="E68" s="221"/>
      <c r="F68" s="221"/>
      <c r="G68" s="23"/>
      <c r="H68" s="221"/>
      <c r="I68" s="104"/>
      <c r="J68" s="104"/>
      <c r="K68" s="221"/>
      <c r="L68" s="221"/>
      <c r="M68" s="23"/>
      <c r="N68" s="221"/>
      <c r="O68" s="133"/>
      <c r="P68" s="133"/>
      <c r="Q68" s="133"/>
    </row>
    <row r="69" spans="2:17" x14ac:dyDescent="0.2">
      <c r="B69" s="221"/>
      <c r="C69" s="104"/>
      <c r="D69" s="104"/>
      <c r="E69" s="221"/>
      <c r="F69" s="221"/>
      <c r="G69" s="23"/>
      <c r="H69" s="221"/>
      <c r="I69" s="104"/>
      <c r="J69" s="104"/>
      <c r="K69" s="221"/>
      <c r="L69" s="221"/>
      <c r="M69" s="23"/>
      <c r="N69" s="221"/>
      <c r="O69" s="133"/>
      <c r="P69" s="133"/>
      <c r="Q69" s="133"/>
    </row>
    <row r="70" spans="2:17" x14ac:dyDescent="0.2">
      <c r="B70" s="221"/>
      <c r="C70" s="104"/>
      <c r="D70" s="104"/>
      <c r="E70" s="221"/>
      <c r="F70" s="221"/>
      <c r="G70" s="23"/>
      <c r="H70" s="221"/>
      <c r="I70" s="104"/>
      <c r="J70" s="104"/>
      <c r="K70" s="221"/>
      <c r="L70" s="221"/>
      <c r="M70" s="23"/>
      <c r="N70" s="221"/>
      <c r="O70" s="133"/>
      <c r="P70" s="133"/>
      <c r="Q70" s="133"/>
    </row>
    <row r="71" spans="2:17" x14ac:dyDescent="0.2">
      <c r="B71" s="221"/>
      <c r="C71" s="104"/>
      <c r="D71" s="104"/>
      <c r="E71" s="221"/>
      <c r="F71" s="221"/>
      <c r="G71" s="23"/>
      <c r="H71" s="221"/>
      <c r="I71" s="104"/>
      <c r="J71" s="104"/>
      <c r="K71" s="221"/>
      <c r="L71" s="221"/>
      <c r="M71" s="23"/>
      <c r="N71" s="221"/>
      <c r="O71" s="133"/>
      <c r="P71" s="133"/>
      <c r="Q71" s="133"/>
    </row>
    <row r="72" spans="2:17" x14ac:dyDescent="0.2">
      <c r="B72" s="221"/>
      <c r="C72" s="104"/>
      <c r="D72" s="104"/>
      <c r="E72" s="221"/>
      <c r="F72" s="221"/>
      <c r="G72" s="23"/>
      <c r="H72" s="221"/>
      <c r="I72" s="104"/>
      <c r="J72" s="104"/>
      <c r="K72" s="221"/>
      <c r="L72" s="221"/>
      <c r="M72" s="23"/>
      <c r="N72" s="221"/>
      <c r="O72" s="133"/>
      <c r="P72" s="133"/>
      <c r="Q72" s="133"/>
    </row>
    <row r="73" spans="2:17" x14ac:dyDescent="0.2">
      <c r="B73" s="221"/>
      <c r="C73" s="104"/>
      <c r="D73" s="104"/>
      <c r="E73" s="221"/>
      <c r="F73" s="221"/>
      <c r="G73" s="23"/>
      <c r="H73" s="221"/>
      <c r="I73" s="104"/>
      <c r="J73" s="104"/>
      <c r="K73" s="221"/>
      <c r="L73" s="221"/>
      <c r="M73" s="23"/>
      <c r="N73" s="221"/>
      <c r="O73" s="133"/>
      <c r="P73" s="133"/>
      <c r="Q73" s="133"/>
    </row>
    <row r="74" spans="2:17" x14ac:dyDescent="0.2">
      <c r="B74" s="221"/>
      <c r="C74" s="104"/>
      <c r="D74" s="104"/>
      <c r="E74" s="221"/>
      <c r="F74" s="221"/>
      <c r="G74" s="23"/>
      <c r="H74" s="221"/>
      <c r="I74" s="104"/>
      <c r="J74" s="104"/>
      <c r="K74" s="221"/>
      <c r="L74" s="221"/>
      <c r="M74" s="23"/>
      <c r="N74" s="221"/>
      <c r="O74" s="133"/>
      <c r="P74" s="133"/>
      <c r="Q74" s="133"/>
    </row>
    <row r="75" spans="2:17" x14ac:dyDescent="0.2">
      <c r="B75" s="221"/>
      <c r="C75" s="104"/>
      <c r="D75" s="104"/>
      <c r="E75" s="221"/>
      <c r="F75" s="221"/>
      <c r="G75" s="23"/>
      <c r="H75" s="221"/>
      <c r="I75" s="104"/>
      <c r="J75" s="104"/>
      <c r="K75" s="221"/>
      <c r="L75" s="221"/>
      <c r="M75" s="23"/>
      <c r="N75" s="221"/>
      <c r="O75" s="133"/>
      <c r="P75" s="133"/>
      <c r="Q75" s="133"/>
    </row>
    <row r="76" spans="2:17" x14ac:dyDescent="0.2">
      <c r="B76" s="221"/>
      <c r="C76" s="104"/>
      <c r="D76" s="104"/>
      <c r="E76" s="221"/>
      <c r="F76" s="221"/>
      <c r="G76" s="23"/>
      <c r="H76" s="221"/>
      <c r="I76" s="104"/>
      <c r="J76" s="104"/>
      <c r="K76" s="221"/>
      <c r="L76" s="221"/>
      <c r="M76" s="23"/>
      <c r="N76" s="221"/>
      <c r="O76" s="133"/>
      <c r="P76" s="133"/>
      <c r="Q76" s="133"/>
    </row>
    <row r="77" spans="2:17" x14ac:dyDescent="0.2">
      <c r="B77" s="221"/>
      <c r="C77" s="104"/>
      <c r="D77" s="104"/>
      <c r="E77" s="221"/>
      <c r="F77" s="221"/>
      <c r="G77" s="23"/>
      <c r="H77" s="221"/>
      <c r="I77" s="104"/>
      <c r="J77" s="104"/>
      <c r="K77" s="221"/>
      <c r="L77" s="221"/>
      <c r="M77" s="23"/>
      <c r="N77" s="221"/>
      <c r="O77" s="133"/>
      <c r="P77" s="133"/>
      <c r="Q77" s="133"/>
    </row>
    <row r="78" spans="2:17" x14ac:dyDescent="0.2">
      <c r="B78" s="221"/>
      <c r="C78" s="104"/>
      <c r="D78" s="104"/>
      <c r="E78" s="221"/>
      <c r="F78" s="221"/>
      <c r="G78" s="23"/>
      <c r="H78" s="221"/>
      <c r="I78" s="104"/>
      <c r="J78" s="104"/>
      <c r="K78" s="221"/>
      <c r="L78" s="221"/>
      <c r="M78" s="23"/>
      <c r="N78" s="221"/>
      <c r="O78" s="133"/>
      <c r="P78" s="133"/>
      <c r="Q78" s="133"/>
    </row>
    <row r="79" spans="2:17" x14ac:dyDescent="0.2">
      <c r="B79" s="221"/>
      <c r="C79" s="104"/>
      <c r="D79" s="104"/>
      <c r="E79" s="221"/>
      <c r="F79" s="221"/>
      <c r="G79" s="23"/>
      <c r="H79" s="221"/>
      <c r="I79" s="104"/>
      <c r="J79" s="104"/>
      <c r="K79" s="221"/>
      <c r="L79" s="221"/>
      <c r="M79" s="23"/>
      <c r="N79" s="221"/>
      <c r="O79" s="133"/>
      <c r="P79" s="133"/>
      <c r="Q79" s="133"/>
    </row>
    <row r="80" spans="2:17" x14ac:dyDescent="0.2">
      <c r="B80" s="221"/>
      <c r="C80" s="104"/>
      <c r="D80" s="104"/>
      <c r="E80" s="221"/>
      <c r="F80" s="221"/>
      <c r="G80" s="23"/>
      <c r="H80" s="221"/>
      <c r="I80" s="104"/>
      <c r="J80" s="104"/>
      <c r="K80" s="221"/>
      <c r="L80" s="221"/>
      <c r="M80" s="23"/>
      <c r="N80" s="221"/>
      <c r="O80" s="133"/>
      <c r="P80" s="133"/>
      <c r="Q80" s="133"/>
    </row>
    <row r="81" spans="2:17" x14ac:dyDescent="0.2">
      <c r="B81" s="221"/>
      <c r="C81" s="104"/>
      <c r="D81" s="104"/>
      <c r="E81" s="221"/>
      <c r="F81" s="221"/>
      <c r="G81" s="23"/>
      <c r="H81" s="221"/>
      <c r="I81" s="104"/>
      <c r="J81" s="104"/>
      <c r="K81" s="221"/>
      <c r="L81" s="221"/>
      <c r="M81" s="23"/>
      <c r="N81" s="221"/>
      <c r="O81" s="133"/>
      <c r="P81" s="133"/>
      <c r="Q81" s="133"/>
    </row>
    <row r="82" spans="2:17" x14ac:dyDescent="0.2">
      <c r="B82" s="221"/>
      <c r="C82" s="104"/>
      <c r="D82" s="104"/>
      <c r="E82" s="221"/>
      <c r="F82" s="221"/>
      <c r="G82" s="23"/>
      <c r="H82" s="221"/>
      <c r="I82" s="104"/>
      <c r="J82" s="104"/>
      <c r="K82" s="221"/>
      <c r="L82" s="221"/>
      <c r="M82" s="23"/>
      <c r="N82" s="221"/>
      <c r="O82" s="133"/>
      <c r="P82" s="133"/>
      <c r="Q82" s="133"/>
    </row>
    <row r="83" spans="2:17" x14ac:dyDescent="0.2">
      <c r="B83" s="221"/>
      <c r="C83" s="104"/>
      <c r="D83" s="104"/>
      <c r="E83" s="221"/>
      <c r="F83" s="221"/>
      <c r="G83" s="23"/>
      <c r="H83" s="221"/>
      <c r="I83" s="104"/>
      <c r="J83" s="104"/>
      <c r="K83" s="221"/>
      <c r="L83" s="221"/>
      <c r="M83" s="23"/>
      <c r="N83" s="221"/>
      <c r="O83" s="133"/>
      <c r="P83" s="133"/>
      <c r="Q83" s="133"/>
    </row>
    <row r="84" spans="2:17" x14ac:dyDescent="0.2">
      <c r="B84" s="221"/>
      <c r="C84" s="104"/>
      <c r="D84" s="104"/>
      <c r="E84" s="221"/>
      <c r="F84" s="221"/>
      <c r="G84" s="23"/>
      <c r="H84" s="221"/>
      <c r="I84" s="104"/>
      <c r="J84" s="104"/>
      <c r="K84" s="221"/>
      <c r="L84" s="221"/>
      <c r="M84" s="23"/>
      <c r="N84" s="221"/>
      <c r="O84" s="133"/>
      <c r="P84" s="133"/>
      <c r="Q84" s="133"/>
    </row>
    <row r="85" spans="2:17" x14ac:dyDescent="0.2">
      <c r="B85" s="221"/>
      <c r="C85" s="104"/>
      <c r="D85" s="104"/>
      <c r="E85" s="221"/>
      <c r="F85" s="221"/>
      <c r="G85" s="23"/>
      <c r="H85" s="221"/>
      <c r="I85" s="104"/>
      <c r="J85" s="104"/>
      <c r="K85" s="221"/>
      <c r="L85" s="221"/>
      <c r="M85" s="23"/>
      <c r="N85" s="221"/>
      <c r="O85" s="133"/>
      <c r="P85" s="133"/>
      <c r="Q85" s="133"/>
    </row>
    <row r="86" spans="2:17" x14ac:dyDescent="0.2">
      <c r="B86" s="221"/>
      <c r="C86" s="104"/>
      <c r="D86" s="104"/>
      <c r="E86" s="221"/>
      <c r="F86" s="221"/>
      <c r="G86" s="23"/>
      <c r="H86" s="221"/>
      <c r="I86" s="104"/>
      <c r="J86" s="104"/>
      <c r="K86" s="221"/>
      <c r="L86" s="221"/>
      <c r="M86" s="23"/>
      <c r="N86" s="221"/>
      <c r="O86" s="133"/>
      <c r="P86" s="133"/>
      <c r="Q86" s="133"/>
    </row>
    <row r="87" spans="2:17" x14ac:dyDescent="0.2">
      <c r="B87" s="221"/>
      <c r="C87" s="104"/>
      <c r="D87" s="104"/>
      <c r="E87" s="221"/>
      <c r="F87" s="221"/>
      <c r="G87" s="23"/>
      <c r="H87" s="221"/>
      <c r="I87" s="104"/>
      <c r="J87" s="104"/>
      <c r="K87" s="221"/>
      <c r="L87" s="221"/>
      <c r="M87" s="23"/>
      <c r="N87" s="221"/>
      <c r="O87" s="133"/>
      <c r="P87" s="133"/>
      <c r="Q87" s="133"/>
    </row>
    <row r="88" spans="2:17" x14ac:dyDescent="0.2">
      <c r="B88" s="221"/>
      <c r="C88" s="104"/>
      <c r="D88" s="104"/>
      <c r="E88" s="221"/>
      <c r="F88" s="221"/>
      <c r="G88" s="23"/>
      <c r="H88" s="221"/>
      <c r="I88" s="104"/>
      <c r="J88" s="104"/>
      <c r="K88" s="221"/>
      <c r="L88" s="221"/>
      <c r="M88" s="23"/>
      <c r="N88" s="221"/>
      <c r="O88" s="133"/>
      <c r="P88" s="133"/>
      <c r="Q88" s="133"/>
    </row>
    <row r="89" spans="2:17" x14ac:dyDescent="0.2">
      <c r="B89" s="221"/>
      <c r="C89" s="104"/>
      <c r="D89" s="104"/>
      <c r="E89" s="221"/>
      <c r="F89" s="221"/>
      <c r="G89" s="23"/>
      <c r="H89" s="221"/>
      <c r="I89" s="104"/>
      <c r="J89" s="104"/>
      <c r="K89" s="221"/>
      <c r="L89" s="221"/>
      <c r="M89" s="23"/>
      <c r="N89" s="221"/>
      <c r="O89" s="133"/>
      <c r="P89" s="133"/>
      <c r="Q89" s="133"/>
    </row>
    <row r="90" spans="2:17" x14ac:dyDescent="0.2">
      <c r="B90" s="221"/>
      <c r="C90" s="104"/>
      <c r="D90" s="104"/>
      <c r="E90" s="221"/>
      <c r="F90" s="221"/>
      <c r="G90" s="23"/>
      <c r="H90" s="221"/>
      <c r="I90" s="104"/>
      <c r="J90" s="104"/>
      <c r="K90" s="221"/>
      <c r="L90" s="221"/>
      <c r="M90" s="23"/>
      <c r="N90" s="221"/>
      <c r="O90" s="133"/>
      <c r="P90" s="133"/>
      <c r="Q90" s="133"/>
    </row>
    <row r="91" spans="2:17" x14ac:dyDescent="0.2">
      <c r="B91" s="221"/>
      <c r="C91" s="104"/>
      <c r="D91" s="104"/>
      <c r="E91" s="221"/>
      <c r="F91" s="221"/>
      <c r="G91" s="23"/>
      <c r="H91" s="221"/>
      <c r="I91" s="104"/>
      <c r="J91" s="104"/>
      <c r="K91" s="221"/>
      <c r="L91" s="221"/>
      <c r="M91" s="23"/>
      <c r="N91" s="221"/>
      <c r="O91" s="133"/>
      <c r="P91" s="133"/>
      <c r="Q91" s="133"/>
    </row>
    <row r="92" spans="2:17" x14ac:dyDescent="0.2">
      <c r="B92" s="221"/>
      <c r="C92" s="104"/>
      <c r="D92" s="104"/>
      <c r="E92" s="221"/>
      <c r="F92" s="221"/>
      <c r="G92" s="23"/>
      <c r="H92" s="221"/>
      <c r="I92" s="104"/>
      <c r="J92" s="104"/>
      <c r="K92" s="221"/>
      <c r="L92" s="221"/>
      <c r="M92" s="23"/>
      <c r="N92" s="221"/>
      <c r="O92" s="133"/>
      <c r="P92" s="133"/>
      <c r="Q92" s="133"/>
    </row>
    <row r="93" spans="2:17" x14ac:dyDescent="0.2">
      <c r="B93" s="221"/>
      <c r="C93" s="104"/>
      <c r="D93" s="104"/>
      <c r="E93" s="221"/>
      <c r="F93" s="221"/>
      <c r="G93" s="23"/>
      <c r="H93" s="221"/>
      <c r="I93" s="104"/>
      <c r="J93" s="104"/>
      <c r="K93" s="221"/>
      <c r="L93" s="221"/>
      <c r="M93" s="23"/>
      <c r="N93" s="221"/>
      <c r="O93" s="133"/>
      <c r="P93" s="133"/>
      <c r="Q93" s="133"/>
    </row>
    <row r="94" spans="2:17" x14ac:dyDescent="0.2">
      <c r="B94" s="221"/>
      <c r="C94" s="104"/>
      <c r="D94" s="104"/>
      <c r="E94" s="221"/>
      <c r="F94" s="221"/>
      <c r="G94" s="23"/>
      <c r="H94" s="221"/>
      <c r="I94" s="104"/>
      <c r="J94" s="104"/>
      <c r="K94" s="221"/>
      <c r="L94" s="221"/>
      <c r="M94" s="23"/>
      <c r="N94" s="221"/>
      <c r="O94" s="133"/>
      <c r="P94" s="133"/>
      <c r="Q94" s="133"/>
    </row>
    <row r="95" spans="2:17" x14ac:dyDescent="0.2">
      <c r="B95" s="221"/>
      <c r="C95" s="104"/>
      <c r="D95" s="104"/>
      <c r="E95" s="221"/>
      <c r="F95" s="221"/>
      <c r="G95" s="23"/>
      <c r="H95" s="221"/>
      <c r="I95" s="104"/>
      <c r="J95" s="104"/>
      <c r="K95" s="221"/>
      <c r="L95" s="221"/>
      <c r="M95" s="23"/>
      <c r="N95" s="221"/>
      <c r="O95" s="133"/>
      <c r="P95" s="133"/>
      <c r="Q95" s="133"/>
    </row>
    <row r="96" spans="2:17" x14ac:dyDescent="0.2">
      <c r="B96" s="221"/>
      <c r="C96" s="104"/>
      <c r="D96" s="104"/>
      <c r="E96" s="221"/>
      <c r="F96" s="221"/>
      <c r="G96" s="23"/>
      <c r="H96" s="221"/>
      <c r="I96" s="104"/>
      <c r="J96" s="104"/>
      <c r="K96" s="221"/>
      <c r="L96" s="221"/>
      <c r="M96" s="23"/>
      <c r="N96" s="221"/>
      <c r="O96" s="133"/>
      <c r="P96" s="133"/>
      <c r="Q96" s="133"/>
    </row>
    <row r="97" spans="2:17" x14ac:dyDescent="0.2">
      <c r="B97" s="221"/>
      <c r="C97" s="104"/>
      <c r="D97" s="104"/>
      <c r="E97" s="221"/>
      <c r="F97" s="221"/>
      <c r="G97" s="23"/>
      <c r="H97" s="221"/>
      <c r="I97" s="104"/>
      <c r="J97" s="104"/>
      <c r="K97" s="221"/>
      <c r="L97" s="221"/>
      <c r="M97" s="23"/>
      <c r="N97" s="221"/>
      <c r="O97" s="133"/>
      <c r="P97" s="133"/>
      <c r="Q97" s="133"/>
    </row>
    <row r="98" spans="2:17" x14ac:dyDescent="0.2">
      <c r="B98" s="221"/>
      <c r="C98" s="104"/>
      <c r="D98" s="104"/>
      <c r="E98" s="221"/>
      <c r="F98" s="221"/>
      <c r="G98" s="23"/>
      <c r="H98" s="221"/>
      <c r="I98" s="104"/>
      <c r="J98" s="104"/>
      <c r="K98" s="221"/>
      <c r="L98" s="221"/>
      <c r="M98" s="23"/>
      <c r="N98" s="221"/>
      <c r="O98" s="133"/>
      <c r="P98" s="133"/>
      <c r="Q98" s="133"/>
    </row>
    <row r="99" spans="2:17" x14ac:dyDescent="0.2">
      <c r="B99" s="221"/>
      <c r="C99" s="104"/>
      <c r="D99" s="104"/>
      <c r="E99" s="221"/>
      <c r="F99" s="221"/>
      <c r="G99" s="23"/>
      <c r="H99" s="221"/>
      <c r="I99" s="104"/>
      <c r="J99" s="104"/>
      <c r="K99" s="221"/>
      <c r="L99" s="221"/>
      <c r="M99" s="23"/>
      <c r="N99" s="221"/>
      <c r="O99" s="133"/>
      <c r="P99" s="133"/>
      <c r="Q99" s="133"/>
    </row>
    <row r="100" spans="2:17" x14ac:dyDescent="0.2">
      <c r="B100" s="221"/>
      <c r="C100" s="104"/>
      <c r="D100" s="104"/>
      <c r="E100" s="221"/>
      <c r="F100" s="221"/>
      <c r="G100" s="23"/>
      <c r="H100" s="221"/>
      <c r="I100" s="104"/>
      <c r="J100" s="104"/>
      <c r="K100" s="221"/>
      <c r="L100" s="221"/>
      <c r="M100" s="23"/>
      <c r="N100" s="221"/>
      <c r="O100" s="133"/>
      <c r="P100" s="133"/>
      <c r="Q100" s="133"/>
    </row>
    <row r="101" spans="2:17" x14ac:dyDescent="0.2">
      <c r="B101" s="221"/>
      <c r="C101" s="104"/>
      <c r="D101" s="104"/>
      <c r="E101" s="221"/>
      <c r="F101" s="221"/>
      <c r="G101" s="23"/>
      <c r="H101" s="221"/>
      <c r="I101" s="104"/>
      <c r="J101" s="104"/>
      <c r="K101" s="221"/>
      <c r="L101" s="221"/>
      <c r="M101" s="23"/>
      <c r="N101" s="221"/>
      <c r="O101" s="133"/>
      <c r="P101" s="133"/>
      <c r="Q101" s="133"/>
    </row>
    <row r="102" spans="2:17" x14ac:dyDescent="0.2">
      <c r="B102" s="221"/>
      <c r="C102" s="104"/>
      <c r="D102" s="104"/>
      <c r="E102" s="221"/>
      <c r="F102" s="221"/>
      <c r="G102" s="23"/>
      <c r="H102" s="221"/>
      <c r="I102" s="104"/>
      <c r="J102" s="104"/>
      <c r="K102" s="221"/>
      <c r="L102" s="221"/>
      <c r="M102" s="23"/>
      <c r="N102" s="221"/>
      <c r="O102" s="133"/>
      <c r="P102" s="133"/>
      <c r="Q102" s="133"/>
    </row>
    <row r="103" spans="2:17" x14ac:dyDescent="0.2">
      <c r="B103" s="221"/>
      <c r="C103" s="104"/>
      <c r="D103" s="104"/>
      <c r="E103" s="221"/>
      <c r="F103" s="221"/>
      <c r="G103" s="23"/>
      <c r="H103" s="221"/>
      <c r="I103" s="104"/>
      <c r="J103" s="104"/>
      <c r="K103" s="221"/>
      <c r="L103" s="221"/>
      <c r="M103" s="23"/>
      <c r="N103" s="221"/>
      <c r="O103" s="133"/>
      <c r="P103" s="133"/>
      <c r="Q103" s="133"/>
    </row>
    <row r="104" spans="2:17" x14ac:dyDescent="0.2">
      <c r="B104" s="221"/>
      <c r="C104" s="104"/>
      <c r="D104" s="104"/>
      <c r="E104" s="221"/>
      <c r="F104" s="221"/>
      <c r="G104" s="23"/>
      <c r="H104" s="221"/>
      <c r="I104" s="104"/>
      <c r="J104" s="104"/>
      <c r="K104" s="221"/>
      <c r="L104" s="221"/>
      <c r="M104" s="23"/>
      <c r="N104" s="221"/>
      <c r="O104" s="133"/>
      <c r="P104" s="133"/>
      <c r="Q104" s="133"/>
    </row>
    <row r="105" spans="2:17" x14ac:dyDescent="0.2">
      <c r="B105" s="221"/>
      <c r="C105" s="104"/>
      <c r="D105" s="104"/>
      <c r="E105" s="221"/>
      <c r="F105" s="221"/>
      <c r="G105" s="23"/>
      <c r="H105" s="221"/>
      <c r="I105" s="104"/>
      <c r="J105" s="104"/>
      <c r="K105" s="221"/>
      <c r="L105" s="221"/>
      <c r="M105" s="23"/>
      <c r="N105" s="221"/>
      <c r="O105" s="133"/>
      <c r="P105" s="133"/>
      <c r="Q105" s="133"/>
    </row>
    <row r="106" spans="2:17" x14ac:dyDescent="0.2">
      <c r="B106" s="221"/>
      <c r="C106" s="104"/>
      <c r="D106" s="104"/>
      <c r="E106" s="221"/>
      <c r="F106" s="221"/>
      <c r="G106" s="23"/>
      <c r="H106" s="221"/>
      <c r="I106" s="104"/>
      <c r="J106" s="104"/>
      <c r="K106" s="221"/>
      <c r="L106" s="221"/>
      <c r="M106" s="23"/>
      <c r="N106" s="221"/>
      <c r="O106" s="133"/>
      <c r="P106" s="133"/>
      <c r="Q106" s="133"/>
    </row>
    <row r="107" spans="2:17" x14ac:dyDescent="0.2">
      <c r="B107" s="221"/>
      <c r="C107" s="104"/>
      <c r="D107" s="104"/>
      <c r="E107" s="221"/>
      <c r="F107" s="221"/>
      <c r="G107" s="23"/>
      <c r="H107" s="221"/>
      <c r="I107" s="104"/>
      <c r="J107" s="104"/>
      <c r="K107" s="221"/>
      <c r="L107" s="221"/>
      <c r="M107" s="23"/>
      <c r="N107" s="221"/>
      <c r="O107" s="133"/>
      <c r="P107" s="133"/>
      <c r="Q107" s="133"/>
    </row>
    <row r="108" spans="2:17" x14ac:dyDescent="0.2">
      <c r="B108" s="221"/>
      <c r="C108" s="104"/>
      <c r="D108" s="104"/>
      <c r="E108" s="221"/>
      <c r="F108" s="221"/>
      <c r="G108" s="23"/>
      <c r="H108" s="221"/>
      <c r="I108" s="104"/>
      <c r="J108" s="104"/>
      <c r="K108" s="221"/>
      <c r="L108" s="221"/>
      <c r="M108" s="23"/>
      <c r="N108" s="221"/>
      <c r="O108" s="133"/>
      <c r="P108" s="133"/>
      <c r="Q108" s="133"/>
    </row>
    <row r="109" spans="2:17" x14ac:dyDescent="0.2">
      <c r="B109" s="221"/>
      <c r="C109" s="104"/>
      <c r="D109" s="104"/>
      <c r="E109" s="221"/>
      <c r="F109" s="221"/>
      <c r="G109" s="23"/>
      <c r="H109" s="221"/>
      <c r="I109" s="104"/>
      <c r="J109" s="104"/>
      <c r="K109" s="221"/>
      <c r="L109" s="221"/>
      <c r="M109" s="23"/>
      <c r="N109" s="221"/>
      <c r="O109" s="133"/>
      <c r="P109" s="133"/>
      <c r="Q109" s="133"/>
    </row>
    <row r="110" spans="2:17" x14ac:dyDescent="0.2">
      <c r="B110" s="221"/>
      <c r="C110" s="104"/>
      <c r="D110" s="104"/>
      <c r="E110" s="221"/>
      <c r="F110" s="221"/>
      <c r="G110" s="23"/>
      <c r="H110" s="221"/>
      <c r="I110" s="104"/>
      <c r="J110" s="104"/>
      <c r="K110" s="221"/>
      <c r="L110" s="221"/>
      <c r="M110" s="23"/>
      <c r="N110" s="221"/>
      <c r="O110" s="133"/>
      <c r="P110" s="133"/>
      <c r="Q110" s="133"/>
    </row>
    <row r="111" spans="2:17" x14ac:dyDescent="0.2">
      <c r="B111" s="221"/>
      <c r="C111" s="104"/>
      <c r="D111" s="104"/>
      <c r="E111" s="221"/>
      <c r="F111" s="221"/>
      <c r="G111" s="23"/>
      <c r="H111" s="221"/>
      <c r="I111" s="104"/>
      <c r="J111" s="104"/>
      <c r="K111" s="221"/>
      <c r="L111" s="221"/>
      <c r="M111" s="23"/>
      <c r="N111" s="221"/>
      <c r="O111" s="133"/>
      <c r="P111" s="133"/>
      <c r="Q111" s="133"/>
    </row>
    <row r="112" spans="2:17" x14ac:dyDescent="0.2">
      <c r="B112" s="221"/>
      <c r="C112" s="104"/>
      <c r="D112" s="104"/>
      <c r="E112" s="221"/>
      <c r="F112" s="221"/>
      <c r="G112" s="23"/>
      <c r="H112" s="221"/>
      <c r="I112" s="104"/>
      <c r="J112" s="104"/>
      <c r="K112" s="221"/>
      <c r="L112" s="221"/>
      <c r="M112" s="23"/>
      <c r="N112" s="221"/>
      <c r="O112" s="133"/>
      <c r="P112" s="133"/>
      <c r="Q112" s="133"/>
    </row>
    <row r="113" spans="2:17" x14ac:dyDescent="0.2">
      <c r="B113" s="221"/>
      <c r="C113" s="104"/>
      <c r="D113" s="104"/>
      <c r="E113" s="221"/>
      <c r="F113" s="221"/>
      <c r="G113" s="23"/>
      <c r="H113" s="221"/>
      <c r="I113" s="104"/>
      <c r="J113" s="104"/>
      <c r="K113" s="221"/>
      <c r="L113" s="221"/>
      <c r="M113" s="23"/>
      <c r="N113" s="221"/>
      <c r="O113" s="133"/>
      <c r="P113" s="133"/>
      <c r="Q113" s="133"/>
    </row>
    <row r="114" spans="2:17" x14ac:dyDescent="0.2">
      <c r="B114" s="221"/>
      <c r="C114" s="104"/>
      <c r="D114" s="104"/>
      <c r="E114" s="221"/>
      <c r="F114" s="221"/>
      <c r="G114" s="23"/>
      <c r="H114" s="221"/>
      <c r="I114" s="104"/>
      <c r="J114" s="104"/>
      <c r="K114" s="221"/>
      <c r="L114" s="221"/>
      <c r="M114" s="23"/>
      <c r="N114" s="221"/>
      <c r="O114" s="133"/>
      <c r="P114" s="133"/>
      <c r="Q114" s="133"/>
    </row>
    <row r="115" spans="2:17" x14ac:dyDescent="0.2">
      <c r="B115" s="221"/>
      <c r="C115" s="104"/>
      <c r="D115" s="104"/>
      <c r="E115" s="221"/>
      <c r="F115" s="221"/>
      <c r="G115" s="23"/>
      <c r="H115" s="221"/>
      <c r="I115" s="104"/>
      <c r="J115" s="104"/>
      <c r="K115" s="221"/>
      <c r="L115" s="221"/>
      <c r="M115" s="23"/>
      <c r="N115" s="221"/>
      <c r="O115" s="133"/>
      <c r="P115" s="133"/>
      <c r="Q115" s="133"/>
    </row>
    <row r="116" spans="2:17" x14ac:dyDescent="0.2">
      <c r="B116" s="221"/>
      <c r="C116" s="104"/>
      <c r="D116" s="104"/>
      <c r="E116" s="221"/>
      <c r="F116" s="221"/>
      <c r="G116" s="23"/>
      <c r="H116" s="221"/>
      <c r="I116" s="104"/>
      <c r="J116" s="104"/>
      <c r="K116" s="221"/>
      <c r="L116" s="221"/>
      <c r="M116" s="23"/>
      <c r="N116" s="221"/>
      <c r="O116" s="133"/>
      <c r="P116" s="133"/>
      <c r="Q116" s="133"/>
    </row>
    <row r="117" spans="2:17" x14ac:dyDescent="0.2">
      <c r="B117" s="221"/>
      <c r="C117" s="104"/>
      <c r="D117" s="104"/>
      <c r="E117" s="221"/>
      <c r="F117" s="221"/>
      <c r="G117" s="23"/>
      <c r="H117" s="221"/>
      <c r="I117" s="104"/>
      <c r="J117" s="104"/>
      <c r="K117" s="221"/>
      <c r="L117" s="221"/>
      <c r="M117" s="23"/>
      <c r="N117" s="221"/>
      <c r="O117" s="133"/>
      <c r="P117" s="133"/>
      <c r="Q117" s="133"/>
    </row>
    <row r="118" spans="2:17" x14ac:dyDescent="0.2">
      <c r="B118" s="221"/>
      <c r="C118" s="104"/>
      <c r="D118" s="104"/>
      <c r="E118" s="221"/>
      <c r="F118" s="221"/>
      <c r="G118" s="23"/>
      <c r="H118" s="221"/>
      <c r="I118" s="104"/>
      <c r="J118" s="104"/>
      <c r="K118" s="221"/>
      <c r="L118" s="221"/>
      <c r="M118" s="23"/>
      <c r="N118" s="221"/>
      <c r="O118" s="133"/>
      <c r="P118" s="133"/>
      <c r="Q118" s="133"/>
    </row>
    <row r="119" spans="2:17" x14ac:dyDescent="0.2">
      <c r="B119" s="221"/>
      <c r="C119" s="104"/>
      <c r="D119" s="104"/>
      <c r="E119" s="221"/>
      <c r="F119" s="221"/>
      <c r="G119" s="23"/>
      <c r="H119" s="221"/>
      <c r="I119" s="104"/>
      <c r="J119" s="104"/>
      <c r="K119" s="221"/>
      <c r="L119" s="221"/>
      <c r="M119" s="23"/>
      <c r="N119" s="221"/>
      <c r="O119" s="133"/>
      <c r="P119" s="133"/>
      <c r="Q119" s="133"/>
    </row>
    <row r="120" spans="2:17" x14ac:dyDescent="0.2">
      <c r="B120" s="221"/>
      <c r="C120" s="104"/>
      <c r="D120" s="104"/>
      <c r="E120" s="221"/>
      <c r="F120" s="221"/>
      <c r="G120" s="23"/>
      <c r="H120" s="221"/>
      <c r="I120" s="104"/>
      <c r="J120" s="104"/>
      <c r="K120" s="221"/>
      <c r="L120" s="221"/>
      <c r="M120" s="23"/>
      <c r="N120" s="221"/>
      <c r="O120" s="133"/>
      <c r="P120" s="133"/>
      <c r="Q120" s="133"/>
    </row>
    <row r="121" spans="2:17" x14ac:dyDescent="0.2">
      <c r="B121" s="221"/>
      <c r="C121" s="104"/>
      <c r="D121" s="104"/>
      <c r="E121" s="221"/>
      <c r="F121" s="221"/>
      <c r="G121" s="23"/>
      <c r="H121" s="221"/>
      <c r="I121" s="104"/>
      <c r="J121" s="104"/>
      <c r="K121" s="221"/>
      <c r="L121" s="221"/>
      <c r="M121" s="23"/>
      <c r="N121" s="221"/>
      <c r="O121" s="133"/>
      <c r="P121" s="133"/>
      <c r="Q121" s="133"/>
    </row>
    <row r="122" spans="2:17" x14ac:dyDescent="0.2">
      <c r="B122" s="221"/>
      <c r="C122" s="104"/>
      <c r="D122" s="104"/>
      <c r="E122" s="221"/>
      <c r="F122" s="221"/>
      <c r="G122" s="23"/>
      <c r="H122" s="221"/>
      <c r="I122" s="104"/>
      <c r="J122" s="104"/>
      <c r="K122" s="221"/>
      <c r="L122" s="221"/>
      <c r="M122" s="23"/>
      <c r="N122" s="221"/>
      <c r="O122" s="133"/>
      <c r="P122" s="133"/>
      <c r="Q122" s="133"/>
    </row>
    <row r="123" spans="2:17" x14ac:dyDescent="0.2">
      <c r="B123" s="221"/>
      <c r="C123" s="104"/>
      <c r="D123" s="104"/>
      <c r="E123" s="221"/>
      <c r="F123" s="221"/>
      <c r="G123" s="23"/>
      <c r="H123" s="221"/>
      <c r="I123" s="104"/>
      <c r="J123" s="104"/>
      <c r="K123" s="221"/>
      <c r="L123" s="221"/>
      <c r="M123" s="23"/>
      <c r="N123" s="221"/>
      <c r="O123" s="133"/>
      <c r="P123" s="133"/>
      <c r="Q123" s="133"/>
    </row>
    <row r="124" spans="2:17" x14ac:dyDescent="0.2">
      <c r="B124" s="221"/>
      <c r="C124" s="104"/>
      <c r="D124" s="104"/>
      <c r="E124" s="221"/>
      <c r="F124" s="221"/>
      <c r="G124" s="23"/>
      <c r="H124" s="221"/>
      <c r="I124" s="104"/>
      <c r="J124" s="104"/>
      <c r="K124" s="221"/>
      <c r="L124" s="221"/>
      <c r="M124" s="23"/>
      <c r="N124" s="221"/>
      <c r="O124" s="133"/>
      <c r="P124" s="133"/>
      <c r="Q124" s="133"/>
    </row>
    <row r="125" spans="2:17" x14ac:dyDescent="0.2">
      <c r="B125" s="221"/>
      <c r="C125" s="104"/>
      <c r="D125" s="104"/>
      <c r="E125" s="221"/>
      <c r="F125" s="221"/>
      <c r="G125" s="23"/>
      <c r="H125" s="221"/>
      <c r="I125" s="104"/>
      <c r="J125" s="104"/>
      <c r="K125" s="221"/>
      <c r="L125" s="221"/>
      <c r="M125" s="23"/>
      <c r="N125" s="221"/>
      <c r="O125" s="133"/>
      <c r="P125" s="133"/>
      <c r="Q125" s="133"/>
    </row>
    <row r="126" spans="2:17" x14ac:dyDescent="0.2">
      <c r="B126" s="221"/>
      <c r="C126" s="104"/>
      <c r="D126" s="104"/>
      <c r="E126" s="221"/>
      <c r="F126" s="221"/>
      <c r="G126" s="23"/>
      <c r="H126" s="221"/>
      <c r="I126" s="104"/>
      <c r="J126" s="104"/>
      <c r="K126" s="221"/>
      <c r="L126" s="221"/>
      <c r="M126" s="23"/>
      <c r="N126" s="221"/>
      <c r="O126" s="133"/>
      <c r="P126" s="133"/>
      <c r="Q126" s="133"/>
    </row>
    <row r="127" spans="2:17" x14ac:dyDescent="0.2">
      <c r="B127" s="221"/>
      <c r="C127" s="104"/>
      <c r="D127" s="104"/>
      <c r="E127" s="221"/>
      <c r="F127" s="221"/>
      <c r="G127" s="23"/>
      <c r="H127" s="221"/>
      <c r="I127" s="104"/>
      <c r="J127" s="104"/>
      <c r="K127" s="221"/>
      <c r="L127" s="221"/>
      <c r="M127" s="23"/>
      <c r="N127" s="221"/>
      <c r="O127" s="133"/>
      <c r="P127" s="133"/>
      <c r="Q127" s="133"/>
    </row>
    <row r="128" spans="2:17" x14ac:dyDescent="0.2">
      <c r="B128" s="221"/>
      <c r="C128" s="104"/>
      <c r="D128" s="104"/>
      <c r="E128" s="221"/>
      <c r="F128" s="221"/>
      <c r="G128" s="23"/>
      <c r="H128" s="221"/>
      <c r="I128" s="104"/>
      <c r="J128" s="104"/>
      <c r="K128" s="221"/>
      <c r="L128" s="221"/>
      <c r="M128" s="23"/>
      <c r="N128" s="221"/>
      <c r="O128" s="133"/>
      <c r="P128" s="133"/>
      <c r="Q128" s="133"/>
    </row>
    <row r="129" spans="2:17" x14ac:dyDescent="0.2">
      <c r="B129" s="221"/>
      <c r="C129" s="104"/>
      <c r="D129" s="104"/>
      <c r="E129" s="221"/>
      <c r="F129" s="221"/>
      <c r="G129" s="23"/>
      <c r="H129" s="221"/>
      <c r="I129" s="104"/>
      <c r="J129" s="104"/>
      <c r="K129" s="221"/>
      <c r="L129" s="221"/>
      <c r="M129" s="23"/>
      <c r="N129" s="221"/>
      <c r="O129" s="133"/>
      <c r="P129" s="133"/>
      <c r="Q129" s="133"/>
    </row>
    <row r="130" spans="2:17" x14ac:dyDescent="0.2">
      <c r="B130" s="221"/>
      <c r="C130" s="104"/>
      <c r="D130" s="104"/>
      <c r="E130" s="221"/>
      <c r="F130" s="221"/>
      <c r="G130" s="23"/>
      <c r="H130" s="221"/>
      <c r="I130" s="104"/>
      <c r="J130" s="104"/>
      <c r="K130" s="221"/>
      <c r="L130" s="221"/>
      <c r="M130" s="23"/>
      <c r="N130" s="221"/>
      <c r="O130" s="133"/>
      <c r="P130" s="133"/>
      <c r="Q130" s="133"/>
    </row>
    <row r="131" spans="2:17" x14ac:dyDescent="0.2">
      <c r="B131" s="221"/>
      <c r="C131" s="104"/>
      <c r="D131" s="104"/>
      <c r="E131" s="221"/>
      <c r="F131" s="221"/>
      <c r="G131" s="23"/>
      <c r="H131" s="221"/>
      <c r="I131" s="104"/>
      <c r="J131" s="104"/>
      <c r="K131" s="221"/>
      <c r="L131" s="221"/>
      <c r="M131" s="23"/>
      <c r="N131" s="221"/>
      <c r="O131" s="133"/>
      <c r="P131" s="133"/>
      <c r="Q131" s="133"/>
    </row>
    <row r="132" spans="2:17" x14ac:dyDescent="0.2">
      <c r="B132" s="221"/>
      <c r="C132" s="104"/>
      <c r="D132" s="104"/>
      <c r="E132" s="221"/>
      <c r="F132" s="221"/>
      <c r="G132" s="23"/>
      <c r="H132" s="221"/>
      <c r="I132" s="104"/>
      <c r="J132" s="104"/>
      <c r="K132" s="221"/>
      <c r="L132" s="221"/>
      <c r="M132" s="23"/>
      <c r="N132" s="221"/>
      <c r="O132" s="133"/>
      <c r="P132" s="133"/>
      <c r="Q132" s="133"/>
    </row>
    <row r="133" spans="2:17" x14ac:dyDescent="0.2">
      <c r="B133" s="221"/>
      <c r="C133" s="104"/>
      <c r="D133" s="104"/>
      <c r="E133" s="221"/>
      <c r="F133" s="221"/>
      <c r="G133" s="23"/>
      <c r="H133" s="221"/>
      <c r="I133" s="104"/>
      <c r="J133" s="104"/>
      <c r="K133" s="221"/>
      <c r="L133" s="221"/>
      <c r="M133" s="23"/>
      <c r="N133" s="221"/>
      <c r="O133" s="133"/>
      <c r="P133" s="133"/>
      <c r="Q133" s="133"/>
    </row>
    <row r="134" spans="2:17" x14ac:dyDescent="0.2">
      <c r="B134" s="221"/>
      <c r="C134" s="104"/>
      <c r="D134" s="104"/>
      <c r="E134" s="221"/>
      <c r="F134" s="221"/>
      <c r="G134" s="23"/>
      <c r="H134" s="221"/>
      <c r="I134" s="104"/>
      <c r="J134" s="104"/>
      <c r="K134" s="221"/>
      <c r="L134" s="221"/>
      <c r="M134" s="23"/>
      <c r="N134" s="221"/>
      <c r="O134" s="133"/>
      <c r="P134" s="133"/>
      <c r="Q134" s="133"/>
    </row>
    <row r="135" spans="2:17" x14ac:dyDescent="0.2">
      <c r="B135" s="221"/>
      <c r="C135" s="104"/>
      <c r="D135" s="104"/>
      <c r="E135" s="221"/>
      <c r="F135" s="221"/>
      <c r="G135" s="23"/>
      <c r="H135" s="221"/>
      <c r="I135" s="104"/>
      <c r="J135" s="104"/>
      <c r="K135" s="221"/>
      <c r="L135" s="221"/>
      <c r="M135" s="23"/>
      <c r="N135" s="221"/>
      <c r="O135" s="133"/>
      <c r="P135" s="133"/>
      <c r="Q135" s="133"/>
    </row>
    <row r="136" spans="2:17" x14ac:dyDescent="0.2">
      <c r="B136" s="221"/>
      <c r="C136" s="104"/>
      <c r="D136" s="104"/>
      <c r="E136" s="221"/>
      <c r="F136" s="221"/>
      <c r="G136" s="23"/>
      <c r="H136" s="221"/>
      <c r="I136" s="104"/>
      <c r="J136" s="104"/>
      <c r="K136" s="221"/>
      <c r="L136" s="221"/>
      <c r="M136" s="23"/>
      <c r="N136" s="221"/>
      <c r="O136" s="133"/>
      <c r="P136" s="133"/>
      <c r="Q136" s="133"/>
    </row>
    <row r="137" spans="2:17" x14ac:dyDescent="0.2">
      <c r="B137" s="221"/>
      <c r="C137" s="104"/>
      <c r="D137" s="104"/>
      <c r="E137" s="221"/>
      <c r="F137" s="221"/>
      <c r="G137" s="23"/>
      <c r="H137" s="221"/>
      <c r="I137" s="104"/>
      <c r="J137" s="104"/>
      <c r="K137" s="221"/>
      <c r="L137" s="221"/>
      <c r="M137" s="23"/>
      <c r="N137" s="221"/>
      <c r="O137" s="133"/>
      <c r="P137" s="133"/>
      <c r="Q137" s="133"/>
    </row>
    <row r="138" spans="2:17" x14ac:dyDescent="0.2">
      <c r="B138" s="221"/>
      <c r="C138" s="104"/>
      <c r="D138" s="104"/>
      <c r="E138" s="221"/>
      <c r="F138" s="221"/>
      <c r="G138" s="23"/>
      <c r="H138" s="221"/>
      <c r="I138" s="104"/>
      <c r="J138" s="104"/>
      <c r="K138" s="221"/>
      <c r="L138" s="221"/>
      <c r="M138" s="23"/>
      <c r="N138" s="221"/>
      <c r="O138" s="133"/>
      <c r="P138" s="133"/>
      <c r="Q138" s="133"/>
    </row>
    <row r="139" spans="2:17" x14ac:dyDescent="0.2">
      <c r="B139" s="221"/>
      <c r="C139" s="104"/>
      <c r="D139" s="104"/>
      <c r="E139" s="221"/>
      <c r="F139" s="221"/>
      <c r="G139" s="23"/>
      <c r="H139" s="221"/>
      <c r="I139" s="104"/>
      <c r="J139" s="104"/>
      <c r="K139" s="221"/>
      <c r="L139" s="221"/>
      <c r="M139" s="23"/>
      <c r="N139" s="221"/>
      <c r="O139" s="133"/>
      <c r="P139" s="133"/>
      <c r="Q139" s="133"/>
    </row>
    <row r="140" spans="2:17" x14ac:dyDescent="0.2">
      <c r="B140" s="221"/>
      <c r="C140" s="104"/>
      <c r="D140" s="104"/>
      <c r="E140" s="221"/>
      <c r="F140" s="221"/>
      <c r="G140" s="23"/>
      <c r="H140" s="221"/>
      <c r="I140" s="104"/>
      <c r="J140" s="104"/>
      <c r="K140" s="221"/>
      <c r="L140" s="221"/>
      <c r="M140" s="23"/>
      <c r="N140" s="221"/>
      <c r="O140" s="133"/>
      <c r="P140" s="133"/>
      <c r="Q140" s="133"/>
    </row>
    <row r="141" spans="2:17" x14ac:dyDescent="0.2">
      <c r="B141" s="221"/>
      <c r="C141" s="104"/>
      <c r="D141" s="104"/>
      <c r="E141" s="221"/>
      <c r="F141" s="221"/>
      <c r="G141" s="23"/>
      <c r="H141" s="221"/>
      <c r="I141" s="104"/>
      <c r="J141" s="104"/>
      <c r="K141" s="221"/>
      <c r="L141" s="221"/>
      <c r="M141" s="23"/>
      <c r="N141" s="221"/>
      <c r="O141" s="133"/>
      <c r="P141" s="133"/>
      <c r="Q141" s="133"/>
    </row>
    <row r="142" spans="2:17" x14ac:dyDescent="0.2">
      <c r="B142" s="221"/>
      <c r="C142" s="104"/>
      <c r="D142" s="104"/>
      <c r="E142" s="221"/>
      <c r="F142" s="221"/>
      <c r="G142" s="23"/>
      <c r="H142" s="221"/>
      <c r="I142" s="104"/>
      <c r="J142" s="104"/>
      <c r="K142" s="221"/>
      <c r="L142" s="221"/>
      <c r="M142" s="23"/>
      <c r="N142" s="221"/>
      <c r="O142" s="133"/>
      <c r="P142" s="133"/>
      <c r="Q142" s="133"/>
    </row>
    <row r="143" spans="2:17" x14ac:dyDescent="0.2">
      <c r="B143" s="221"/>
      <c r="C143" s="104"/>
      <c r="D143" s="104"/>
      <c r="E143" s="221"/>
      <c r="F143" s="221"/>
      <c r="G143" s="23"/>
      <c r="H143" s="221"/>
      <c r="I143" s="104"/>
      <c r="J143" s="104"/>
      <c r="K143" s="221"/>
      <c r="L143" s="221"/>
      <c r="M143" s="23"/>
      <c r="N143" s="221"/>
      <c r="O143" s="133"/>
      <c r="P143" s="133"/>
      <c r="Q143" s="133"/>
    </row>
    <row r="144" spans="2:17" x14ac:dyDescent="0.2">
      <c r="B144" s="221"/>
      <c r="C144" s="104"/>
      <c r="D144" s="104"/>
      <c r="E144" s="221"/>
      <c r="F144" s="221"/>
      <c r="G144" s="23"/>
      <c r="H144" s="221"/>
      <c r="I144" s="104"/>
      <c r="J144" s="104"/>
      <c r="K144" s="221"/>
      <c r="L144" s="221"/>
      <c r="M144" s="23"/>
      <c r="N144" s="221"/>
      <c r="O144" s="133"/>
      <c r="P144" s="133"/>
      <c r="Q144" s="133"/>
    </row>
    <row r="145" spans="2:17" x14ac:dyDescent="0.2">
      <c r="B145" s="221"/>
      <c r="C145" s="104"/>
      <c r="D145" s="104"/>
      <c r="E145" s="221"/>
      <c r="F145" s="221"/>
      <c r="G145" s="23"/>
      <c r="H145" s="221"/>
      <c r="I145" s="104"/>
      <c r="J145" s="104"/>
      <c r="K145" s="221"/>
      <c r="L145" s="221"/>
      <c r="M145" s="23"/>
      <c r="N145" s="221"/>
      <c r="O145" s="133"/>
      <c r="P145" s="133"/>
      <c r="Q145" s="133"/>
    </row>
    <row r="146" spans="2:17" x14ac:dyDescent="0.2">
      <c r="B146" s="221"/>
      <c r="C146" s="104"/>
      <c r="D146" s="104"/>
      <c r="E146" s="221"/>
      <c r="F146" s="221"/>
      <c r="G146" s="23"/>
      <c r="H146" s="221"/>
      <c r="I146" s="104"/>
      <c r="J146" s="104"/>
      <c r="K146" s="221"/>
      <c r="L146" s="221"/>
      <c r="M146" s="23"/>
      <c r="N146" s="221"/>
      <c r="O146" s="133"/>
      <c r="P146" s="133"/>
      <c r="Q146" s="133"/>
    </row>
    <row r="147" spans="2:17" x14ac:dyDescent="0.2">
      <c r="B147" s="221"/>
      <c r="C147" s="104"/>
      <c r="D147" s="104"/>
      <c r="E147" s="221"/>
      <c r="F147" s="221"/>
      <c r="G147" s="23"/>
      <c r="H147" s="221"/>
      <c r="I147" s="104"/>
      <c r="J147" s="104"/>
      <c r="K147" s="221"/>
      <c r="L147" s="221"/>
      <c r="M147" s="23"/>
      <c r="N147" s="221"/>
      <c r="O147" s="133"/>
      <c r="P147" s="133"/>
      <c r="Q147" s="133"/>
    </row>
    <row r="148" spans="2:17" x14ac:dyDescent="0.2">
      <c r="B148" s="221"/>
      <c r="C148" s="104"/>
      <c r="D148" s="104"/>
      <c r="E148" s="221"/>
      <c r="F148" s="221"/>
      <c r="G148" s="23"/>
      <c r="H148" s="221"/>
      <c r="I148" s="104"/>
      <c r="J148" s="104"/>
      <c r="K148" s="221"/>
      <c r="L148" s="221"/>
      <c r="M148" s="23"/>
      <c r="N148" s="221"/>
      <c r="O148" s="133"/>
      <c r="P148" s="133"/>
      <c r="Q148" s="133"/>
    </row>
    <row r="149" spans="2:17" x14ac:dyDescent="0.2">
      <c r="B149" s="221"/>
      <c r="C149" s="104"/>
      <c r="D149" s="104"/>
      <c r="E149" s="221"/>
      <c r="F149" s="221"/>
      <c r="G149" s="23"/>
      <c r="H149" s="221"/>
      <c r="I149" s="104"/>
      <c r="J149" s="104"/>
      <c r="K149" s="221"/>
      <c r="L149" s="221"/>
      <c r="M149" s="23"/>
      <c r="N149" s="221"/>
      <c r="O149" s="133"/>
      <c r="P149" s="133"/>
      <c r="Q149" s="133"/>
    </row>
    <row r="150" spans="2:17" x14ac:dyDescent="0.2">
      <c r="B150" s="221"/>
      <c r="C150" s="104"/>
      <c r="D150" s="104"/>
      <c r="E150" s="221"/>
      <c r="F150" s="221"/>
      <c r="G150" s="23"/>
      <c r="H150" s="221"/>
      <c r="I150" s="104"/>
      <c r="J150" s="104"/>
      <c r="K150" s="221"/>
      <c r="L150" s="221"/>
      <c r="M150" s="23"/>
      <c r="N150" s="221"/>
      <c r="O150" s="133"/>
      <c r="P150" s="133"/>
      <c r="Q150" s="133"/>
    </row>
    <row r="151" spans="2:17" x14ac:dyDescent="0.2">
      <c r="B151" s="221"/>
      <c r="C151" s="104"/>
      <c r="D151" s="104"/>
      <c r="E151" s="221"/>
      <c r="F151" s="221"/>
      <c r="G151" s="23"/>
      <c r="H151" s="221"/>
      <c r="I151" s="104"/>
      <c r="J151" s="104"/>
      <c r="K151" s="221"/>
      <c r="L151" s="221"/>
      <c r="M151" s="23"/>
      <c r="N151" s="221"/>
      <c r="O151" s="133"/>
      <c r="P151" s="133"/>
      <c r="Q151" s="133"/>
    </row>
    <row r="152" spans="2:17" x14ac:dyDescent="0.2">
      <c r="B152" s="221"/>
      <c r="C152" s="104"/>
      <c r="D152" s="104"/>
      <c r="E152" s="221"/>
      <c r="F152" s="221"/>
      <c r="G152" s="23"/>
      <c r="H152" s="221"/>
      <c r="I152" s="104"/>
      <c r="J152" s="104"/>
      <c r="K152" s="221"/>
      <c r="L152" s="221"/>
      <c r="M152" s="23"/>
      <c r="N152" s="221"/>
      <c r="O152" s="133"/>
      <c r="P152" s="133"/>
      <c r="Q152" s="133"/>
    </row>
    <row r="153" spans="2:17" x14ac:dyDescent="0.2">
      <c r="B153" s="221"/>
      <c r="C153" s="104"/>
      <c r="D153" s="104"/>
      <c r="E153" s="221"/>
      <c r="F153" s="221"/>
      <c r="G153" s="23"/>
      <c r="H153" s="221"/>
      <c r="I153" s="104"/>
      <c r="J153" s="104"/>
      <c r="K153" s="221"/>
      <c r="L153" s="221"/>
      <c r="M153" s="23"/>
      <c r="N153" s="221"/>
      <c r="O153" s="133"/>
      <c r="P153" s="133"/>
      <c r="Q153" s="133"/>
    </row>
    <row r="154" spans="2:17" x14ac:dyDescent="0.2">
      <c r="B154" s="221"/>
      <c r="C154" s="104"/>
      <c r="D154" s="104"/>
      <c r="E154" s="221"/>
      <c r="F154" s="221"/>
      <c r="G154" s="23"/>
      <c r="H154" s="221"/>
      <c r="I154" s="104"/>
      <c r="J154" s="104"/>
      <c r="K154" s="221"/>
      <c r="L154" s="221"/>
      <c r="M154" s="23"/>
      <c r="N154" s="221"/>
      <c r="O154" s="133"/>
      <c r="P154" s="133"/>
      <c r="Q154" s="133"/>
    </row>
    <row r="155" spans="2:17" x14ac:dyDescent="0.2">
      <c r="B155" s="221"/>
      <c r="C155" s="104"/>
      <c r="D155" s="104"/>
      <c r="E155" s="221"/>
      <c r="F155" s="221"/>
      <c r="G155" s="23"/>
      <c r="H155" s="221"/>
      <c r="I155" s="104"/>
      <c r="J155" s="104"/>
      <c r="K155" s="221"/>
      <c r="L155" s="221"/>
      <c r="M155" s="23"/>
      <c r="N155" s="221"/>
      <c r="O155" s="133"/>
      <c r="P155" s="133"/>
      <c r="Q155" s="133"/>
    </row>
    <row r="156" spans="2:17" x14ac:dyDescent="0.2">
      <c r="B156" s="221"/>
      <c r="C156" s="104"/>
      <c r="D156" s="104"/>
      <c r="E156" s="221"/>
      <c r="F156" s="221"/>
      <c r="G156" s="23"/>
      <c r="H156" s="221"/>
      <c r="I156" s="104"/>
      <c r="J156" s="104"/>
      <c r="K156" s="221"/>
      <c r="L156" s="221"/>
      <c r="M156" s="23"/>
      <c r="N156" s="221"/>
      <c r="O156" s="133"/>
      <c r="P156" s="133"/>
      <c r="Q156" s="133"/>
    </row>
    <row r="157" spans="2:17" x14ac:dyDescent="0.2">
      <c r="B157" s="221"/>
      <c r="C157" s="104"/>
      <c r="D157" s="104"/>
      <c r="E157" s="221"/>
      <c r="F157" s="221"/>
      <c r="G157" s="23"/>
      <c r="H157" s="221"/>
      <c r="I157" s="104"/>
      <c r="J157" s="104"/>
      <c r="K157" s="221"/>
      <c r="L157" s="221"/>
      <c r="M157" s="23"/>
      <c r="N157" s="221"/>
      <c r="O157" s="133"/>
      <c r="P157" s="133"/>
      <c r="Q157" s="133"/>
    </row>
    <row r="158" spans="2:17" x14ac:dyDescent="0.2">
      <c r="B158" s="221"/>
      <c r="C158" s="104"/>
      <c r="D158" s="104"/>
      <c r="E158" s="221"/>
      <c r="F158" s="221"/>
      <c r="G158" s="23"/>
      <c r="H158" s="221"/>
      <c r="I158" s="104"/>
      <c r="J158" s="104"/>
      <c r="K158" s="221"/>
      <c r="L158" s="221"/>
      <c r="M158" s="23"/>
      <c r="N158" s="221"/>
      <c r="O158" s="133"/>
      <c r="P158" s="133"/>
      <c r="Q158" s="133"/>
    </row>
    <row r="159" spans="2:17" x14ac:dyDescent="0.2">
      <c r="B159" s="221"/>
      <c r="C159" s="104"/>
      <c r="D159" s="104"/>
      <c r="E159" s="221"/>
      <c r="F159" s="221"/>
      <c r="G159" s="23"/>
      <c r="H159" s="221"/>
      <c r="I159" s="104"/>
      <c r="J159" s="104"/>
      <c r="K159" s="221"/>
      <c r="L159" s="221"/>
      <c r="M159" s="23"/>
      <c r="N159" s="221"/>
      <c r="O159" s="133"/>
      <c r="P159" s="133"/>
      <c r="Q159" s="133"/>
    </row>
    <row r="160" spans="2:17" x14ac:dyDescent="0.2">
      <c r="B160" s="221"/>
      <c r="C160" s="104"/>
      <c r="D160" s="104"/>
      <c r="E160" s="221"/>
      <c r="F160" s="221"/>
      <c r="G160" s="23"/>
      <c r="H160" s="221"/>
      <c r="I160" s="104"/>
      <c r="J160" s="104"/>
      <c r="K160" s="221"/>
      <c r="L160" s="221"/>
      <c r="M160" s="23"/>
      <c r="N160" s="221"/>
      <c r="O160" s="133"/>
      <c r="P160" s="133"/>
      <c r="Q160" s="133"/>
    </row>
    <row r="161" spans="2:17" x14ac:dyDescent="0.2">
      <c r="B161" s="221"/>
      <c r="C161" s="104"/>
      <c r="D161" s="104"/>
      <c r="E161" s="221"/>
      <c r="F161" s="221"/>
      <c r="G161" s="23"/>
      <c r="H161" s="221"/>
      <c r="I161" s="104"/>
      <c r="J161" s="104"/>
      <c r="K161" s="221"/>
      <c r="L161" s="221"/>
      <c r="M161" s="23"/>
      <c r="N161" s="221"/>
      <c r="O161" s="133"/>
      <c r="P161" s="133"/>
      <c r="Q161" s="133"/>
    </row>
    <row r="162" spans="2:17" x14ac:dyDescent="0.2">
      <c r="B162" s="221"/>
      <c r="C162" s="104"/>
      <c r="D162" s="104"/>
      <c r="E162" s="221"/>
      <c r="F162" s="221"/>
      <c r="G162" s="23"/>
      <c r="H162" s="221"/>
      <c r="I162" s="104"/>
      <c r="J162" s="104"/>
      <c r="K162" s="221"/>
      <c r="L162" s="221"/>
      <c r="M162" s="23"/>
      <c r="N162" s="221"/>
      <c r="O162" s="133"/>
      <c r="P162" s="133"/>
      <c r="Q162" s="133"/>
    </row>
    <row r="163" spans="2:17" x14ac:dyDescent="0.2">
      <c r="B163" s="221"/>
      <c r="C163" s="104"/>
      <c r="D163" s="104"/>
      <c r="E163" s="221"/>
      <c r="F163" s="221"/>
      <c r="G163" s="23"/>
      <c r="H163" s="221"/>
      <c r="I163" s="104"/>
      <c r="J163" s="104"/>
      <c r="K163" s="221"/>
      <c r="L163" s="221"/>
      <c r="M163" s="23"/>
      <c r="N163" s="221"/>
      <c r="O163" s="133"/>
      <c r="P163" s="133"/>
      <c r="Q163" s="133"/>
    </row>
    <row r="164" spans="2:17" x14ac:dyDescent="0.2">
      <c r="B164" s="221"/>
      <c r="C164" s="104"/>
      <c r="D164" s="104"/>
      <c r="E164" s="221"/>
      <c r="F164" s="221"/>
      <c r="G164" s="23"/>
      <c r="H164" s="221"/>
      <c r="I164" s="104"/>
      <c r="J164" s="104"/>
      <c r="K164" s="221"/>
      <c r="L164" s="221"/>
      <c r="M164" s="23"/>
      <c r="N164" s="221"/>
      <c r="O164" s="133"/>
      <c r="P164" s="133"/>
      <c r="Q164" s="133"/>
    </row>
    <row r="165" spans="2:17" x14ac:dyDescent="0.2">
      <c r="B165" s="221"/>
      <c r="C165" s="104"/>
      <c r="D165" s="104"/>
      <c r="E165" s="221"/>
      <c r="F165" s="221"/>
      <c r="G165" s="23"/>
      <c r="H165" s="221"/>
      <c r="I165" s="104"/>
      <c r="J165" s="104"/>
      <c r="K165" s="221"/>
      <c r="L165" s="221"/>
      <c r="M165" s="23"/>
      <c r="N165" s="221"/>
      <c r="O165" s="133"/>
      <c r="P165" s="133"/>
      <c r="Q165" s="133"/>
    </row>
    <row r="166" spans="2:17" x14ac:dyDescent="0.2">
      <c r="B166" s="221"/>
      <c r="C166" s="104"/>
      <c r="D166" s="104"/>
      <c r="E166" s="221"/>
      <c r="F166" s="221"/>
      <c r="G166" s="23"/>
      <c r="H166" s="221"/>
      <c r="I166" s="104"/>
      <c r="J166" s="104"/>
      <c r="K166" s="221"/>
      <c r="L166" s="221"/>
      <c r="M166" s="23"/>
      <c r="N166" s="221"/>
      <c r="O166" s="133"/>
      <c r="P166" s="133"/>
      <c r="Q166" s="133"/>
    </row>
    <row r="167" spans="2:17" x14ac:dyDescent="0.2">
      <c r="B167" s="221"/>
      <c r="C167" s="104"/>
      <c r="D167" s="104"/>
      <c r="E167" s="221"/>
      <c r="F167" s="221"/>
      <c r="G167" s="23"/>
      <c r="H167" s="221"/>
      <c r="I167" s="104"/>
      <c r="J167" s="104"/>
      <c r="K167" s="221"/>
      <c r="L167" s="221"/>
      <c r="M167" s="23"/>
      <c r="N167" s="221"/>
      <c r="O167" s="133"/>
      <c r="P167" s="133"/>
      <c r="Q167" s="133"/>
    </row>
    <row r="168" spans="2:17" x14ac:dyDescent="0.2">
      <c r="B168" s="221"/>
      <c r="C168" s="104"/>
      <c r="D168" s="104"/>
      <c r="E168" s="221"/>
      <c r="F168" s="221"/>
      <c r="G168" s="23"/>
      <c r="H168" s="221"/>
      <c r="I168" s="104"/>
      <c r="J168" s="104"/>
      <c r="K168" s="221"/>
      <c r="L168" s="221"/>
      <c r="M168" s="23"/>
      <c r="N168" s="221"/>
      <c r="O168" s="133"/>
      <c r="P168" s="133"/>
      <c r="Q168" s="133"/>
    </row>
    <row r="169" spans="2:17" x14ac:dyDescent="0.2">
      <c r="B169" s="221"/>
      <c r="C169" s="104"/>
      <c r="D169" s="104"/>
      <c r="E169" s="221"/>
      <c r="F169" s="221"/>
      <c r="G169" s="23"/>
      <c r="H169" s="221"/>
      <c r="I169" s="104"/>
      <c r="J169" s="104"/>
      <c r="K169" s="221"/>
      <c r="L169" s="221"/>
      <c r="M169" s="23"/>
      <c r="N169" s="221"/>
      <c r="O169" s="133"/>
      <c r="P169" s="133"/>
      <c r="Q169" s="133"/>
    </row>
    <row r="170" spans="2:17" x14ac:dyDescent="0.2">
      <c r="B170" s="221"/>
      <c r="C170" s="104"/>
      <c r="D170" s="104"/>
      <c r="E170" s="221"/>
      <c r="F170" s="221"/>
      <c r="G170" s="23"/>
      <c r="H170" s="221"/>
      <c r="I170" s="104"/>
      <c r="J170" s="104"/>
      <c r="K170" s="221"/>
      <c r="L170" s="221"/>
      <c r="M170" s="23"/>
      <c r="N170" s="221"/>
      <c r="O170" s="133"/>
      <c r="P170" s="133"/>
      <c r="Q170" s="133"/>
    </row>
    <row r="171" spans="2:17" x14ac:dyDescent="0.2">
      <c r="B171" s="221"/>
      <c r="C171" s="104"/>
      <c r="D171" s="104"/>
      <c r="E171" s="221"/>
      <c r="F171" s="221"/>
      <c r="G171" s="23"/>
      <c r="H171" s="221"/>
      <c r="I171" s="104"/>
      <c r="J171" s="104"/>
      <c r="K171" s="221"/>
      <c r="L171" s="221"/>
      <c r="M171" s="23"/>
      <c r="N171" s="221"/>
      <c r="O171" s="133"/>
      <c r="P171" s="133"/>
      <c r="Q171" s="133"/>
    </row>
    <row r="172" spans="2:17" x14ac:dyDescent="0.2">
      <c r="B172" s="221"/>
      <c r="C172" s="104"/>
      <c r="D172" s="104"/>
      <c r="E172" s="221"/>
      <c r="F172" s="221"/>
      <c r="G172" s="23"/>
      <c r="H172" s="221"/>
      <c r="I172" s="104"/>
      <c r="J172" s="104"/>
      <c r="K172" s="221"/>
      <c r="L172" s="221"/>
      <c r="M172" s="23"/>
      <c r="N172" s="221"/>
      <c r="O172" s="133"/>
      <c r="P172" s="133"/>
      <c r="Q172" s="133"/>
    </row>
    <row r="173" spans="2:17" x14ac:dyDescent="0.2">
      <c r="B173" s="221"/>
      <c r="C173" s="104"/>
      <c r="D173" s="104"/>
      <c r="E173" s="221"/>
      <c r="F173" s="221"/>
      <c r="G173" s="23"/>
      <c r="H173" s="221"/>
      <c r="I173" s="104"/>
      <c r="J173" s="104"/>
      <c r="K173" s="221"/>
      <c r="L173" s="221"/>
      <c r="M173" s="23"/>
      <c r="N173" s="221"/>
      <c r="O173" s="133"/>
      <c r="P173" s="133"/>
      <c r="Q173" s="133"/>
    </row>
    <row r="174" spans="2:17" x14ac:dyDescent="0.2">
      <c r="B174" s="221"/>
      <c r="C174" s="104"/>
      <c r="D174" s="104"/>
      <c r="E174" s="221"/>
      <c r="F174" s="221"/>
      <c r="G174" s="23"/>
      <c r="H174" s="221"/>
      <c r="I174" s="104"/>
      <c r="J174" s="104"/>
      <c r="K174" s="221"/>
      <c r="L174" s="221"/>
      <c r="M174" s="23"/>
      <c r="N174" s="221"/>
      <c r="O174" s="133"/>
      <c r="P174" s="133"/>
      <c r="Q174" s="133"/>
    </row>
    <row r="175" spans="2:17" x14ac:dyDescent="0.2">
      <c r="B175" s="221"/>
      <c r="C175" s="104"/>
      <c r="D175" s="104"/>
      <c r="E175" s="221"/>
      <c r="F175" s="221"/>
      <c r="G175" s="23"/>
      <c r="H175" s="221"/>
      <c r="I175" s="104"/>
      <c r="J175" s="104"/>
      <c r="K175" s="221"/>
      <c r="L175" s="221"/>
      <c r="M175" s="23"/>
      <c r="N175" s="221"/>
      <c r="O175" s="133"/>
      <c r="P175" s="133"/>
      <c r="Q175" s="133"/>
    </row>
    <row r="176" spans="2:17" x14ac:dyDescent="0.2">
      <c r="B176" s="221"/>
      <c r="C176" s="104"/>
      <c r="D176" s="104"/>
      <c r="E176" s="221"/>
      <c r="F176" s="221"/>
      <c r="G176" s="23"/>
      <c r="H176" s="221"/>
      <c r="I176" s="104"/>
      <c r="J176" s="104"/>
      <c r="K176" s="221"/>
      <c r="L176" s="221"/>
      <c r="M176" s="23"/>
      <c r="N176" s="221"/>
      <c r="O176" s="133"/>
      <c r="P176" s="133"/>
      <c r="Q176" s="133"/>
    </row>
    <row r="177" spans="2:17" x14ac:dyDescent="0.2">
      <c r="B177" s="221"/>
      <c r="C177" s="104"/>
      <c r="D177" s="104"/>
      <c r="E177" s="221"/>
      <c r="F177" s="221"/>
      <c r="G177" s="23"/>
      <c r="H177" s="221"/>
      <c r="I177" s="104"/>
      <c r="J177" s="104"/>
      <c r="K177" s="221"/>
      <c r="L177" s="221"/>
      <c r="M177" s="23"/>
      <c r="N177" s="221"/>
      <c r="O177" s="133"/>
      <c r="P177" s="133"/>
      <c r="Q177" s="133"/>
    </row>
    <row r="178" spans="2:17" x14ac:dyDescent="0.2">
      <c r="B178" s="221"/>
      <c r="C178" s="104"/>
      <c r="D178" s="104"/>
      <c r="E178" s="221"/>
      <c r="F178" s="221"/>
      <c r="G178" s="23"/>
      <c r="H178" s="221"/>
      <c r="I178" s="104"/>
      <c r="J178" s="104"/>
      <c r="K178" s="221"/>
      <c r="L178" s="221"/>
      <c r="M178" s="23"/>
      <c r="N178" s="221"/>
      <c r="O178" s="133"/>
      <c r="P178" s="133"/>
      <c r="Q178" s="133"/>
    </row>
    <row r="179" spans="2:17" x14ac:dyDescent="0.2">
      <c r="B179" s="221"/>
      <c r="C179" s="104"/>
      <c r="D179" s="104"/>
      <c r="E179" s="221"/>
      <c r="F179" s="221"/>
      <c r="G179" s="23"/>
      <c r="H179" s="221"/>
      <c r="I179" s="104"/>
      <c r="J179" s="104"/>
      <c r="K179" s="221"/>
      <c r="L179" s="221"/>
      <c r="M179" s="23"/>
      <c r="N179" s="221"/>
      <c r="O179" s="133"/>
      <c r="P179" s="133"/>
      <c r="Q179" s="133"/>
    </row>
    <row r="180" spans="2:17" x14ac:dyDescent="0.2">
      <c r="B180" s="221"/>
      <c r="C180" s="104"/>
      <c r="D180" s="104"/>
      <c r="E180" s="221"/>
      <c r="F180" s="221"/>
      <c r="G180" s="23"/>
      <c r="H180" s="221"/>
      <c r="I180" s="104"/>
      <c r="J180" s="104"/>
      <c r="K180" s="221"/>
      <c r="L180" s="221"/>
      <c r="M180" s="23"/>
      <c r="N180" s="221"/>
      <c r="O180" s="133"/>
      <c r="P180" s="133"/>
      <c r="Q180" s="133"/>
    </row>
    <row r="181" spans="2:17" x14ac:dyDescent="0.2">
      <c r="B181" s="221"/>
      <c r="C181" s="104"/>
      <c r="D181" s="104"/>
      <c r="E181" s="221"/>
      <c r="F181" s="221"/>
      <c r="G181" s="23"/>
      <c r="H181" s="221"/>
      <c r="I181" s="104"/>
      <c r="J181" s="104"/>
      <c r="K181" s="221"/>
      <c r="L181" s="221"/>
      <c r="M181" s="23"/>
      <c r="N181" s="221"/>
      <c r="O181" s="133"/>
      <c r="P181" s="133"/>
      <c r="Q181" s="133"/>
    </row>
    <row r="182" spans="2:17" x14ac:dyDescent="0.2">
      <c r="B182" s="221"/>
      <c r="C182" s="104"/>
      <c r="D182" s="104"/>
      <c r="E182" s="221"/>
      <c r="F182" s="221"/>
      <c r="G182" s="23"/>
      <c r="H182" s="221"/>
      <c r="I182" s="104"/>
      <c r="J182" s="104"/>
      <c r="K182" s="221"/>
      <c r="L182" s="221"/>
      <c r="M182" s="23"/>
      <c r="N182" s="221"/>
      <c r="O182" s="133"/>
      <c r="P182" s="133"/>
      <c r="Q182" s="133"/>
    </row>
    <row r="183" spans="2:17" x14ac:dyDescent="0.2">
      <c r="B183" s="221"/>
      <c r="C183" s="104"/>
      <c r="D183" s="104"/>
      <c r="E183" s="221"/>
      <c r="F183" s="221"/>
      <c r="G183" s="23"/>
      <c r="H183" s="221"/>
      <c r="I183" s="104"/>
      <c r="J183" s="104"/>
      <c r="K183" s="221"/>
      <c r="L183" s="221"/>
      <c r="M183" s="23"/>
      <c r="N183" s="221"/>
      <c r="O183" s="133"/>
      <c r="P183" s="133"/>
      <c r="Q183" s="133"/>
    </row>
    <row r="184" spans="2:17" x14ac:dyDescent="0.2">
      <c r="B184" s="221"/>
      <c r="C184" s="104"/>
      <c r="D184" s="104"/>
      <c r="E184" s="221"/>
      <c r="F184" s="221"/>
      <c r="G184" s="23"/>
      <c r="H184" s="221"/>
      <c r="I184" s="104"/>
      <c r="J184" s="104"/>
      <c r="K184" s="221"/>
      <c r="L184" s="221"/>
      <c r="M184" s="23"/>
      <c r="N184" s="221"/>
      <c r="O184" s="133"/>
      <c r="P184" s="133"/>
      <c r="Q184" s="133"/>
    </row>
    <row r="185" spans="2:17" x14ac:dyDescent="0.2">
      <c r="B185" s="221"/>
      <c r="C185" s="104"/>
      <c r="D185" s="104"/>
      <c r="E185" s="221"/>
      <c r="F185" s="221"/>
      <c r="G185" s="23"/>
      <c r="H185" s="221"/>
      <c r="I185" s="104"/>
      <c r="J185" s="104"/>
      <c r="K185" s="221"/>
      <c r="L185" s="221"/>
      <c r="M185" s="23"/>
      <c r="N185" s="221"/>
      <c r="O185" s="133"/>
      <c r="P185" s="133"/>
      <c r="Q185" s="133"/>
    </row>
    <row r="186" spans="2:17" x14ac:dyDescent="0.2">
      <c r="B186" s="221"/>
      <c r="C186" s="104"/>
      <c r="D186" s="104"/>
      <c r="E186" s="221"/>
      <c r="F186" s="221"/>
      <c r="G186" s="23"/>
      <c r="H186" s="221"/>
      <c r="I186" s="104"/>
      <c r="J186" s="104"/>
      <c r="K186" s="221"/>
      <c r="L186" s="221"/>
      <c r="M186" s="23"/>
      <c r="N186" s="221"/>
      <c r="O186" s="133"/>
      <c r="P186" s="133"/>
      <c r="Q186" s="133"/>
    </row>
    <row r="187" spans="2:17" x14ac:dyDescent="0.2">
      <c r="B187" s="221"/>
      <c r="C187" s="104"/>
      <c r="D187" s="104"/>
      <c r="E187" s="221"/>
      <c r="F187" s="221"/>
      <c r="G187" s="23"/>
      <c r="H187" s="221"/>
      <c r="I187" s="104"/>
      <c r="J187" s="104"/>
      <c r="K187" s="221"/>
      <c r="L187" s="221"/>
      <c r="M187" s="23"/>
      <c r="N187" s="221"/>
      <c r="O187" s="133"/>
      <c r="P187" s="133"/>
      <c r="Q187" s="133"/>
    </row>
    <row r="188" spans="2:17" x14ac:dyDescent="0.2">
      <c r="B188" s="221"/>
      <c r="C188" s="104"/>
      <c r="D188" s="104"/>
      <c r="E188" s="221"/>
      <c r="F188" s="221"/>
      <c r="G188" s="23"/>
      <c r="H188" s="221"/>
      <c r="I188" s="104"/>
      <c r="J188" s="104"/>
      <c r="K188" s="221"/>
      <c r="L188" s="221"/>
      <c r="M188" s="23"/>
      <c r="N188" s="221"/>
      <c r="O188" s="133"/>
      <c r="P188" s="133"/>
      <c r="Q188" s="133"/>
    </row>
    <row r="189" spans="2:17" x14ac:dyDescent="0.2">
      <c r="B189" s="221"/>
      <c r="C189" s="104"/>
      <c r="D189" s="104"/>
      <c r="E189" s="221"/>
      <c r="F189" s="221"/>
      <c r="G189" s="23"/>
      <c r="H189" s="221"/>
      <c r="I189" s="104"/>
      <c r="J189" s="104"/>
      <c r="K189" s="221"/>
      <c r="L189" s="221"/>
      <c r="M189" s="23"/>
      <c r="N189" s="221"/>
      <c r="O189" s="133"/>
      <c r="P189" s="133"/>
      <c r="Q189" s="133"/>
    </row>
    <row r="190" spans="2:17" x14ac:dyDescent="0.2">
      <c r="B190" s="221"/>
      <c r="C190" s="104"/>
      <c r="D190" s="104"/>
      <c r="E190" s="221"/>
      <c r="F190" s="221"/>
      <c r="G190" s="23"/>
      <c r="H190" s="221"/>
      <c r="I190" s="104"/>
      <c r="J190" s="104"/>
      <c r="K190" s="221"/>
      <c r="L190" s="221"/>
      <c r="M190" s="23"/>
      <c r="N190" s="221"/>
      <c r="O190" s="133"/>
      <c r="P190" s="133"/>
      <c r="Q190" s="133"/>
    </row>
    <row r="191" spans="2:17" x14ac:dyDescent="0.2">
      <c r="B191" s="221"/>
      <c r="C191" s="104"/>
      <c r="D191" s="104"/>
      <c r="E191" s="221"/>
      <c r="F191" s="221"/>
      <c r="G191" s="23"/>
      <c r="H191" s="221"/>
      <c r="I191" s="104"/>
      <c r="J191" s="104"/>
      <c r="K191" s="221"/>
      <c r="L191" s="221"/>
      <c r="M191" s="23"/>
      <c r="N191" s="221"/>
      <c r="O191" s="133"/>
      <c r="P191" s="133"/>
      <c r="Q191" s="133"/>
    </row>
    <row r="192" spans="2:17" x14ac:dyDescent="0.2">
      <c r="B192" s="221"/>
      <c r="C192" s="104"/>
      <c r="D192" s="104"/>
      <c r="E192" s="221"/>
      <c r="F192" s="221"/>
      <c r="G192" s="23"/>
      <c r="H192" s="221"/>
      <c r="I192" s="104"/>
      <c r="J192" s="104"/>
      <c r="K192" s="221"/>
      <c r="L192" s="221"/>
      <c r="M192" s="23"/>
      <c r="N192" s="221"/>
      <c r="O192" s="133"/>
      <c r="P192" s="133"/>
      <c r="Q192" s="133"/>
    </row>
    <row r="193" spans="2:17" x14ac:dyDescent="0.2">
      <c r="B193" s="221"/>
      <c r="C193" s="104"/>
      <c r="D193" s="104"/>
      <c r="E193" s="221"/>
      <c r="F193" s="221"/>
      <c r="G193" s="23"/>
      <c r="H193" s="221"/>
      <c r="I193" s="104"/>
      <c r="J193" s="104"/>
      <c r="K193" s="221"/>
      <c r="L193" s="221"/>
      <c r="M193" s="23"/>
      <c r="N193" s="221"/>
      <c r="O193" s="133"/>
      <c r="P193" s="133"/>
      <c r="Q193" s="133"/>
    </row>
    <row r="194" spans="2:17" x14ac:dyDescent="0.2">
      <c r="B194" s="221"/>
      <c r="C194" s="104"/>
      <c r="D194" s="104"/>
      <c r="E194" s="221"/>
      <c r="F194" s="221"/>
      <c r="G194" s="23"/>
      <c r="H194" s="221"/>
      <c r="I194" s="104"/>
      <c r="J194" s="104"/>
      <c r="K194" s="221"/>
      <c r="L194" s="221"/>
      <c r="M194" s="23"/>
      <c r="N194" s="221"/>
      <c r="O194" s="133"/>
      <c r="P194" s="133"/>
      <c r="Q194" s="133"/>
    </row>
    <row r="195" spans="2:17" x14ac:dyDescent="0.2">
      <c r="B195" s="221"/>
      <c r="C195" s="104"/>
      <c r="D195" s="104"/>
      <c r="E195" s="221"/>
      <c r="F195" s="221"/>
      <c r="G195" s="23"/>
      <c r="H195" s="221"/>
      <c r="I195" s="104"/>
      <c r="J195" s="104"/>
      <c r="K195" s="221"/>
      <c r="L195" s="221"/>
      <c r="M195" s="23"/>
      <c r="N195" s="221"/>
      <c r="O195" s="133"/>
      <c r="P195" s="133"/>
      <c r="Q195" s="133"/>
    </row>
    <row r="196" spans="2:17" x14ac:dyDescent="0.2">
      <c r="B196" s="221"/>
      <c r="C196" s="104"/>
      <c r="D196" s="104"/>
      <c r="E196" s="221"/>
      <c r="F196" s="221"/>
      <c r="G196" s="23"/>
      <c r="H196" s="221"/>
      <c r="I196" s="104"/>
      <c r="J196" s="104"/>
      <c r="K196" s="221"/>
      <c r="L196" s="221"/>
      <c r="M196" s="23"/>
      <c r="N196" s="221"/>
      <c r="O196" s="133"/>
      <c r="P196" s="133"/>
      <c r="Q196" s="133"/>
    </row>
    <row r="197" spans="2:17" x14ac:dyDescent="0.2">
      <c r="B197" s="221"/>
      <c r="C197" s="104"/>
      <c r="D197" s="104"/>
      <c r="E197" s="221"/>
      <c r="F197" s="221"/>
      <c r="G197" s="23"/>
      <c r="H197" s="221"/>
      <c r="I197" s="104"/>
      <c r="J197" s="104"/>
      <c r="K197" s="221"/>
      <c r="L197" s="221"/>
      <c r="M197" s="23"/>
      <c r="N197" s="221"/>
      <c r="O197" s="133"/>
      <c r="P197" s="133"/>
      <c r="Q197" s="133"/>
    </row>
    <row r="198" spans="2:17" x14ac:dyDescent="0.2">
      <c r="B198" s="221"/>
      <c r="C198" s="104"/>
      <c r="D198" s="104"/>
      <c r="E198" s="221"/>
      <c r="F198" s="221"/>
      <c r="G198" s="23"/>
      <c r="H198" s="221"/>
      <c r="I198" s="104"/>
      <c r="J198" s="104"/>
      <c r="K198" s="221"/>
      <c r="L198" s="221"/>
      <c r="M198" s="23"/>
      <c r="N198" s="221"/>
      <c r="O198" s="133"/>
      <c r="P198" s="133"/>
      <c r="Q198" s="133"/>
    </row>
    <row r="199" spans="2:17" x14ac:dyDescent="0.2">
      <c r="B199" s="221"/>
      <c r="C199" s="104"/>
      <c r="D199" s="104"/>
      <c r="E199" s="221"/>
      <c r="F199" s="221"/>
      <c r="G199" s="23"/>
      <c r="H199" s="221"/>
      <c r="I199" s="104"/>
      <c r="J199" s="104"/>
      <c r="K199" s="221"/>
      <c r="L199" s="221"/>
      <c r="M199" s="23"/>
      <c r="N199" s="221"/>
      <c r="O199" s="133"/>
      <c r="P199" s="133"/>
      <c r="Q199" s="133"/>
    </row>
    <row r="200" spans="2:17" x14ac:dyDescent="0.2">
      <c r="B200" s="221"/>
      <c r="C200" s="104"/>
      <c r="D200" s="104"/>
      <c r="E200" s="221"/>
      <c r="F200" s="221"/>
      <c r="G200" s="23"/>
      <c r="H200" s="221"/>
      <c r="I200" s="104"/>
      <c r="J200" s="104"/>
      <c r="K200" s="221"/>
      <c r="L200" s="221"/>
      <c r="M200" s="23"/>
      <c r="N200" s="221"/>
      <c r="O200" s="133"/>
      <c r="P200" s="133"/>
      <c r="Q200" s="133"/>
    </row>
    <row r="201" spans="2:17" x14ac:dyDescent="0.2">
      <c r="B201" s="221"/>
      <c r="C201" s="104"/>
      <c r="D201" s="104"/>
      <c r="E201" s="221"/>
      <c r="F201" s="221"/>
      <c r="G201" s="23"/>
      <c r="H201" s="221"/>
      <c r="I201" s="104"/>
      <c r="J201" s="104"/>
      <c r="K201" s="221"/>
      <c r="L201" s="221"/>
      <c r="M201" s="23"/>
      <c r="N201" s="221"/>
      <c r="O201" s="133"/>
      <c r="P201" s="133"/>
      <c r="Q201" s="133"/>
    </row>
    <row r="202" spans="2:17" x14ac:dyDescent="0.2">
      <c r="B202" s="221"/>
      <c r="C202" s="104"/>
      <c r="D202" s="104"/>
      <c r="E202" s="221"/>
      <c r="F202" s="221"/>
      <c r="G202" s="23"/>
      <c r="H202" s="221"/>
      <c r="I202" s="104"/>
      <c r="J202" s="104"/>
      <c r="K202" s="221"/>
      <c r="L202" s="221"/>
      <c r="M202" s="23"/>
      <c r="N202" s="221"/>
      <c r="O202" s="133"/>
      <c r="P202" s="133"/>
      <c r="Q202" s="133"/>
    </row>
    <row r="203" spans="2:17" x14ac:dyDescent="0.2">
      <c r="B203" s="221"/>
      <c r="C203" s="104"/>
      <c r="D203" s="104"/>
      <c r="E203" s="221"/>
      <c r="F203" s="221"/>
      <c r="G203" s="23"/>
      <c r="H203" s="221"/>
      <c r="I203" s="104"/>
      <c r="J203" s="104"/>
      <c r="K203" s="221"/>
      <c r="L203" s="221"/>
      <c r="M203" s="23"/>
      <c r="N203" s="221"/>
      <c r="O203" s="133"/>
      <c r="P203" s="133"/>
      <c r="Q203" s="133"/>
    </row>
    <row r="204" spans="2:17" x14ac:dyDescent="0.2">
      <c r="B204" s="221"/>
      <c r="C204" s="104"/>
      <c r="D204" s="104"/>
      <c r="E204" s="221"/>
      <c r="F204" s="221"/>
      <c r="G204" s="23"/>
      <c r="H204" s="221"/>
      <c r="I204" s="104"/>
      <c r="J204" s="104"/>
      <c r="K204" s="221"/>
      <c r="L204" s="221"/>
      <c r="M204" s="23"/>
      <c r="N204" s="221"/>
      <c r="O204" s="133"/>
      <c r="P204" s="133"/>
      <c r="Q204" s="133"/>
    </row>
    <row r="205" spans="2:17" x14ac:dyDescent="0.2">
      <c r="B205" s="221"/>
      <c r="C205" s="104"/>
      <c r="D205" s="104"/>
      <c r="E205" s="221"/>
      <c r="F205" s="221"/>
      <c r="G205" s="23"/>
      <c r="H205" s="221"/>
      <c r="I205" s="104"/>
      <c r="J205" s="104"/>
      <c r="K205" s="221"/>
      <c r="L205" s="221"/>
      <c r="M205" s="23"/>
      <c r="N205" s="221"/>
      <c r="O205" s="133"/>
      <c r="P205" s="133"/>
      <c r="Q205" s="133"/>
    </row>
    <row r="206" spans="2:17" x14ac:dyDescent="0.2">
      <c r="B206" s="221"/>
      <c r="C206" s="104"/>
      <c r="D206" s="104"/>
      <c r="E206" s="221"/>
      <c r="F206" s="221"/>
      <c r="G206" s="23"/>
      <c r="H206" s="221"/>
      <c r="I206" s="104"/>
      <c r="J206" s="104"/>
      <c r="K206" s="221"/>
      <c r="L206" s="221"/>
      <c r="M206" s="23"/>
      <c r="N206" s="221"/>
      <c r="O206" s="133"/>
      <c r="P206" s="133"/>
      <c r="Q206" s="133"/>
    </row>
    <row r="207" spans="2:17" x14ac:dyDescent="0.2">
      <c r="B207" s="221"/>
      <c r="C207" s="104"/>
      <c r="D207" s="104"/>
      <c r="E207" s="221"/>
      <c r="F207" s="221"/>
      <c r="G207" s="23"/>
      <c r="H207" s="221"/>
      <c r="I207" s="104"/>
      <c r="J207" s="104"/>
      <c r="K207" s="221"/>
      <c r="L207" s="221"/>
      <c r="M207" s="23"/>
      <c r="N207" s="221"/>
      <c r="O207" s="133"/>
      <c r="P207" s="133"/>
      <c r="Q207" s="133"/>
    </row>
    <row r="208" spans="2:17" x14ac:dyDescent="0.2">
      <c r="B208" s="221"/>
      <c r="C208" s="104"/>
      <c r="D208" s="104"/>
      <c r="E208" s="221"/>
      <c r="F208" s="221"/>
      <c r="G208" s="23"/>
      <c r="H208" s="221"/>
      <c r="I208" s="104"/>
      <c r="J208" s="104"/>
      <c r="K208" s="221"/>
      <c r="L208" s="221"/>
      <c r="M208" s="23"/>
      <c r="N208" s="221"/>
      <c r="O208" s="133"/>
      <c r="P208" s="133"/>
      <c r="Q208" s="133"/>
    </row>
    <row r="209" spans="2:17" x14ac:dyDescent="0.2">
      <c r="B209" s="221"/>
      <c r="C209" s="104"/>
      <c r="D209" s="104"/>
      <c r="E209" s="221"/>
      <c r="F209" s="221"/>
      <c r="G209" s="23"/>
      <c r="H209" s="221"/>
      <c r="I209" s="104"/>
      <c r="J209" s="104"/>
      <c r="K209" s="221"/>
      <c r="L209" s="221"/>
      <c r="M209" s="23"/>
      <c r="N209" s="221"/>
      <c r="O209" s="133"/>
      <c r="P209" s="133"/>
      <c r="Q209" s="133"/>
    </row>
    <row r="210" spans="2:17" x14ac:dyDescent="0.2">
      <c r="B210" s="221"/>
      <c r="C210" s="104"/>
      <c r="D210" s="104"/>
      <c r="E210" s="221"/>
      <c r="F210" s="221"/>
      <c r="G210" s="23"/>
      <c r="H210" s="221"/>
      <c r="I210" s="104"/>
      <c r="J210" s="104"/>
      <c r="K210" s="221"/>
      <c r="L210" s="221"/>
      <c r="M210" s="23"/>
      <c r="N210" s="221"/>
      <c r="O210" s="133"/>
      <c r="P210" s="133"/>
      <c r="Q210" s="133"/>
    </row>
    <row r="211" spans="2:17" x14ac:dyDescent="0.2">
      <c r="B211" s="221"/>
      <c r="C211" s="104"/>
      <c r="D211" s="104"/>
      <c r="E211" s="221"/>
      <c r="F211" s="221"/>
      <c r="G211" s="23"/>
      <c r="H211" s="221"/>
      <c r="I211" s="104"/>
      <c r="J211" s="104"/>
      <c r="K211" s="221"/>
      <c r="L211" s="221"/>
      <c r="M211" s="23"/>
      <c r="N211" s="221"/>
      <c r="O211" s="133"/>
      <c r="P211" s="133"/>
      <c r="Q211" s="133"/>
    </row>
    <row r="212" spans="2:17" x14ac:dyDescent="0.2">
      <c r="B212" s="221"/>
      <c r="C212" s="104"/>
      <c r="D212" s="104"/>
      <c r="E212" s="221"/>
      <c r="F212" s="221"/>
      <c r="G212" s="23"/>
      <c r="H212" s="221"/>
      <c r="I212" s="104"/>
      <c r="J212" s="104"/>
      <c r="K212" s="221"/>
      <c r="L212" s="221"/>
      <c r="M212" s="23"/>
      <c r="N212" s="221"/>
      <c r="O212" s="133"/>
      <c r="P212" s="133"/>
      <c r="Q212" s="133"/>
    </row>
    <row r="213" spans="2:17" x14ac:dyDescent="0.2">
      <c r="B213" s="221"/>
      <c r="C213" s="104"/>
      <c r="D213" s="104"/>
      <c r="E213" s="221"/>
      <c r="F213" s="221"/>
      <c r="G213" s="23"/>
      <c r="H213" s="221"/>
      <c r="I213" s="104"/>
      <c r="J213" s="104"/>
      <c r="K213" s="221"/>
      <c r="L213" s="221"/>
      <c r="M213" s="23"/>
      <c r="N213" s="221"/>
      <c r="O213" s="133"/>
      <c r="P213" s="133"/>
      <c r="Q213" s="133"/>
    </row>
    <row r="214" spans="2:17" x14ac:dyDescent="0.2">
      <c r="B214" s="221"/>
      <c r="C214" s="104"/>
      <c r="D214" s="104"/>
      <c r="E214" s="221"/>
      <c r="F214" s="221"/>
      <c r="G214" s="23"/>
      <c r="H214" s="221"/>
      <c r="I214" s="104"/>
      <c r="J214" s="104"/>
      <c r="K214" s="221"/>
      <c r="L214" s="221"/>
      <c r="M214" s="23"/>
      <c r="N214" s="221"/>
      <c r="O214" s="133"/>
      <c r="P214" s="133"/>
      <c r="Q214" s="133"/>
    </row>
    <row r="215" spans="2:17" x14ac:dyDescent="0.2">
      <c r="B215" s="221"/>
      <c r="C215" s="104"/>
      <c r="D215" s="104"/>
      <c r="E215" s="221"/>
      <c r="F215" s="221"/>
      <c r="G215" s="23"/>
      <c r="H215" s="221"/>
      <c r="I215" s="104"/>
      <c r="J215" s="104"/>
      <c r="K215" s="221"/>
      <c r="L215" s="221"/>
      <c r="M215" s="23"/>
      <c r="N215" s="221"/>
      <c r="O215" s="133"/>
      <c r="P215" s="133"/>
      <c r="Q215" s="133"/>
    </row>
    <row r="216" spans="2:17" x14ac:dyDescent="0.2">
      <c r="B216" s="221"/>
      <c r="C216" s="104"/>
      <c r="D216" s="104"/>
      <c r="E216" s="221"/>
      <c r="F216" s="221"/>
      <c r="G216" s="23"/>
      <c r="H216" s="221"/>
      <c r="I216" s="104"/>
      <c r="J216" s="104"/>
      <c r="K216" s="221"/>
      <c r="L216" s="221"/>
      <c r="M216" s="23"/>
      <c r="N216" s="221"/>
      <c r="O216" s="133"/>
      <c r="P216" s="133"/>
      <c r="Q216" s="133"/>
    </row>
    <row r="217" spans="2:17" x14ac:dyDescent="0.2">
      <c r="B217" s="221"/>
      <c r="C217" s="104"/>
      <c r="D217" s="104"/>
      <c r="E217" s="221"/>
      <c r="F217" s="221"/>
      <c r="G217" s="23"/>
      <c r="H217" s="221"/>
      <c r="I217" s="104"/>
      <c r="J217" s="104"/>
      <c r="K217" s="221"/>
      <c r="L217" s="221"/>
      <c r="M217" s="23"/>
      <c r="N217" s="221"/>
      <c r="O217" s="133"/>
      <c r="P217" s="133"/>
      <c r="Q217" s="133"/>
    </row>
    <row r="218" spans="2:17" x14ac:dyDescent="0.2">
      <c r="B218" s="221"/>
      <c r="C218" s="104"/>
      <c r="D218" s="104"/>
      <c r="E218" s="221"/>
      <c r="F218" s="221"/>
      <c r="G218" s="23"/>
      <c r="H218" s="221"/>
      <c r="I218" s="104"/>
      <c r="J218" s="104"/>
      <c r="K218" s="221"/>
      <c r="L218" s="221"/>
      <c r="M218" s="23"/>
      <c r="N218" s="221"/>
      <c r="O218" s="133"/>
      <c r="P218" s="133"/>
      <c r="Q218" s="133"/>
    </row>
    <row r="219" spans="2:17" x14ac:dyDescent="0.2">
      <c r="B219" s="221"/>
      <c r="C219" s="104"/>
      <c r="D219" s="104"/>
      <c r="E219" s="221"/>
      <c r="F219" s="221"/>
      <c r="G219" s="23"/>
      <c r="H219" s="221"/>
      <c r="I219" s="104"/>
      <c r="J219" s="104"/>
      <c r="K219" s="221"/>
      <c r="L219" s="221"/>
      <c r="M219" s="23"/>
      <c r="N219" s="221"/>
      <c r="O219" s="133"/>
      <c r="P219" s="133"/>
      <c r="Q219" s="133"/>
    </row>
    <row r="220" spans="2:17" x14ac:dyDescent="0.2">
      <c r="B220" s="221"/>
      <c r="C220" s="104"/>
      <c r="D220" s="104"/>
      <c r="E220" s="221"/>
      <c r="F220" s="221"/>
      <c r="G220" s="23"/>
      <c r="H220" s="221"/>
      <c r="I220" s="104"/>
      <c r="J220" s="104"/>
      <c r="K220" s="221"/>
      <c r="L220" s="221"/>
      <c r="M220" s="23"/>
      <c r="N220" s="221"/>
      <c r="O220" s="133"/>
      <c r="P220" s="133"/>
      <c r="Q220" s="133"/>
    </row>
    <row r="221" spans="2:17" x14ac:dyDescent="0.2">
      <c r="B221" s="221"/>
      <c r="C221" s="104"/>
      <c r="D221" s="104"/>
      <c r="E221" s="221"/>
      <c r="F221" s="221"/>
      <c r="G221" s="23"/>
      <c r="H221" s="221"/>
      <c r="I221" s="104"/>
      <c r="J221" s="104"/>
      <c r="K221" s="221"/>
      <c r="L221" s="221"/>
      <c r="M221" s="23"/>
      <c r="N221" s="221"/>
      <c r="O221" s="133"/>
      <c r="P221" s="133"/>
      <c r="Q221" s="133"/>
    </row>
    <row r="222" spans="2:17" x14ac:dyDescent="0.2">
      <c r="B222" s="221"/>
      <c r="C222" s="104"/>
      <c r="D222" s="104"/>
      <c r="E222" s="221"/>
      <c r="F222" s="221"/>
      <c r="G222" s="23"/>
      <c r="H222" s="221"/>
      <c r="I222" s="104"/>
      <c r="J222" s="104"/>
      <c r="K222" s="221"/>
      <c r="L222" s="221"/>
      <c r="M222" s="23"/>
      <c r="N222" s="221"/>
      <c r="O222" s="133"/>
      <c r="P222" s="133"/>
      <c r="Q222" s="133"/>
    </row>
    <row r="223" spans="2:17" x14ac:dyDescent="0.2">
      <c r="B223" s="221"/>
      <c r="C223" s="104"/>
      <c r="D223" s="104"/>
      <c r="E223" s="221"/>
      <c r="F223" s="221"/>
      <c r="G223" s="23"/>
      <c r="H223" s="221"/>
      <c r="I223" s="104"/>
      <c r="J223" s="104"/>
      <c r="K223" s="221"/>
      <c r="L223" s="221"/>
      <c r="M223" s="23"/>
      <c r="N223" s="221"/>
      <c r="O223" s="133"/>
      <c r="P223" s="133"/>
      <c r="Q223" s="133"/>
    </row>
    <row r="224" spans="2:17" x14ac:dyDescent="0.2">
      <c r="B224" s="221"/>
      <c r="C224" s="104"/>
      <c r="D224" s="104"/>
      <c r="E224" s="221"/>
      <c r="F224" s="221"/>
      <c r="G224" s="23"/>
      <c r="H224" s="221"/>
      <c r="I224" s="104"/>
      <c r="J224" s="104"/>
      <c r="K224" s="221"/>
      <c r="L224" s="221"/>
      <c r="M224" s="23"/>
      <c r="N224" s="221"/>
      <c r="O224" s="133"/>
      <c r="P224" s="133"/>
      <c r="Q224" s="133"/>
    </row>
    <row r="225" spans="2:17" x14ac:dyDescent="0.2">
      <c r="B225" s="221"/>
      <c r="C225" s="104"/>
      <c r="D225" s="104"/>
      <c r="E225" s="221"/>
      <c r="F225" s="221"/>
      <c r="G225" s="23"/>
      <c r="H225" s="221"/>
      <c r="I225" s="104"/>
      <c r="J225" s="104"/>
      <c r="K225" s="221"/>
      <c r="L225" s="221"/>
      <c r="M225" s="23"/>
      <c r="N225" s="221"/>
      <c r="O225" s="133"/>
      <c r="P225" s="133"/>
      <c r="Q225" s="133"/>
    </row>
    <row r="226" spans="2:17" x14ac:dyDescent="0.2">
      <c r="B226" s="221"/>
      <c r="C226" s="104"/>
      <c r="D226" s="104"/>
      <c r="E226" s="221"/>
      <c r="F226" s="221"/>
      <c r="G226" s="23"/>
      <c r="H226" s="221"/>
      <c r="I226" s="104"/>
      <c r="J226" s="104"/>
      <c r="K226" s="221"/>
      <c r="L226" s="221"/>
      <c r="M226" s="23"/>
      <c r="N226" s="221"/>
      <c r="O226" s="133"/>
      <c r="P226" s="133"/>
      <c r="Q226" s="133"/>
    </row>
    <row r="227" spans="2:17" x14ac:dyDescent="0.2">
      <c r="B227" s="221"/>
      <c r="C227" s="104"/>
      <c r="D227" s="104"/>
      <c r="E227" s="221"/>
      <c r="F227" s="221"/>
      <c r="G227" s="23"/>
      <c r="H227" s="221"/>
      <c r="I227" s="104"/>
      <c r="J227" s="104"/>
      <c r="K227" s="221"/>
      <c r="L227" s="221"/>
      <c r="M227" s="23"/>
      <c r="N227" s="221"/>
      <c r="O227" s="133"/>
      <c r="P227" s="133"/>
      <c r="Q227" s="133"/>
    </row>
    <row r="228" spans="2:17" x14ac:dyDescent="0.2">
      <c r="B228" s="221"/>
      <c r="C228" s="104"/>
      <c r="D228" s="104"/>
      <c r="E228" s="221"/>
      <c r="F228" s="221"/>
      <c r="G228" s="23"/>
      <c r="H228" s="221"/>
      <c r="I228" s="104"/>
      <c r="J228" s="104"/>
      <c r="K228" s="221"/>
      <c r="L228" s="221"/>
      <c r="M228" s="23"/>
      <c r="N228" s="221"/>
      <c r="O228" s="133"/>
      <c r="P228" s="133"/>
      <c r="Q228" s="133"/>
    </row>
    <row r="229" spans="2:17" x14ac:dyDescent="0.2">
      <c r="B229" s="221"/>
      <c r="C229" s="104"/>
      <c r="D229" s="104"/>
      <c r="E229" s="221"/>
      <c r="F229" s="221"/>
      <c r="G229" s="23"/>
      <c r="H229" s="221"/>
      <c r="I229" s="104"/>
      <c r="J229" s="104"/>
      <c r="K229" s="221"/>
      <c r="L229" s="221"/>
      <c r="M229" s="23"/>
      <c r="N229" s="221"/>
      <c r="O229" s="133"/>
      <c r="P229" s="133"/>
      <c r="Q229" s="133"/>
    </row>
    <row r="230" spans="2:17" x14ac:dyDescent="0.2">
      <c r="B230" s="221"/>
      <c r="C230" s="104"/>
      <c r="D230" s="104"/>
      <c r="E230" s="221"/>
      <c r="F230" s="221"/>
      <c r="G230" s="23"/>
      <c r="H230" s="221"/>
      <c r="I230" s="104"/>
      <c r="J230" s="104"/>
      <c r="K230" s="221"/>
      <c r="L230" s="221"/>
      <c r="M230" s="23"/>
      <c r="N230" s="221"/>
      <c r="O230" s="133"/>
      <c r="P230" s="133"/>
      <c r="Q230" s="133"/>
    </row>
    <row r="231" spans="2:17" x14ac:dyDescent="0.2">
      <c r="B231" s="221"/>
      <c r="C231" s="104"/>
      <c r="D231" s="104"/>
      <c r="E231" s="221"/>
      <c r="F231" s="221"/>
      <c r="G231" s="23"/>
      <c r="H231" s="221"/>
      <c r="I231" s="104"/>
      <c r="J231" s="104"/>
      <c r="K231" s="221"/>
      <c r="L231" s="221"/>
      <c r="M231" s="23"/>
      <c r="N231" s="221"/>
      <c r="O231" s="133"/>
      <c r="P231" s="133"/>
      <c r="Q231" s="133"/>
    </row>
    <row r="232" spans="2:17" x14ac:dyDescent="0.2">
      <c r="B232" s="221"/>
      <c r="C232" s="104"/>
      <c r="D232" s="104"/>
      <c r="E232" s="221"/>
      <c r="F232" s="221"/>
      <c r="G232" s="23"/>
      <c r="H232" s="221"/>
      <c r="I232" s="104"/>
      <c r="J232" s="104"/>
      <c r="K232" s="221"/>
      <c r="L232" s="221"/>
      <c r="M232" s="23"/>
      <c r="N232" s="221"/>
      <c r="O232" s="133"/>
      <c r="P232" s="133"/>
      <c r="Q232" s="133"/>
    </row>
    <row r="233" spans="2:17" x14ac:dyDescent="0.2">
      <c r="B233" s="221"/>
      <c r="C233" s="104"/>
      <c r="D233" s="104"/>
      <c r="E233" s="221"/>
      <c r="F233" s="221"/>
      <c r="G233" s="23"/>
      <c r="H233" s="221"/>
      <c r="I233" s="104"/>
      <c r="J233" s="104"/>
      <c r="K233" s="221"/>
      <c r="L233" s="221"/>
      <c r="M233" s="23"/>
      <c r="N233" s="221"/>
      <c r="O233" s="133"/>
      <c r="P233" s="133"/>
      <c r="Q233" s="133"/>
    </row>
    <row r="234" spans="2:17" x14ac:dyDescent="0.2">
      <c r="B234" s="221"/>
      <c r="C234" s="104"/>
      <c r="D234" s="104"/>
      <c r="E234" s="221"/>
      <c r="F234" s="221"/>
      <c r="G234" s="23"/>
      <c r="H234" s="221"/>
      <c r="I234" s="104"/>
      <c r="J234" s="104"/>
      <c r="K234" s="221"/>
      <c r="L234" s="221"/>
      <c r="M234" s="23"/>
      <c r="N234" s="221"/>
      <c r="O234" s="133"/>
      <c r="P234" s="133"/>
      <c r="Q234" s="133"/>
    </row>
    <row r="235" spans="2:17" x14ac:dyDescent="0.2">
      <c r="B235" s="221"/>
      <c r="C235" s="104"/>
      <c r="D235" s="104"/>
      <c r="E235" s="221"/>
      <c r="F235" s="221"/>
      <c r="G235" s="23"/>
      <c r="H235" s="221"/>
      <c r="I235" s="104"/>
      <c r="J235" s="104"/>
      <c r="K235" s="221"/>
      <c r="L235" s="221"/>
      <c r="M235" s="23"/>
      <c r="N235" s="221"/>
      <c r="O235" s="133"/>
      <c r="P235" s="133"/>
      <c r="Q235" s="133"/>
    </row>
    <row r="236" spans="2:17" x14ac:dyDescent="0.2">
      <c r="B236" s="221"/>
      <c r="C236" s="104"/>
      <c r="D236" s="104"/>
      <c r="E236" s="221"/>
      <c r="F236" s="221"/>
      <c r="G236" s="23"/>
      <c r="H236" s="221"/>
      <c r="I236" s="104"/>
      <c r="J236" s="104"/>
      <c r="K236" s="221"/>
      <c r="L236" s="221"/>
      <c r="M236" s="23"/>
      <c r="N236" s="221"/>
      <c r="O236" s="133"/>
      <c r="P236" s="133"/>
      <c r="Q236" s="133"/>
    </row>
    <row r="237" spans="2:17" x14ac:dyDescent="0.2">
      <c r="B237" s="221"/>
      <c r="C237" s="104"/>
      <c r="D237" s="104"/>
      <c r="E237" s="221"/>
      <c r="F237" s="221"/>
      <c r="G237" s="23"/>
      <c r="H237" s="221"/>
      <c r="I237" s="104"/>
      <c r="J237" s="104"/>
      <c r="K237" s="221"/>
      <c r="L237" s="221"/>
      <c r="M237" s="23"/>
      <c r="N237" s="221"/>
      <c r="O237" s="133"/>
      <c r="P237" s="133"/>
      <c r="Q237" s="133"/>
    </row>
    <row r="238" spans="2:17" x14ac:dyDescent="0.2">
      <c r="B238" s="221"/>
      <c r="C238" s="104"/>
      <c r="D238" s="104"/>
      <c r="E238" s="221"/>
      <c r="F238" s="221"/>
      <c r="G238" s="23"/>
      <c r="H238" s="221"/>
      <c r="I238" s="104"/>
      <c r="J238" s="104"/>
      <c r="K238" s="221"/>
      <c r="L238" s="221"/>
      <c r="M238" s="23"/>
      <c r="N238" s="221"/>
      <c r="O238" s="133"/>
      <c r="P238" s="133"/>
      <c r="Q238" s="133"/>
    </row>
    <row r="239" spans="2:17" x14ac:dyDescent="0.2">
      <c r="B239" s="221"/>
      <c r="C239" s="104"/>
      <c r="D239" s="104"/>
      <c r="E239" s="221"/>
      <c r="F239" s="221"/>
      <c r="G239" s="23"/>
      <c r="H239" s="221"/>
      <c r="I239" s="104"/>
      <c r="J239" s="104"/>
      <c r="K239" s="221"/>
      <c r="L239" s="221"/>
      <c r="M239" s="23"/>
      <c r="N239" s="221"/>
      <c r="O239" s="133"/>
      <c r="P239" s="133"/>
      <c r="Q239" s="133"/>
    </row>
    <row r="240" spans="2:17" x14ac:dyDescent="0.2">
      <c r="B240" s="221"/>
      <c r="C240" s="104"/>
      <c r="D240" s="104"/>
      <c r="E240" s="221"/>
      <c r="F240" s="221"/>
      <c r="G240" s="23"/>
      <c r="H240" s="221"/>
      <c r="I240" s="104"/>
      <c r="J240" s="104"/>
      <c r="K240" s="221"/>
      <c r="L240" s="221"/>
      <c r="M240" s="23"/>
      <c r="N240" s="221"/>
      <c r="O240" s="133"/>
      <c r="P240" s="133"/>
      <c r="Q240" s="133"/>
    </row>
    <row r="241" spans="2:17" x14ac:dyDescent="0.2">
      <c r="B241" s="221"/>
      <c r="C241" s="104"/>
      <c r="D241" s="104"/>
      <c r="E241" s="221"/>
      <c r="F241" s="221"/>
      <c r="G241" s="23"/>
      <c r="H241" s="221"/>
      <c r="I241" s="104"/>
      <c r="J241" s="104"/>
      <c r="K241" s="221"/>
      <c r="L241" s="221"/>
      <c r="M241" s="23"/>
      <c r="N241" s="221"/>
      <c r="O241" s="133"/>
      <c r="P241" s="133"/>
      <c r="Q241" s="133"/>
    </row>
    <row r="242" spans="2:17" x14ac:dyDescent="0.2">
      <c r="B242" s="221"/>
      <c r="C242" s="104"/>
      <c r="D242" s="104"/>
      <c r="E242" s="221"/>
      <c r="F242" s="221"/>
      <c r="G242" s="23"/>
      <c r="H242" s="221"/>
      <c r="I242" s="104"/>
      <c r="J242" s="104"/>
      <c r="K242" s="221"/>
      <c r="L242" s="221"/>
      <c r="M242" s="23"/>
      <c r="N242" s="221"/>
      <c r="O242" s="133"/>
      <c r="P242" s="133"/>
      <c r="Q242" s="133"/>
    </row>
    <row r="243" spans="2:17" x14ac:dyDescent="0.2">
      <c r="B243" s="221"/>
      <c r="C243" s="104"/>
      <c r="D243" s="104"/>
      <c r="E243" s="221"/>
      <c r="F243" s="221"/>
      <c r="G243" s="23"/>
      <c r="H243" s="221"/>
      <c r="I243" s="104"/>
      <c r="J243" s="104"/>
      <c r="K243" s="221"/>
      <c r="L243" s="221"/>
      <c r="M243" s="23"/>
      <c r="N243" s="221"/>
      <c r="O243" s="133"/>
      <c r="P243" s="133"/>
      <c r="Q243" s="133"/>
    </row>
  </sheetData>
  <mergeCells count="3">
    <mergeCell ref="B5:G5"/>
    <mergeCell ref="H5:M5"/>
    <mergeCell ref="A2:N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52"/>
    <outlinePr applyStyles="1" summaryBelow="0"/>
    <pageSetUpPr fitToPage="1"/>
  </sheetPr>
  <dimension ref="A2:S247"/>
  <sheetViews>
    <sheetView workbookViewId="0">
      <selection activeCell="N23" sqref="N23"/>
    </sheetView>
  </sheetViews>
  <sheetFormatPr defaultRowHeight="12.75" outlineLevelRow="1" x14ac:dyDescent="0.2"/>
  <cols>
    <col min="1" max="1" width="63.28515625" style="112" bestFit="1" customWidth="1"/>
    <col min="2" max="2" width="12.7109375" style="200" bestFit="1" customWidth="1"/>
    <col min="3" max="4" width="12.42578125" style="84" bestFit="1" customWidth="1"/>
    <col min="5" max="5" width="13.42578125" style="200" bestFit="1" customWidth="1"/>
    <col min="6" max="6" width="14.42578125" style="200" bestFit="1" customWidth="1"/>
    <col min="7" max="7" width="10.7109375" style="13" bestFit="1" customWidth="1"/>
    <col min="8" max="8" width="12.7109375" style="200" bestFit="1" customWidth="1"/>
    <col min="9" max="10" width="12.42578125" style="84" bestFit="1" customWidth="1"/>
    <col min="11" max="12" width="14.42578125" style="200" bestFit="1" customWidth="1"/>
    <col min="13" max="13" width="10.7109375" style="13" bestFit="1" customWidth="1"/>
    <col min="14" max="14" width="16.140625" style="200" bestFit="1" customWidth="1"/>
    <col min="15" max="16384" width="9.140625" style="112"/>
  </cols>
  <sheetData>
    <row r="2" spans="1:19" ht="18.75" x14ac:dyDescent="0.3">
      <c r="A2" s="5" t="s">
        <v>49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B4" s="169"/>
      <c r="C4" s="46"/>
      <c r="D4" s="46"/>
      <c r="E4" s="169"/>
      <c r="F4" s="169"/>
      <c r="G4" s="173"/>
      <c r="H4" s="169"/>
      <c r="I4" s="46"/>
      <c r="J4" s="46"/>
      <c r="K4" s="169"/>
      <c r="L4" s="169"/>
      <c r="M4" s="173"/>
      <c r="N4" s="73" t="str">
        <f>VALVAL</f>
        <v>млрд. одиниць</v>
      </c>
    </row>
    <row r="5" spans="1:19" s="48" customFormat="1" x14ac:dyDescent="0.2">
      <c r="A5" s="86"/>
      <c r="B5" s="253">
        <v>42369</v>
      </c>
      <c r="C5" s="254"/>
      <c r="D5" s="254"/>
      <c r="E5" s="254"/>
      <c r="F5" s="254"/>
      <c r="G5" s="255"/>
      <c r="H5" s="253">
        <v>42674</v>
      </c>
      <c r="I5" s="254"/>
      <c r="J5" s="254"/>
      <c r="K5" s="254"/>
      <c r="L5" s="254"/>
      <c r="M5" s="255"/>
      <c r="N5" s="128"/>
    </row>
    <row r="6" spans="1:19" s="124" customFormat="1" x14ac:dyDescent="0.2">
      <c r="A6" s="78"/>
      <c r="B6" s="212" t="s">
        <v>64</v>
      </c>
      <c r="C6" s="143" t="s">
        <v>109</v>
      </c>
      <c r="D6" s="143" t="s">
        <v>43</v>
      </c>
      <c r="E6" s="212" t="s">
        <v>173</v>
      </c>
      <c r="F6" s="212" t="s">
        <v>3</v>
      </c>
      <c r="G6" s="16" t="s">
        <v>67</v>
      </c>
      <c r="H6" s="212" t="s">
        <v>64</v>
      </c>
      <c r="I6" s="143" t="s">
        <v>109</v>
      </c>
      <c r="J6" s="143" t="s">
        <v>43</v>
      </c>
      <c r="K6" s="212" t="s">
        <v>173</v>
      </c>
      <c r="L6" s="212" t="s">
        <v>3</v>
      </c>
      <c r="M6" s="16" t="s">
        <v>67</v>
      </c>
      <c r="N6" s="212" t="s">
        <v>149</v>
      </c>
    </row>
    <row r="7" spans="1:19" s="24" customFormat="1" ht="15" x14ac:dyDescent="0.2">
      <c r="A7" s="22" t="s">
        <v>172</v>
      </c>
      <c r="B7" s="106"/>
      <c r="C7" s="238"/>
      <c r="D7" s="238"/>
      <c r="E7" s="106">
        <f t="shared" ref="E7:G7" si="0">SUM(E8:E24)</f>
        <v>65.505686112319992</v>
      </c>
      <c r="F7" s="106">
        <f t="shared" si="0"/>
        <v>1572.1801589905001</v>
      </c>
      <c r="G7" s="115">
        <f t="shared" si="0"/>
        <v>1.0000009999999999</v>
      </c>
      <c r="H7" s="106"/>
      <c r="I7" s="238"/>
      <c r="J7" s="238"/>
      <c r="K7" s="106">
        <f t="shared" ref="K7:N7" si="1">SUM(K8:K24)</f>
        <v>68.349689675340002</v>
      </c>
      <c r="L7" s="106">
        <f t="shared" si="1"/>
        <v>1742.6403388254701</v>
      </c>
      <c r="M7" s="115">
        <f t="shared" si="1"/>
        <v>1</v>
      </c>
      <c r="N7" s="106">
        <f t="shared" si="1"/>
        <v>-1.0000000000001327E-6</v>
      </c>
    </row>
    <row r="8" spans="1:19" s="230" customFormat="1" x14ac:dyDescent="0.2">
      <c r="A8" s="109" t="s">
        <v>35</v>
      </c>
      <c r="B8" s="227">
        <v>29.083062508369999</v>
      </c>
      <c r="C8" s="117">
        <v>1</v>
      </c>
      <c r="D8" s="117">
        <v>24.000667</v>
      </c>
      <c r="E8" s="227">
        <v>29.083062508369999</v>
      </c>
      <c r="F8" s="227">
        <v>698.01289860367001</v>
      </c>
      <c r="G8" s="37">
        <v>0.44397799999999998</v>
      </c>
      <c r="H8" s="227">
        <v>31.244157696359999</v>
      </c>
      <c r="I8" s="117">
        <v>1</v>
      </c>
      <c r="J8" s="117">
        <v>25.495951000000002</v>
      </c>
      <c r="K8" s="227">
        <v>31.244157696359999</v>
      </c>
      <c r="L8" s="227">
        <v>796.59951366273003</v>
      </c>
      <c r="M8" s="37">
        <v>0.45712199999999997</v>
      </c>
      <c r="N8" s="227">
        <v>1.3143999999999999E-2</v>
      </c>
    </row>
    <row r="9" spans="1:19" x14ac:dyDescent="0.2">
      <c r="A9" s="183" t="s">
        <v>144</v>
      </c>
      <c r="B9" s="181">
        <v>3.5691339052200002</v>
      </c>
      <c r="C9" s="65">
        <v>1.0926</v>
      </c>
      <c r="D9" s="65">
        <v>26.223129</v>
      </c>
      <c r="E9" s="181">
        <v>3.8996357398699999</v>
      </c>
      <c r="F9" s="181">
        <v>93.593858814849995</v>
      </c>
      <c r="G9" s="237">
        <v>5.9531000000000001E-2</v>
      </c>
      <c r="H9" s="181">
        <v>3.6901726245700002</v>
      </c>
      <c r="I9" s="65">
        <v>1.0922000000000001</v>
      </c>
      <c r="J9" s="65">
        <v>27.846678000000001</v>
      </c>
      <c r="K9" s="181">
        <v>4.0304065865299998</v>
      </c>
      <c r="L9" s="181">
        <v>102.75904884080001</v>
      </c>
      <c r="M9" s="237">
        <v>5.8966999999999999E-2</v>
      </c>
      <c r="N9" s="181">
        <v>-5.6400000000000005E-4</v>
      </c>
      <c r="O9" s="133"/>
      <c r="P9" s="133"/>
      <c r="Q9" s="133"/>
    </row>
    <row r="10" spans="1:19" x14ac:dyDescent="0.2">
      <c r="A10" s="183" t="s">
        <v>90</v>
      </c>
      <c r="B10" s="181">
        <v>0.4</v>
      </c>
      <c r="C10" s="65">
        <v>0.72019</v>
      </c>
      <c r="D10" s="65">
        <v>17.285036000000002</v>
      </c>
      <c r="E10" s="181">
        <v>0.28807592722000003</v>
      </c>
      <c r="F10" s="181">
        <v>6.9140144000000001</v>
      </c>
      <c r="G10" s="237">
        <v>4.398E-3</v>
      </c>
      <c r="H10" s="181">
        <v>0.4</v>
      </c>
      <c r="I10" s="65">
        <v>0.74690599999999996</v>
      </c>
      <c r="J10" s="65">
        <v>19.043068000000002</v>
      </c>
      <c r="K10" s="181">
        <v>0.29876223091999998</v>
      </c>
      <c r="L10" s="181">
        <v>7.6172272000000003</v>
      </c>
      <c r="M10" s="237">
        <v>4.3709999999999999E-3</v>
      </c>
      <c r="N10" s="181">
        <v>-2.6999999999999999E-5</v>
      </c>
      <c r="O10" s="133"/>
      <c r="P10" s="133"/>
      <c r="Q10" s="133"/>
    </row>
    <row r="11" spans="1:19" x14ac:dyDescent="0.2">
      <c r="A11" s="183" t="s">
        <v>62</v>
      </c>
      <c r="B11" s="181">
        <v>9.0102134070000002</v>
      </c>
      <c r="C11" s="65">
        <v>1.385731</v>
      </c>
      <c r="D11" s="65">
        <v>33.258457999999997</v>
      </c>
      <c r="E11" s="181">
        <v>12.48572817446</v>
      </c>
      <c r="F11" s="181">
        <v>299.66580416775003</v>
      </c>
      <c r="G11" s="237">
        <v>0.190605</v>
      </c>
      <c r="H11" s="181">
        <v>9.7263234070000006</v>
      </c>
      <c r="I11" s="65">
        <v>1.3738490000000001</v>
      </c>
      <c r="J11" s="65">
        <v>35.027588000000002</v>
      </c>
      <c r="K11" s="181">
        <v>13.36250014973</v>
      </c>
      <c r="L11" s="181">
        <v>340.68964905515003</v>
      </c>
      <c r="M11" s="237">
        <v>0.19550200000000001</v>
      </c>
      <c r="N11" s="181">
        <v>4.8970000000000003E-3</v>
      </c>
      <c r="O11" s="133"/>
      <c r="P11" s="133"/>
      <c r="Q11" s="133"/>
    </row>
    <row r="12" spans="1:19" x14ac:dyDescent="0.2">
      <c r="A12" s="183" t="s">
        <v>157</v>
      </c>
      <c r="B12" s="181">
        <v>468.38473665563998</v>
      </c>
      <c r="C12" s="65">
        <v>4.1666000000000002E-2</v>
      </c>
      <c r="D12" s="65">
        <v>1</v>
      </c>
      <c r="E12" s="181">
        <v>19.515488326</v>
      </c>
      <c r="F12" s="181">
        <v>468.38473665563998</v>
      </c>
      <c r="G12" s="237">
        <v>0.29792099999999999</v>
      </c>
      <c r="H12" s="181">
        <v>479.44309890661998</v>
      </c>
      <c r="I12" s="65">
        <v>3.9222E-2</v>
      </c>
      <c r="J12" s="65">
        <v>1</v>
      </c>
      <c r="K12" s="181">
        <v>18.80467604088</v>
      </c>
      <c r="L12" s="181">
        <v>479.44309890661998</v>
      </c>
      <c r="M12" s="237">
        <v>0.27512500000000001</v>
      </c>
      <c r="N12" s="181">
        <v>-2.2796E-2</v>
      </c>
      <c r="O12" s="133"/>
      <c r="P12" s="133"/>
      <c r="Q12" s="133"/>
    </row>
    <row r="13" spans="1:19" x14ac:dyDescent="0.2">
      <c r="A13" s="183" t="s">
        <v>128</v>
      </c>
      <c r="B13" s="181">
        <v>28.160661999999999</v>
      </c>
      <c r="C13" s="65">
        <v>8.2990000000000008E-3</v>
      </c>
      <c r="D13" s="65">
        <v>0.19917299999999999</v>
      </c>
      <c r="E13" s="181">
        <v>0.23369543640000001</v>
      </c>
      <c r="F13" s="181">
        <v>5.6088463485900002</v>
      </c>
      <c r="G13" s="237">
        <v>3.568E-3</v>
      </c>
      <c r="H13" s="181">
        <v>64.198346000000001</v>
      </c>
      <c r="I13" s="65">
        <v>9.4889999999999992E-3</v>
      </c>
      <c r="J13" s="65">
        <v>0.24193500000000001</v>
      </c>
      <c r="K13" s="181">
        <v>0.60918697091999996</v>
      </c>
      <c r="L13" s="181">
        <v>15.53180116017</v>
      </c>
      <c r="M13" s="237">
        <v>8.9130000000000008E-3</v>
      </c>
      <c r="N13" s="181">
        <v>5.3449999999999999E-3</v>
      </c>
      <c r="O13" s="133"/>
      <c r="P13" s="133"/>
      <c r="Q13" s="133"/>
    </row>
    <row r="14" spans="1:19" x14ac:dyDescent="0.2">
      <c r="B14" s="221"/>
      <c r="C14" s="104"/>
      <c r="D14" s="104"/>
      <c r="E14" s="221"/>
      <c r="F14" s="221"/>
      <c r="G14" s="23"/>
      <c r="H14" s="221"/>
      <c r="I14" s="104"/>
      <c r="J14" s="104"/>
      <c r="K14" s="221"/>
      <c r="L14" s="221"/>
      <c r="M14" s="23"/>
      <c r="N14" s="221"/>
      <c r="O14" s="133"/>
      <c r="P14" s="133"/>
      <c r="Q14" s="133"/>
    </row>
    <row r="15" spans="1:19" x14ac:dyDescent="0.2">
      <c r="B15" s="221"/>
      <c r="C15" s="104"/>
      <c r="D15" s="104"/>
      <c r="E15" s="221"/>
      <c r="F15" s="221"/>
      <c r="G15" s="23"/>
      <c r="H15" s="221"/>
      <c r="I15" s="104"/>
      <c r="J15" s="104"/>
      <c r="K15" s="221"/>
      <c r="L15" s="221"/>
      <c r="M15" s="23"/>
      <c r="N15" s="221"/>
      <c r="O15" s="133"/>
      <c r="P15" s="133"/>
      <c r="Q15" s="133"/>
    </row>
    <row r="16" spans="1:19" x14ac:dyDescent="0.2">
      <c r="B16" s="221"/>
      <c r="C16" s="104"/>
      <c r="D16" s="104"/>
      <c r="E16" s="221"/>
      <c r="F16" s="221"/>
      <c r="G16" s="23"/>
      <c r="H16" s="221"/>
      <c r="I16" s="104"/>
      <c r="J16" s="104"/>
      <c r="K16" s="221"/>
      <c r="L16" s="221"/>
      <c r="M16" s="23"/>
      <c r="N16" s="221"/>
      <c r="O16" s="133"/>
      <c r="P16" s="133"/>
      <c r="Q16" s="133"/>
    </row>
    <row r="17" spans="1:19" x14ac:dyDescent="0.2">
      <c r="B17" s="221"/>
      <c r="C17" s="104"/>
      <c r="D17" s="104"/>
      <c r="E17" s="221"/>
      <c r="F17" s="221"/>
      <c r="G17" s="23"/>
      <c r="H17" s="221"/>
      <c r="I17" s="104"/>
      <c r="J17" s="104"/>
      <c r="K17" s="221"/>
      <c r="L17" s="221"/>
      <c r="M17" s="23"/>
      <c r="N17" s="221"/>
      <c r="O17" s="133"/>
      <c r="P17" s="133"/>
      <c r="Q17" s="133"/>
    </row>
    <row r="18" spans="1:19" x14ac:dyDescent="0.2">
      <c r="B18" s="221"/>
      <c r="C18" s="104"/>
      <c r="D18" s="104"/>
      <c r="E18" s="221"/>
      <c r="F18" s="221"/>
      <c r="G18" s="23"/>
      <c r="H18" s="221"/>
      <c r="I18" s="104"/>
      <c r="J18" s="104"/>
      <c r="K18" s="221"/>
      <c r="L18" s="221"/>
      <c r="M18" s="23"/>
      <c r="N18" s="221"/>
      <c r="O18" s="133"/>
      <c r="P18" s="133"/>
      <c r="Q18" s="133"/>
    </row>
    <row r="19" spans="1:19" x14ac:dyDescent="0.2">
      <c r="B19" s="221"/>
      <c r="C19" s="104"/>
      <c r="D19" s="104"/>
      <c r="E19" s="221"/>
      <c r="F19" s="221"/>
      <c r="G19" s="23"/>
      <c r="H19" s="221"/>
      <c r="I19" s="104"/>
      <c r="J19" s="104"/>
      <c r="K19" s="221"/>
      <c r="L19" s="221"/>
      <c r="M19" s="23"/>
      <c r="N19" s="221"/>
      <c r="O19" s="133"/>
      <c r="P19" s="133"/>
      <c r="Q19" s="133"/>
    </row>
    <row r="20" spans="1:19" x14ac:dyDescent="0.2">
      <c r="B20" s="221"/>
      <c r="C20" s="104"/>
      <c r="D20" s="104"/>
      <c r="E20" s="221"/>
      <c r="F20" s="221"/>
      <c r="G20" s="23"/>
      <c r="H20" s="221"/>
      <c r="I20" s="104"/>
      <c r="J20" s="104"/>
      <c r="K20" s="221"/>
      <c r="L20" s="221"/>
      <c r="M20" s="23"/>
      <c r="N20" s="221"/>
      <c r="O20" s="133"/>
      <c r="P20" s="133"/>
      <c r="Q20" s="133"/>
    </row>
    <row r="21" spans="1:19" x14ac:dyDescent="0.2">
      <c r="B21" s="221"/>
      <c r="C21" s="104"/>
      <c r="D21" s="104"/>
      <c r="E21" s="221"/>
      <c r="F21" s="221"/>
      <c r="G21" s="23"/>
      <c r="H21" s="221"/>
      <c r="I21" s="104"/>
      <c r="J21" s="104"/>
      <c r="K21" s="221"/>
      <c r="L21" s="221"/>
      <c r="M21" s="23"/>
      <c r="N21" s="221"/>
      <c r="O21" s="133"/>
      <c r="P21" s="133"/>
      <c r="Q21" s="133"/>
    </row>
    <row r="22" spans="1:19" x14ac:dyDescent="0.2">
      <c r="B22" s="221"/>
      <c r="C22" s="104"/>
      <c r="D22" s="104"/>
      <c r="E22" s="221"/>
      <c r="F22" s="221"/>
      <c r="G22" s="23"/>
      <c r="H22" s="221"/>
      <c r="I22" s="104"/>
      <c r="J22" s="104"/>
      <c r="K22" s="221"/>
      <c r="L22" s="221"/>
      <c r="M22" s="23"/>
      <c r="N22" s="221"/>
      <c r="O22" s="133"/>
      <c r="P22" s="133"/>
      <c r="Q22" s="133"/>
    </row>
    <row r="23" spans="1:19" x14ac:dyDescent="0.2">
      <c r="B23" s="221"/>
      <c r="C23" s="104"/>
      <c r="D23" s="104"/>
      <c r="E23" s="221"/>
      <c r="F23" s="221"/>
      <c r="G23" s="23"/>
      <c r="H23" s="221"/>
      <c r="I23" s="104"/>
      <c r="J23" s="104"/>
      <c r="K23" s="221"/>
      <c r="L23" s="221"/>
      <c r="M23" s="23"/>
      <c r="N23" s="73" t="str">
        <f>VALVAL</f>
        <v>млрд. одиниць</v>
      </c>
      <c r="O23" s="133"/>
      <c r="P23" s="133"/>
      <c r="Q23" s="133"/>
    </row>
    <row r="24" spans="1:19" x14ac:dyDescent="0.2">
      <c r="A24" s="86"/>
      <c r="B24" s="250">
        <v>42369</v>
      </c>
      <c r="C24" s="251"/>
      <c r="D24" s="251"/>
      <c r="E24" s="251"/>
      <c r="F24" s="251"/>
      <c r="G24" s="252"/>
      <c r="H24" s="250">
        <v>42674</v>
      </c>
      <c r="I24" s="251"/>
      <c r="J24" s="251"/>
      <c r="K24" s="251"/>
      <c r="L24" s="251"/>
      <c r="M24" s="252"/>
      <c r="N24" s="128"/>
      <c r="O24" s="48"/>
      <c r="P24" s="48"/>
      <c r="Q24" s="48"/>
      <c r="R24" s="48"/>
      <c r="S24" s="48"/>
    </row>
    <row r="25" spans="1:19" s="229" customFormat="1" x14ac:dyDescent="0.2">
      <c r="A25" s="167"/>
      <c r="B25" s="79" t="s">
        <v>64</v>
      </c>
      <c r="C25" s="222" t="s">
        <v>109</v>
      </c>
      <c r="D25" s="222" t="s">
        <v>43</v>
      </c>
      <c r="E25" s="79" t="s">
        <v>173</v>
      </c>
      <c r="F25" s="79" t="s">
        <v>3</v>
      </c>
      <c r="G25" s="93" t="s">
        <v>67</v>
      </c>
      <c r="H25" s="79" t="s">
        <v>64</v>
      </c>
      <c r="I25" s="222" t="s">
        <v>109</v>
      </c>
      <c r="J25" s="222" t="s">
        <v>43</v>
      </c>
      <c r="K25" s="79" t="s">
        <v>173</v>
      </c>
      <c r="L25" s="79" t="s">
        <v>3</v>
      </c>
      <c r="M25" s="93" t="s">
        <v>67</v>
      </c>
      <c r="N25" s="79" t="s">
        <v>149</v>
      </c>
      <c r="O25" s="244"/>
      <c r="P25" s="244"/>
      <c r="Q25" s="244"/>
    </row>
    <row r="26" spans="1:19" s="139" customFormat="1" ht="15" x14ac:dyDescent="0.25">
      <c r="A26" s="191" t="s">
        <v>172</v>
      </c>
      <c r="B26" s="228">
        <f t="shared" ref="B26:M26" si="2">B$34+B$27</f>
        <v>538.60780847622993</v>
      </c>
      <c r="C26" s="118">
        <f t="shared" si="2"/>
        <v>7.7684830000000007</v>
      </c>
      <c r="D26" s="118">
        <f t="shared" si="2"/>
        <v>186.44871699999999</v>
      </c>
      <c r="E26" s="228">
        <f t="shared" si="2"/>
        <v>65.505686112320006</v>
      </c>
      <c r="F26" s="228">
        <f t="shared" si="2"/>
        <v>1572.1801589905001</v>
      </c>
      <c r="G26" s="38">
        <f t="shared" si="2"/>
        <v>0.99999899999999997</v>
      </c>
      <c r="H26" s="228">
        <f t="shared" si="2"/>
        <v>588.70209863454988</v>
      </c>
      <c r="I26" s="118">
        <f t="shared" si="2"/>
        <v>7.7669370000000004</v>
      </c>
      <c r="J26" s="118">
        <f t="shared" si="2"/>
        <v>198.02543700000001</v>
      </c>
      <c r="K26" s="228">
        <f t="shared" si="2"/>
        <v>68.349689675340002</v>
      </c>
      <c r="L26" s="228">
        <f t="shared" si="2"/>
        <v>1742.6403388254701</v>
      </c>
      <c r="M26" s="38">
        <f t="shared" si="2"/>
        <v>0.99999900000000008</v>
      </c>
      <c r="N26" s="228">
        <v>-1.9999999999999999E-6</v>
      </c>
      <c r="O26" s="157"/>
      <c r="P26" s="157"/>
      <c r="Q26" s="157"/>
    </row>
    <row r="27" spans="1:19" s="110" customFormat="1" ht="15" x14ac:dyDescent="0.25">
      <c r="A27" s="60" t="s">
        <v>74</v>
      </c>
      <c r="B27" s="142">
        <f t="shared" ref="B27:M27" si="3">SUM(B$28:B$33)</f>
        <v>509.65410785900997</v>
      </c>
      <c r="C27" s="66">
        <f t="shared" si="3"/>
        <v>4.2484860000000007</v>
      </c>
      <c r="D27" s="66">
        <f t="shared" si="3"/>
        <v>101.966463</v>
      </c>
      <c r="E27" s="142">
        <f t="shared" si="3"/>
        <v>55.593105028709999</v>
      </c>
      <c r="F27" s="142">
        <f t="shared" si="3"/>
        <v>1334.2716012912801</v>
      </c>
      <c r="G27" s="188">
        <f t="shared" si="3"/>
        <v>0.84867599999999999</v>
      </c>
      <c r="H27" s="142">
        <f t="shared" si="3"/>
        <v>561.53009944734993</v>
      </c>
      <c r="I27" s="66">
        <f t="shared" si="3"/>
        <v>4.261666</v>
      </c>
      <c r="J27" s="66">
        <f t="shared" si="3"/>
        <v>108.65522</v>
      </c>
      <c r="K27" s="142">
        <f t="shared" si="3"/>
        <v>57.915573517170003</v>
      </c>
      <c r="L27" s="142">
        <f t="shared" si="3"/>
        <v>1476.61262452813</v>
      </c>
      <c r="M27" s="188">
        <f t="shared" si="3"/>
        <v>0.84734200000000004</v>
      </c>
      <c r="N27" s="142">
        <v>-1.335E-3</v>
      </c>
      <c r="O27" s="132"/>
      <c r="P27" s="132"/>
      <c r="Q27" s="132"/>
    </row>
    <row r="28" spans="1:19" s="42" customFormat="1" outlineLevel="1" x14ac:dyDescent="0.2">
      <c r="A28" s="197" t="s">
        <v>35</v>
      </c>
      <c r="B28" s="159">
        <v>25.61686982698</v>
      </c>
      <c r="C28" s="39">
        <v>1</v>
      </c>
      <c r="D28" s="39">
        <v>24.000667</v>
      </c>
      <c r="E28" s="159">
        <v>25.61686982698</v>
      </c>
      <c r="F28" s="159">
        <v>614.82196229977001</v>
      </c>
      <c r="G28" s="164">
        <v>0.39106299999999999</v>
      </c>
      <c r="H28" s="159">
        <v>28.051965857270002</v>
      </c>
      <c r="I28" s="39">
        <v>1</v>
      </c>
      <c r="J28" s="39">
        <v>25.495951000000002</v>
      </c>
      <c r="K28" s="159">
        <v>28.051965857270002</v>
      </c>
      <c r="L28" s="159">
        <v>715.21154695067003</v>
      </c>
      <c r="M28" s="164">
        <v>0.41041800000000001</v>
      </c>
      <c r="N28" s="159">
        <v>1.9355000000000001E-2</v>
      </c>
      <c r="O28" s="56"/>
      <c r="P28" s="56"/>
      <c r="Q28" s="56"/>
    </row>
    <row r="29" spans="1:19" outlineLevel="1" x14ac:dyDescent="0.2">
      <c r="A29" s="152" t="s">
        <v>144</v>
      </c>
      <c r="B29" s="181">
        <v>3.4684042819299998</v>
      </c>
      <c r="C29" s="65">
        <v>1.0926</v>
      </c>
      <c r="D29" s="65">
        <v>26.223129</v>
      </c>
      <c r="E29" s="181">
        <v>3.7895785524700001</v>
      </c>
      <c r="F29" s="181">
        <v>90.952412909200007</v>
      </c>
      <c r="G29" s="237">
        <v>5.7851E-2</v>
      </c>
      <c r="H29" s="181">
        <v>3.59127393184</v>
      </c>
      <c r="I29" s="65">
        <v>1.0922000000000001</v>
      </c>
      <c r="J29" s="65">
        <v>27.846678000000001</v>
      </c>
      <c r="K29" s="181">
        <v>3.9223894331000002</v>
      </c>
      <c r="L29" s="181">
        <v>100.00504878973</v>
      </c>
      <c r="M29" s="237">
        <v>5.7387000000000001E-2</v>
      </c>
      <c r="N29" s="181">
        <v>-4.64E-4</v>
      </c>
      <c r="O29" s="133"/>
      <c r="P29" s="133"/>
      <c r="Q29" s="133"/>
    </row>
    <row r="30" spans="1:19" outlineLevel="1" x14ac:dyDescent="0.2">
      <c r="A30" s="152" t="s">
        <v>90</v>
      </c>
      <c r="B30" s="181">
        <v>0.4</v>
      </c>
      <c r="C30" s="65">
        <v>0.72019</v>
      </c>
      <c r="D30" s="65">
        <v>17.285036000000002</v>
      </c>
      <c r="E30" s="181">
        <v>0.28807592722000003</v>
      </c>
      <c r="F30" s="181">
        <v>6.9140144000000001</v>
      </c>
      <c r="G30" s="237">
        <v>4.398E-3</v>
      </c>
      <c r="H30" s="181">
        <v>0.4</v>
      </c>
      <c r="I30" s="65">
        <v>0.74690599999999996</v>
      </c>
      <c r="J30" s="65">
        <v>19.043068000000002</v>
      </c>
      <c r="K30" s="181">
        <v>0.29876223091999998</v>
      </c>
      <c r="L30" s="181">
        <v>7.6172272000000003</v>
      </c>
      <c r="M30" s="237">
        <v>4.3709999999999999E-3</v>
      </c>
      <c r="N30" s="181">
        <v>-2.6999999999999999E-5</v>
      </c>
      <c r="O30" s="133"/>
      <c r="P30" s="133"/>
      <c r="Q30" s="133"/>
    </row>
    <row r="31" spans="1:19" outlineLevel="1" x14ac:dyDescent="0.2">
      <c r="A31" s="152" t="s">
        <v>62</v>
      </c>
      <c r="B31" s="181">
        <v>5.0828899999999999</v>
      </c>
      <c r="C31" s="65">
        <v>1.385731</v>
      </c>
      <c r="D31" s="65">
        <v>33.258457999999997</v>
      </c>
      <c r="E31" s="181">
        <v>7.0435160649400004</v>
      </c>
      <c r="F31" s="181">
        <v>169.04908358361999</v>
      </c>
      <c r="G31" s="237">
        <v>0.107525</v>
      </c>
      <c r="H31" s="181">
        <v>5.0828899999999999</v>
      </c>
      <c r="I31" s="65">
        <v>1.3738490000000001</v>
      </c>
      <c r="J31" s="65">
        <v>35.027588000000002</v>
      </c>
      <c r="K31" s="181">
        <v>6.9831235857499996</v>
      </c>
      <c r="L31" s="181">
        <v>178.04137676932001</v>
      </c>
      <c r="M31" s="237">
        <v>0.10216799999999999</v>
      </c>
      <c r="N31" s="181">
        <v>-5.3579999999999999E-3</v>
      </c>
      <c r="O31" s="133"/>
      <c r="P31" s="133"/>
      <c r="Q31" s="133"/>
    </row>
    <row r="32" spans="1:19" outlineLevel="1" x14ac:dyDescent="0.2">
      <c r="A32" s="152" t="s">
        <v>157</v>
      </c>
      <c r="B32" s="181">
        <v>446.9252817501</v>
      </c>
      <c r="C32" s="65">
        <v>4.1666000000000002E-2</v>
      </c>
      <c r="D32" s="65">
        <v>1</v>
      </c>
      <c r="E32" s="181">
        <v>18.6213692207</v>
      </c>
      <c r="F32" s="181">
        <v>446.9252817501</v>
      </c>
      <c r="G32" s="237">
        <v>0.284271</v>
      </c>
      <c r="H32" s="181">
        <v>460.20562365823997</v>
      </c>
      <c r="I32" s="65">
        <v>3.9222E-2</v>
      </c>
      <c r="J32" s="65">
        <v>1</v>
      </c>
      <c r="K32" s="181">
        <v>18.050145439209999</v>
      </c>
      <c r="L32" s="181">
        <v>460.20562365823997</v>
      </c>
      <c r="M32" s="237">
        <v>0.26408500000000001</v>
      </c>
      <c r="N32" s="181">
        <v>-2.0185999999999999E-2</v>
      </c>
      <c r="O32" s="133"/>
      <c r="P32" s="133"/>
      <c r="Q32" s="133"/>
    </row>
    <row r="33" spans="1:17" outlineLevel="1" x14ac:dyDescent="0.2">
      <c r="A33" s="152" t="s">
        <v>128</v>
      </c>
      <c r="B33" s="181">
        <v>28.160661999999999</v>
      </c>
      <c r="C33" s="65">
        <v>8.2990000000000008E-3</v>
      </c>
      <c r="D33" s="65">
        <v>0.19917299999999999</v>
      </c>
      <c r="E33" s="181">
        <v>0.23369543640000001</v>
      </c>
      <c r="F33" s="181">
        <v>5.6088463485900002</v>
      </c>
      <c r="G33" s="237">
        <v>3.568E-3</v>
      </c>
      <c r="H33" s="181">
        <v>64.198346000000001</v>
      </c>
      <c r="I33" s="65">
        <v>9.4889999999999992E-3</v>
      </c>
      <c r="J33" s="65">
        <v>0.24193500000000001</v>
      </c>
      <c r="K33" s="181">
        <v>0.60918697091999996</v>
      </c>
      <c r="L33" s="181">
        <v>15.53180116017</v>
      </c>
      <c r="M33" s="237">
        <v>8.9130000000000008E-3</v>
      </c>
      <c r="N33" s="181">
        <v>5.3449999999999999E-3</v>
      </c>
      <c r="O33" s="133"/>
      <c r="P33" s="133"/>
      <c r="Q33" s="133"/>
    </row>
    <row r="34" spans="1:17" ht="15" x14ac:dyDescent="0.25">
      <c r="A34" s="153" t="s">
        <v>113</v>
      </c>
      <c r="B34" s="154">
        <f t="shared" ref="B34:M34" si="4">SUM(B$35:B$38)</f>
        <v>28.953700617220001</v>
      </c>
      <c r="C34" s="35">
        <f t="shared" si="4"/>
        <v>3.519997</v>
      </c>
      <c r="D34" s="35">
        <f t="shared" si="4"/>
        <v>84.482253999999998</v>
      </c>
      <c r="E34" s="154">
        <f t="shared" si="4"/>
        <v>9.9125810836100001</v>
      </c>
      <c r="F34" s="154">
        <f t="shared" si="4"/>
        <v>237.90855769922001</v>
      </c>
      <c r="G34" s="163">
        <f t="shared" si="4"/>
        <v>0.15132300000000001</v>
      </c>
      <c r="H34" s="154">
        <f t="shared" si="4"/>
        <v>27.171999187200001</v>
      </c>
      <c r="I34" s="35">
        <f t="shared" si="4"/>
        <v>3.505271</v>
      </c>
      <c r="J34" s="35">
        <f t="shared" si="4"/>
        <v>89.370216999999997</v>
      </c>
      <c r="K34" s="154">
        <f t="shared" si="4"/>
        <v>10.434116158170001</v>
      </c>
      <c r="L34" s="154">
        <f t="shared" si="4"/>
        <v>266.02771429733997</v>
      </c>
      <c r="M34" s="163">
        <f t="shared" si="4"/>
        <v>0.15265699999999999</v>
      </c>
      <c r="N34" s="154">
        <v>1.333E-3</v>
      </c>
      <c r="O34" s="133"/>
      <c r="P34" s="133"/>
      <c r="Q34" s="133"/>
    </row>
    <row r="35" spans="1:17" outlineLevel="1" x14ac:dyDescent="0.2">
      <c r="A35" s="152" t="s">
        <v>35</v>
      </c>
      <c r="B35" s="181">
        <v>3.4661926813899999</v>
      </c>
      <c r="C35" s="65">
        <v>1</v>
      </c>
      <c r="D35" s="65">
        <v>24.000667</v>
      </c>
      <c r="E35" s="181">
        <v>3.4661926813899999</v>
      </c>
      <c r="F35" s="181">
        <v>83.190936303900003</v>
      </c>
      <c r="G35" s="237">
        <v>5.2914000000000003E-2</v>
      </c>
      <c r="H35" s="181">
        <v>3.1921918390899999</v>
      </c>
      <c r="I35" s="65">
        <v>1</v>
      </c>
      <c r="J35" s="65">
        <v>25.495951000000002</v>
      </c>
      <c r="K35" s="181">
        <v>3.1921918390899999</v>
      </c>
      <c r="L35" s="181">
        <v>81.387966712060006</v>
      </c>
      <c r="M35" s="237">
        <v>4.6704000000000002E-2</v>
      </c>
      <c r="N35" s="181">
        <v>-6.2110000000000004E-3</v>
      </c>
      <c r="O35" s="133"/>
      <c r="P35" s="133"/>
      <c r="Q35" s="133"/>
    </row>
    <row r="36" spans="1:17" outlineLevel="1" x14ac:dyDescent="0.2">
      <c r="A36" s="152" t="s">
        <v>144</v>
      </c>
      <c r="B36" s="181">
        <v>0.10072962329</v>
      </c>
      <c r="C36" s="65">
        <v>1.0926</v>
      </c>
      <c r="D36" s="65">
        <v>26.223129</v>
      </c>
      <c r="E36" s="181">
        <v>0.11005718740000001</v>
      </c>
      <c r="F36" s="181">
        <v>2.6414459056499999</v>
      </c>
      <c r="G36" s="237">
        <v>1.6800000000000001E-3</v>
      </c>
      <c r="H36" s="181">
        <v>9.8898692730000001E-2</v>
      </c>
      <c r="I36" s="65">
        <v>1.0922000000000001</v>
      </c>
      <c r="J36" s="65">
        <v>27.846678000000001</v>
      </c>
      <c r="K36" s="181">
        <v>0.10801715343</v>
      </c>
      <c r="L36" s="181">
        <v>2.7540000510699998</v>
      </c>
      <c r="M36" s="237">
        <v>1.58E-3</v>
      </c>
      <c r="N36" s="181">
        <v>-1E-4</v>
      </c>
      <c r="O36" s="133"/>
      <c r="P36" s="133"/>
      <c r="Q36" s="133"/>
    </row>
    <row r="37" spans="1:17" outlineLevel="1" x14ac:dyDescent="0.2">
      <c r="A37" s="152" t="s">
        <v>62</v>
      </c>
      <c r="B37" s="181">
        <v>3.9273234069999998</v>
      </c>
      <c r="C37" s="65">
        <v>1.385731</v>
      </c>
      <c r="D37" s="65">
        <v>33.258457999999997</v>
      </c>
      <c r="E37" s="181">
        <v>5.4422121095199998</v>
      </c>
      <c r="F37" s="181">
        <v>130.61672058413001</v>
      </c>
      <c r="G37" s="237">
        <v>8.3080000000000001E-2</v>
      </c>
      <c r="H37" s="181">
        <v>4.6434334069999998</v>
      </c>
      <c r="I37" s="65">
        <v>1.3738490000000001</v>
      </c>
      <c r="J37" s="65">
        <v>35.027588000000002</v>
      </c>
      <c r="K37" s="181">
        <v>6.3793765639800002</v>
      </c>
      <c r="L37" s="181">
        <v>162.64827228582999</v>
      </c>
      <c r="M37" s="237">
        <v>9.3334E-2</v>
      </c>
      <c r="N37" s="181">
        <v>1.0253999999999999E-2</v>
      </c>
      <c r="O37" s="133"/>
      <c r="P37" s="133"/>
      <c r="Q37" s="133"/>
    </row>
    <row r="38" spans="1:17" outlineLevel="1" x14ac:dyDescent="0.2">
      <c r="A38" s="152" t="s">
        <v>157</v>
      </c>
      <c r="B38" s="181">
        <v>21.459454905539999</v>
      </c>
      <c r="C38" s="65">
        <v>4.1666000000000002E-2</v>
      </c>
      <c r="D38" s="65">
        <v>1</v>
      </c>
      <c r="E38" s="181">
        <v>0.89411910530000005</v>
      </c>
      <c r="F38" s="181">
        <v>21.459454905539999</v>
      </c>
      <c r="G38" s="237">
        <v>1.3649E-2</v>
      </c>
      <c r="H38" s="181">
        <v>19.237475248380001</v>
      </c>
      <c r="I38" s="65">
        <v>3.9222E-2</v>
      </c>
      <c r="J38" s="65">
        <v>1</v>
      </c>
      <c r="K38" s="181">
        <v>0.75453060166999997</v>
      </c>
      <c r="L38" s="181">
        <v>19.237475248380001</v>
      </c>
      <c r="M38" s="237">
        <v>1.1039E-2</v>
      </c>
      <c r="N38" s="181">
        <v>-2.6099999999999999E-3</v>
      </c>
      <c r="O38" s="133"/>
      <c r="P38" s="133"/>
      <c r="Q38" s="133"/>
    </row>
    <row r="39" spans="1:17" x14ac:dyDescent="0.2">
      <c r="B39" s="221"/>
      <c r="C39" s="104"/>
      <c r="D39" s="104"/>
      <c r="E39" s="221"/>
      <c r="F39" s="221"/>
      <c r="G39" s="23"/>
      <c r="H39" s="221"/>
      <c r="I39" s="104"/>
      <c r="J39" s="104"/>
      <c r="K39" s="221"/>
      <c r="L39" s="221"/>
      <c r="M39" s="23"/>
      <c r="N39" s="221"/>
      <c r="O39" s="133"/>
      <c r="P39" s="133"/>
      <c r="Q39" s="133"/>
    </row>
    <row r="40" spans="1:17" x14ac:dyDescent="0.2">
      <c r="B40" s="221"/>
      <c r="C40" s="104"/>
      <c r="D40" s="104"/>
      <c r="E40" s="221"/>
      <c r="F40" s="221"/>
      <c r="G40" s="23"/>
      <c r="H40" s="221"/>
      <c r="I40" s="104"/>
      <c r="J40" s="104"/>
      <c r="K40" s="221"/>
      <c r="L40" s="221"/>
      <c r="M40" s="23"/>
      <c r="N40" s="221"/>
      <c r="O40" s="133"/>
      <c r="P40" s="133"/>
      <c r="Q40" s="133"/>
    </row>
    <row r="41" spans="1:17" x14ac:dyDescent="0.2">
      <c r="B41" s="221"/>
      <c r="C41" s="104"/>
      <c r="D41" s="104"/>
      <c r="E41" s="221"/>
      <c r="F41" s="221"/>
      <c r="G41" s="23"/>
      <c r="H41" s="221"/>
      <c r="I41" s="104"/>
      <c r="J41" s="104"/>
      <c r="K41" s="221"/>
      <c r="L41" s="221"/>
      <c r="M41" s="23"/>
      <c r="N41" s="221"/>
      <c r="O41" s="133"/>
      <c r="P41" s="133"/>
      <c r="Q41" s="133"/>
    </row>
    <row r="42" spans="1:17" x14ac:dyDescent="0.2">
      <c r="B42" s="221"/>
      <c r="C42" s="104"/>
      <c r="D42" s="104"/>
      <c r="E42" s="221"/>
      <c r="F42" s="221"/>
      <c r="G42" s="23"/>
      <c r="H42" s="221"/>
      <c r="I42" s="104"/>
      <c r="J42" s="104"/>
      <c r="K42" s="221"/>
      <c r="L42" s="221"/>
      <c r="M42" s="23"/>
      <c r="N42" s="221"/>
      <c r="O42" s="133"/>
      <c r="P42" s="133"/>
      <c r="Q42" s="133"/>
    </row>
    <row r="43" spans="1:17" x14ac:dyDescent="0.2">
      <c r="B43" s="221"/>
      <c r="C43" s="104"/>
      <c r="D43" s="104"/>
      <c r="E43" s="221"/>
      <c r="F43" s="221"/>
      <c r="G43" s="23"/>
      <c r="H43" s="221"/>
      <c r="I43" s="104"/>
      <c r="J43" s="104"/>
      <c r="K43" s="221"/>
      <c r="L43" s="221"/>
      <c r="M43" s="23"/>
      <c r="N43" s="221"/>
      <c r="O43" s="133"/>
      <c r="P43" s="133"/>
      <c r="Q43" s="133"/>
    </row>
    <row r="44" spans="1:17" x14ac:dyDescent="0.2">
      <c r="B44" s="221"/>
      <c r="C44" s="104"/>
      <c r="D44" s="104"/>
      <c r="E44" s="221"/>
      <c r="F44" s="221"/>
      <c r="G44" s="23"/>
      <c r="H44" s="221"/>
      <c r="I44" s="104"/>
      <c r="J44" s="104"/>
      <c r="K44" s="221"/>
      <c r="L44" s="221"/>
      <c r="M44" s="23"/>
      <c r="N44" s="221"/>
      <c r="O44" s="133"/>
      <c r="P44" s="133"/>
      <c r="Q44" s="133"/>
    </row>
    <row r="45" spans="1:17" x14ac:dyDescent="0.2">
      <c r="B45" s="221"/>
      <c r="C45" s="104"/>
      <c r="D45" s="104"/>
      <c r="E45" s="221"/>
      <c r="F45" s="221"/>
      <c r="G45" s="23"/>
      <c r="H45" s="221"/>
      <c r="I45" s="104"/>
      <c r="J45" s="104"/>
      <c r="K45" s="221"/>
      <c r="L45" s="221"/>
      <c r="M45" s="23"/>
      <c r="N45" s="221"/>
      <c r="O45" s="133"/>
      <c r="P45" s="133"/>
      <c r="Q45" s="133"/>
    </row>
    <row r="46" spans="1:17" x14ac:dyDescent="0.2">
      <c r="B46" s="221"/>
      <c r="C46" s="104"/>
      <c r="D46" s="104"/>
      <c r="E46" s="221"/>
      <c r="F46" s="221"/>
      <c r="G46" s="23"/>
      <c r="H46" s="221"/>
      <c r="I46" s="104"/>
      <c r="J46" s="104"/>
      <c r="K46" s="221"/>
      <c r="L46" s="221"/>
      <c r="M46" s="23"/>
      <c r="N46" s="221"/>
      <c r="O46" s="133"/>
      <c r="P46" s="133"/>
      <c r="Q46" s="133"/>
    </row>
    <row r="47" spans="1:17" x14ac:dyDescent="0.2">
      <c r="B47" s="221"/>
      <c r="C47" s="104"/>
      <c r="D47" s="104"/>
      <c r="E47" s="221"/>
      <c r="F47" s="221"/>
      <c r="G47" s="23"/>
      <c r="H47" s="221"/>
      <c r="I47" s="104"/>
      <c r="J47" s="104"/>
      <c r="K47" s="221"/>
      <c r="L47" s="221"/>
      <c r="M47" s="23"/>
      <c r="N47" s="221"/>
      <c r="O47" s="133"/>
      <c r="P47" s="133"/>
      <c r="Q47" s="133"/>
    </row>
    <row r="48" spans="1:17" x14ac:dyDescent="0.2">
      <c r="B48" s="221"/>
      <c r="C48" s="104"/>
      <c r="D48" s="104"/>
      <c r="E48" s="221"/>
      <c r="F48" s="221"/>
      <c r="G48" s="23"/>
      <c r="H48" s="221"/>
      <c r="I48" s="104"/>
      <c r="J48" s="104"/>
      <c r="K48" s="221"/>
      <c r="L48" s="221"/>
      <c r="M48" s="23"/>
      <c r="N48" s="221"/>
      <c r="O48" s="133"/>
      <c r="P48" s="133"/>
      <c r="Q48" s="133"/>
    </row>
    <row r="49" spans="2:17" x14ac:dyDescent="0.2">
      <c r="B49" s="221"/>
      <c r="C49" s="104"/>
      <c r="D49" s="104"/>
      <c r="E49" s="221"/>
      <c r="F49" s="221"/>
      <c r="G49" s="23"/>
      <c r="H49" s="221"/>
      <c r="I49" s="104"/>
      <c r="J49" s="104"/>
      <c r="K49" s="221"/>
      <c r="L49" s="221"/>
      <c r="M49" s="23"/>
      <c r="N49" s="221"/>
      <c r="O49" s="133"/>
      <c r="P49" s="133"/>
      <c r="Q49" s="133"/>
    </row>
    <row r="50" spans="2:17" x14ac:dyDescent="0.2">
      <c r="B50" s="221"/>
      <c r="C50" s="104"/>
      <c r="D50" s="104"/>
      <c r="E50" s="221"/>
      <c r="F50" s="221"/>
      <c r="G50" s="23"/>
      <c r="H50" s="221"/>
      <c r="I50" s="104"/>
      <c r="J50" s="104"/>
      <c r="K50" s="221"/>
      <c r="L50" s="221"/>
      <c r="M50" s="23"/>
      <c r="N50" s="221"/>
      <c r="O50" s="133"/>
      <c r="P50" s="133"/>
      <c r="Q50" s="133"/>
    </row>
    <row r="51" spans="2:17" x14ac:dyDescent="0.2">
      <c r="B51" s="221"/>
      <c r="C51" s="104"/>
      <c r="D51" s="104"/>
      <c r="E51" s="221"/>
      <c r="F51" s="221"/>
      <c r="G51" s="23"/>
      <c r="H51" s="221"/>
      <c r="I51" s="104"/>
      <c r="J51" s="104"/>
      <c r="K51" s="221"/>
      <c r="L51" s="221"/>
      <c r="M51" s="23"/>
      <c r="N51" s="221"/>
      <c r="O51" s="133"/>
      <c r="P51" s="133"/>
      <c r="Q51" s="133"/>
    </row>
    <row r="52" spans="2:17" x14ac:dyDescent="0.2">
      <c r="B52" s="221"/>
      <c r="C52" s="104"/>
      <c r="D52" s="104"/>
      <c r="E52" s="221"/>
      <c r="F52" s="221"/>
      <c r="G52" s="23"/>
      <c r="H52" s="221"/>
      <c r="I52" s="104"/>
      <c r="J52" s="104"/>
      <c r="K52" s="221"/>
      <c r="L52" s="221"/>
      <c r="M52" s="23"/>
      <c r="N52" s="221"/>
      <c r="O52" s="133"/>
      <c r="P52" s="133"/>
      <c r="Q52" s="133"/>
    </row>
    <row r="53" spans="2:17" x14ac:dyDescent="0.2">
      <c r="B53" s="221"/>
      <c r="C53" s="104"/>
      <c r="D53" s="104"/>
      <c r="E53" s="221"/>
      <c r="F53" s="221"/>
      <c r="G53" s="23"/>
      <c r="H53" s="221"/>
      <c r="I53" s="104"/>
      <c r="J53" s="104"/>
      <c r="K53" s="221"/>
      <c r="L53" s="221"/>
      <c r="M53" s="23"/>
      <c r="N53" s="221"/>
      <c r="O53" s="133"/>
      <c r="P53" s="133"/>
      <c r="Q53" s="133"/>
    </row>
    <row r="54" spans="2:17" x14ac:dyDescent="0.2">
      <c r="B54" s="221"/>
      <c r="C54" s="104"/>
      <c r="D54" s="104"/>
      <c r="E54" s="221"/>
      <c r="F54" s="221"/>
      <c r="G54" s="23"/>
      <c r="H54" s="221"/>
      <c r="I54" s="104"/>
      <c r="J54" s="104"/>
      <c r="K54" s="221"/>
      <c r="L54" s="221"/>
      <c r="M54" s="23"/>
      <c r="N54" s="221"/>
      <c r="O54" s="133"/>
      <c r="P54" s="133"/>
      <c r="Q54" s="133"/>
    </row>
    <row r="55" spans="2:17" x14ac:dyDescent="0.2">
      <c r="B55" s="221"/>
      <c r="C55" s="104"/>
      <c r="D55" s="104"/>
      <c r="E55" s="221"/>
      <c r="F55" s="221"/>
      <c r="G55" s="23"/>
      <c r="H55" s="221"/>
      <c r="I55" s="104"/>
      <c r="J55" s="104"/>
      <c r="K55" s="221"/>
      <c r="L55" s="221"/>
      <c r="M55" s="23"/>
      <c r="N55" s="221"/>
      <c r="O55" s="133"/>
      <c r="P55" s="133"/>
      <c r="Q55" s="133"/>
    </row>
    <row r="56" spans="2:17" x14ac:dyDescent="0.2">
      <c r="B56" s="221"/>
      <c r="C56" s="104"/>
      <c r="D56" s="104"/>
      <c r="E56" s="221"/>
      <c r="F56" s="221"/>
      <c r="G56" s="23"/>
      <c r="H56" s="221"/>
      <c r="I56" s="104"/>
      <c r="J56" s="104"/>
      <c r="K56" s="221"/>
      <c r="L56" s="221"/>
      <c r="M56" s="23"/>
      <c r="N56" s="221"/>
      <c r="O56" s="133"/>
      <c r="P56" s="133"/>
      <c r="Q56" s="133"/>
    </row>
    <row r="57" spans="2:17" x14ac:dyDescent="0.2">
      <c r="B57" s="221"/>
      <c r="C57" s="104"/>
      <c r="D57" s="104"/>
      <c r="E57" s="221"/>
      <c r="F57" s="221"/>
      <c r="G57" s="23"/>
      <c r="H57" s="221"/>
      <c r="I57" s="104"/>
      <c r="J57" s="104"/>
      <c r="K57" s="221"/>
      <c r="L57" s="221"/>
      <c r="M57" s="23"/>
      <c r="N57" s="221"/>
      <c r="O57" s="133"/>
      <c r="P57" s="133"/>
      <c r="Q57" s="133"/>
    </row>
    <row r="58" spans="2:17" x14ac:dyDescent="0.2">
      <c r="B58" s="221"/>
      <c r="C58" s="104"/>
      <c r="D58" s="104"/>
      <c r="E58" s="221"/>
      <c r="F58" s="221"/>
      <c r="G58" s="23"/>
      <c r="H58" s="221"/>
      <c r="I58" s="104"/>
      <c r="J58" s="104"/>
      <c r="K58" s="221"/>
      <c r="L58" s="221"/>
      <c r="M58" s="23"/>
      <c r="N58" s="221"/>
      <c r="O58" s="133"/>
      <c r="P58" s="133"/>
      <c r="Q58" s="133"/>
    </row>
    <row r="59" spans="2:17" x14ac:dyDescent="0.2">
      <c r="B59" s="221"/>
      <c r="C59" s="104"/>
      <c r="D59" s="104"/>
      <c r="E59" s="221"/>
      <c r="F59" s="221"/>
      <c r="G59" s="23"/>
      <c r="H59" s="221"/>
      <c r="I59" s="104"/>
      <c r="J59" s="104"/>
      <c r="K59" s="221"/>
      <c r="L59" s="221"/>
      <c r="M59" s="23"/>
      <c r="N59" s="221"/>
      <c r="O59" s="133"/>
      <c r="P59" s="133"/>
      <c r="Q59" s="133"/>
    </row>
    <row r="60" spans="2:17" x14ac:dyDescent="0.2">
      <c r="B60" s="221"/>
      <c r="C60" s="104"/>
      <c r="D60" s="104"/>
      <c r="E60" s="221"/>
      <c r="F60" s="221"/>
      <c r="G60" s="23"/>
      <c r="H60" s="221"/>
      <c r="I60" s="104"/>
      <c r="J60" s="104"/>
      <c r="K60" s="221"/>
      <c r="L60" s="221"/>
      <c r="M60" s="23"/>
      <c r="N60" s="221"/>
      <c r="O60" s="133"/>
      <c r="P60" s="133"/>
      <c r="Q60" s="133"/>
    </row>
    <row r="61" spans="2:17" x14ac:dyDescent="0.2">
      <c r="B61" s="221"/>
      <c r="C61" s="104"/>
      <c r="D61" s="104"/>
      <c r="E61" s="221"/>
      <c r="F61" s="221"/>
      <c r="G61" s="23"/>
      <c r="H61" s="221"/>
      <c r="I61" s="104"/>
      <c r="J61" s="104"/>
      <c r="K61" s="221"/>
      <c r="L61" s="221"/>
      <c r="M61" s="23"/>
      <c r="N61" s="221"/>
      <c r="O61" s="133"/>
      <c r="P61" s="133"/>
      <c r="Q61" s="133"/>
    </row>
    <row r="62" spans="2:17" x14ac:dyDescent="0.2">
      <c r="B62" s="221"/>
      <c r="C62" s="104"/>
      <c r="D62" s="104"/>
      <c r="E62" s="221"/>
      <c r="F62" s="221"/>
      <c r="G62" s="23"/>
      <c r="H62" s="221"/>
      <c r="I62" s="104"/>
      <c r="J62" s="104"/>
      <c r="K62" s="221"/>
      <c r="L62" s="221"/>
      <c r="M62" s="23"/>
      <c r="N62" s="221"/>
      <c r="O62" s="133"/>
      <c r="P62" s="133"/>
      <c r="Q62" s="133"/>
    </row>
    <row r="63" spans="2:17" x14ac:dyDescent="0.2">
      <c r="B63" s="221"/>
      <c r="C63" s="104"/>
      <c r="D63" s="104"/>
      <c r="E63" s="221"/>
      <c r="F63" s="221"/>
      <c r="G63" s="23"/>
      <c r="H63" s="221"/>
      <c r="I63" s="104"/>
      <c r="J63" s="104"/>
      <c r="K63" s="221"/>
      <c r="L63" s="221"/>
      <c r="M63" s="23"/>
      <c r="N63" s="221"/>
      <c r="O63" s="133"/>
      <c r="P63" s="133"/>
      <c r="Q63" s="133"/>
    </row>
    <row r="64" spans="2:17" x14ac:dyDescent="0.2">
      <c r="B64" s="221"/>
      <c r="C64" s="104"/>
      <c r="D64" s="104"/>
      <c r="E64" s="221"/>
      <c r="F64" s="221"/>
      <c r="G64" s="23"/>
      <c r="H64" s="221"/>
      <c r="I64" s="104"/>
      <c r="J64" s="104"/>
      <c r="K64" s="221"/>
      <c r="L64" s="221"/>
      <c r="M64" s="23"/>
      <c r="N64" s="221"/>
      <c r="O64" s="133"/>
      <c r="P64" s="133"/>
      <c r="Q64" s="133"/>
    </row>
    <row r="65" spans="2:17" x14ac:dyDescent="0.2">
      <c r="B65" s="221"/>
      <c r="C65" s="104"/>
      <c r="D65" s="104"/>
      <c r="E65" s="221"/>
      <c r="F65" s="221"/>
      <c r="G65" s="23"/>
      <c r="H65" s="221"/>
      <c r="I65" s="104"/>
      <c r="J65" s="104"/>
      <c r="K65" s="221"/>
      <c r="L65" s="221"/>
      <c r="M65" s="23"/>
      <c r="N65" s="221"/>
      <c r="O65" s="133"/>
      <c r="P65" s="133"/>
      <c r="Q65" s="133"/>
    </row>
    <row r="66" spans="2:17" x14ac:dyDescent="0.2">
      <c r="B66" s="221"/>
      <c r="C66" s="104"/>
      <c r="D66" s="104"/>
      <c r="E66" s="221"/>
      <c r="F66" s="221"/>
      <c r="G66" s="23"/>
      <c r="H66" s="221"/>
      <c r="I66" s="104"/>
      <c r="J66" s="104"/>
      <c r="K66" s="221"/>
      <c r="L66" s="221"/>
      <c r="M66" s="23"/>
      <c r="N66" s="221"/>
      <c r="O66" s="133"/>
      <c r="P66" s="133"/>
      <c r="Q66" s="133"/>
    </row>
    <row r="67" spans="2:17" x14ac:dyDescent="0.2">
      <c r="B67" s="221"/>
      <c r="C67" s="104"/>
      <c r="D67" s="104"/>
      <c r="E67" s="221"/>
      <c r="F67" s="221"/>
      <c r="G67" s="23"/>
      <c r="H67" s="221"/>
      <c r="I67" s="104"/>
      <c r="J67" s="104"/>
      <c r="K67" s="221"/>
      <c r="L67" s="221"/>
      <c r="M67" s="23"/>
      <c r="N67" s="221"/>
      <c r="O67" s="133"/>
      <c r="P67" s="133"/>
      <c r="Q67" s="133"/>
    </row>
    <row r="68" spans="2:17" x14ac:dyDescent="0.2">
      <c r="B68" s="221"/>
      <c r="C68" s="104"/>
      <c r="D68" s="104"/>
      <c r="E68" s="221"/>
      <c r="F68" s="221"/>
      <c r="G68" s="23"/>
      <c r="H68" s="221"/>
      <c r="I68" s="104"/>
      <c r="J68" s="104"/>
      <c r="K68" s="221"/>
      <c r="L68" s="221"/>
      <c r="M68" s="23"/>
      <c r="N68" s="221"/>
      <c r="O68" s="133"/>
      <c r="P68" s="133"/>
      <c r="Q68" s="133"/>
    </row>
    <row r="69" spans="2:17" x14ac:dyDescent="0.2">
      <c r="B69" s="221"/>
      <c r="C69" s="104"/>
      <c r="D69" s="104"/>
      <c r="E69" s="221"/>
      <c r="F69" s="221"/>
      <c r="G69" s="23"/>
      <c r="H69" s="221"/>
      <c r="I69" s="104"/>
      <c r="J69" s="104"/>
      <c r="K69" s="221"/>
      <c r="L69" s="221"/>
      <c r="M69" s="23"/>
      <c r="N69" s="221"/>
      <c r="O69" s="133"/>
      <c r="P69" s="133"/>
      <c r="Q69" s="133"/>
    </row>
    <row r="70" spans="2:17" x14ac:dyDescent="0.2">
      <c r="B70" s="221"/>
      <c r="C70" s="104"/>
      <c r="D70" s="104"/>
      <c r="E70" s="221"/>
      <c r="F70" s="221"/>
      <c r="G70" s="23"/>
      <c r="H70" s="221"/>
      <c r="I70" s="104"/>
      <c r="J70" s="104"/>
      <c r="K70" s="221"/>
      <c r="L70" s="221"/>
      <c r="M70" s="23"/>
      <c r="N70" s="221"/>
      <c r="O70" s="133"/>
      <c r="P70" s="133"/>
      <c r="Q70" s="133"/>
    </row>
    <row r="71" spans="2:17" x14ac:dyDescent="0.2">
      <c r="B71" s="221"/>
      <c r="C71" s="104"/>
      <c r="D71" s="104"/>
      <c r="E71" s="221"/>
      <c r="F71" s="221"/>
      <c r="G71" s="23"/>
      <c r="H71" s="221"/>
      <c r="I71" s="104"/>
      <c r="J71" s="104"/>
      <c r="K71" s="221"/>
      <c r="L71" s="221"/>
      <c r="M71" s="23"/>
      <c r="N71" s="221"/>
      <c r="O71" s="133"/>
      <c r="P71" s="133"/>
      <c r="Q71" s="133"/>
    </row>
    <row r="72" spans="2:17" x14ac:dyDescent="0.2">
      <c r="B72" s="221"/>
      <c r="C72" s="104"/>
      <c r="D72" s="104"/>
      <c r="E72" s="221"/>
      <c r="F72" s="221"/>
      <c r="G72" s="23"/>
      <c r="H72" s="221"/>
      <c r="I72" s="104"/>
      <c r="J72" s="104"/>
      <c r="K72" s="221"/>
      <c r="L72" s="221"/>
      <c r="M72" s="23"/>
      <c r="N72" s="221"/>
      <c r="O72" s="133"/>
      <c r="P72" s="133"/>
      <c r="Q72" s="133"/>
    </row>
    <row r="73" spans="2:17" x14ac:dyDescent="0.2">
      <c r="B73" s="221"/>
      <c r="C73" s="104"/>
      <c r="D73" s="104"/>
      <c r="E73" s="221"/>
      <c r="F73" s="221"/>
      <c r="G73" s="23"/>
      <c r="H73" s="221"/>
      <c r="I73" s="104"/>
      <c r="J73" s="104"/>
      <c r="K73" s="221"/>
      <c r="L73" s="221"/>
      <c r="M73" s="23"/>
      <c r="N73" s="221"/>
      <c r="O73" s="133"/>
      <c r="P73" s="133"/>
      <c r="Q73" s="133"/>
    </row>
    <row r="74" spans="2:17" x14ac:dyDescent="0.2">
      <c r="B74" s="221"/>
      <c r="C74" s="104"/>
      <c r="D74" s="104"/>
      <c r="E74" s="221"/>
      <c r="F74" s="221"/>
      <c r="G74" s="23"/>
      <c r="H74" s="221"/>
      <c r="I74" s="104"/>
      <c r="J74" s="104"/>
      <c r="K74" s="221"/>
      <c r="L74" s="221"/>
      <c r="M74" s="23"/>
      <c r="N74" s="221"/>
      <c r="O74" s="133"/>
      <c r="P74" s="133"/>
      <c r="Q74" s="133"/>
    </row>
    <row r="75" spans="2:17" x14ac:dyDescent="0.2">
      <c r="B75" s="221"/>
      <c r="C75" s="104"/>
      <c r="D75" s="104"/>
      <c r="E75" s="221"/>
      <c r="F75" s="221"/>
      <c r="G75" s="23"/>
      <c r="H75" s="221"/>
      <c r="I75" s="104"/>
      <c r="J75" s="104"/>
      <c r="K75" s="221"/>
      <c r="L75" s="221"/>
      <c r="M75" s="23"/>
      <c r="N75" s="221"/>
      <c r="O75" s="133"/>
      <c r="P75" s="133"/>
      <c r="Q75" s="133"/>
    </row>
    <row r="76" spans="2:17" x14ac:dyDescent="0.2">
      <c r="B76" s="221"/>
      <c r="C76" s="104"/>
      <c r="D76" s="104"/>
      <c r="E76" s="221"/>
      <c r="F76" s="221"/>
      <c r="G76" s="23"/>
      <c r="H76" s="221"/>
      <c r="I76" s="104"/>
      <c r="J76" s="104"/>
      <c r="K76" s="221"/>
      <c r="L76" s="221"/>
      <c r="M76" s="23"/>
      <c r="N76" s="221"/>
      <c r="O76" s="133"/>
      <c r="P76" s="133"/>
      <c r="Q76" s="133"/>
    </row>
    <row r="77" spans="2:17" x14ac:dyDescent="0.2">
      <c r="B77" s="221"/>
      <c r="C77" s="104"/>
      <c r="D77" s="104"/>
      <c r="E77" s="221"/>
      <c r="F77" s="221"/>
      <c r="G77" s="23"/>
      <c r="H77" s="221"/>
      <c r="I77" s="104"/>
      <c r="J77" s="104"/>
      <c r="K77" s="221"/>
      <c r="L77" s="221"/>
      <c r="M77" s="23"/>
      <c r="N77" s="221"/>
      <c r="O77" s="133"/>
      <c r="P77" s="133"/>
      <c r="Q77" s="133"/>
    </row>
    <row r="78" spans="2:17" x14ac:dyDescent="0.2">
      <c r="B78" s="221"/>
      <c r="C78" s="104"/>
      <c r="D78" s="104"/>
      <c r="E78" s="221"/>
      <c r="F78" s="221"/>
      <c r="G78" s="23"/>
      <c r="H78" s="221"/>
      <c r="I78" s="104"/>
      <c r="J78" s="104"/>
      <c r="K78" s="221"/>
      <c r="L78" s="221"/>
      <c r="M78" s="23"/>
      <c r="N78" s="221"/>
      <c r="O78" s="133"/>
      <c r="P78" s="133"/>
      <c r="Q78" s="133"/>
    </row>
    <row r="79" spans="2:17" x14ac:dyDescent="0.2">
      <c r="B79" s="221"/>
      <c r="C79" s="104"/>
      <c r="D79" s="104"/>
      <c r="E79" s="221"/>
      <c r="F79" s="221"/>
      <c r="G79" s="23"/>
      <c r="H79" s="221"/>
      <c r="I79" s="104"/>
      <c r="J79" s="104"/>
      <c r="K79" s="221"/>
      <c r="L79" s="221"/>
      <c r="M79" s="23"/>
      <c r="N79" s="221"/>
      <c r="O79" s="133"/>
      <c r="P79" s="133"/>
      <c r="Q79" s="133"/>
    </row>
    <row r="80" spans="2:17" x14ac:dyDescent="0.2">
      <c r="B80" s="221"/>
      <c r="C80" s="104"/>
      <c r="D80" s="104"/>
      <c r="E80" s="221"/>
      <c r="F80" s="221"/>
      <c r="G80" s="23"/>
      <c r="H80" s="221"/>
      <c r="I80" s="104"/>
      <c r="J80" s="104"/>
      <c r="K80" s="221"/>
      <c r="L80" s="221"/>
      <c r="M80" s="23"/>
      <c r="N80" s="221"/>
      <c r="O80" s="133"/>
      <c r="P80" s="133"/>
      <c r="Q80" s="133"/>
    </row>
    <row r="81" spans="2:17" x14ac:dyDescent="0.2">
      <c r="B81" s="221"/>
      <c r="C81" s="104"/>
      <c r="D81" s="104"/>
      <c r="E81" s="221"/>
      <c r="F81" s="221"/>
      <c r="G81" s="23"/>
      <c r="H81" s="221"/>
      <c r="I81" s="104"/>
      <c r="J81" s="104"/>
      <c r="K81" s="221"/>
      <c r="L81" s="221"/>
      <c r="M81" s="23"/>
      <c r="N81" s="221"/>
      <c r="O81" s="133"/>
      <c r="P81" s="133"/>
      <c r="Q81" s="133"/>
    </row>
    <row r="82" spans="2:17" x14ac:dyDescent="0.2">
      <c r="B82" s="221"/>
      <c r="C82" s="104"/>
      <c r="D82" s="104"/>
      <c r="E82" s="221"/>
      <c r="F82" s="221"/>
      <c r="G82" s="23"/>
      <c r="H82" s="221"/>
      <c r="I82" s="104"/>
      <c r="J82" s="104"/>
      <c r="K82" s="221"/>
      <c r="L82" s="221"/>
      <c r="M82" s="23"/>
      <c r="N82" s="221"/>
      <c r="O82" s="133"/>
      <c r="P82" s="133"/>
      <c r="Q82" s="133"/>
    </row>
    <row r="83" spans="2:17" x14ac:dyDescent="0.2">
      <c r="B83" s="221"/>
      <c r="C83" s="104"/>
      <c r="D83" s="104"/>
      <c r="E83" s="221"/>
      <c r="F83" s="221"/>
      <c r="G83" s="23"/>
      <c r="H83" s="221"/>
      <c r="I83" s="104"/>
      <c r="J83" s="104"/>
      <c r="K83" s="221"/>
      <c r="L83" s="221"/>
      <c r="M83" s="23"/>
      <c r="N83" s="221"/>
      <c r="O83" s="133"/>
      <c r="P83" s="133"/>
      <c r="Q83" s="133"/>
    </row>
    <row r="84" spans="2:17" x14ac:dyDescent="0.2">
      <c r="B84" s="221"/>
      <c r="C84" s="104"/>
      <c r="D84" s="104"/>
      <c r="E84" s="221"/>
      <c r="F84" s="221"/>
      <c r="G84" s="23"/>
      <c r="H84" s="221"/>
      <c r="I84" s="104"/>
      <c r="J84" s="104"/>
      <c r="K84" s="221"/>
      <c r="L84" s="221"/>
      <c r="M84" s="23"/>
      <c r="N84" s="221"/>
      <c r="O84" s="133"/>
      <c r="P84" s="133"/>
      <c r="Q84" s="133"/>
    </row>
    <row r="85" spans="2:17" x14ac:dyDescent="0.2">
      <c r="B85" s="221"/>
      <c r="C85" s="104"/>
      <c r="D85" s="104"/>
      <c r="E85" s="221"/>
      <c r="F85" s="221"/>
      <c r="G85" s="23"/>
      <c r="H85" s="221"/>
      <c r="I85" s="104"/>
      <c r="J85" s="104"/>
      <c r="K85" s="221"/>
      <c r="L85" s="221"/>
      <c r="M85" s="23"/>
      <c r="N85" s="221"/>
      <c r="O85" s="133"/>
      <c r="P85" s="133"/>
      <c r="Q85" s="133"/>
    </row>
    <row r="86" spans="2:17" x14ac:dyDescent="0.2">
      <c r="B86" s="221"/>
      <c r="C86" s="104"/>
      <c r="D86" s="104"/>
      <c r="E86" s="221"/>
      <c r="F86" s="221"/>
      <c r="G86" s="23"/>
      <c r="H86" s="221"/>
      <c r="I86" s="104"/>
      <c r="J86" s="104"/>
      <c r="K86" s="221"/>
      <c r="L86" s="221"/>
      <c r="M86" s="23"/>
      <c r="N86" s="221"/>
      <c r="O86" s="133"/>
      <c r="P86" s="133"/>
      <c r="Q86" s="133"/>
    </row>
    <row r="87" spans="2:17" x14ac:dyDescent="0.2">
      <c r="B87" s="221"/>
      <c r="C87" s="104"/>
      <c r="D87" s="104"/>
      <c r="E87" s="221"/>
      <c r="F87" s="221"/>
      <c r="G87" s="23"/>
      <c r="H87" s="221"/>
      <c r="I87" s="104"/>
      <c r="J87" s="104"/>
      <c r="K87" s="221"/>
      <c r="L87" s="221"/>
      <c r="M87" s="23"/>
      <c r="N87" s="221"/>
      <c r="O87" s="133"/>
      <c r="P87" s="133"/>
      <c r="Q87" s="133"/>
    </row>
    <row r="88" spans="2:17" x14ac:dyDescent="0.2">
      <c r="B88" s="221"/>
      <c r="C88" s="104"/>
      <c r="D88" s="104"/>
      <c r="E88" s="221"/>
      <c r="F88" s="221"/>
      <c r="G88" s="23"/>
      <c r="H88" s="221"/>
      <c r="I88" s="104"/>
      <c r="J88" s="104"/>
      <c r="K88" s="221"/>
      <c r="L88" s="221"/>
      <c r="M88" s="23"/>
      <c r="N88" s="221"/>
      <c r="O88" s="133"/>
      <c r="P88" s="133"/>
      <c r="Q88" s="133"/>
    </row>
    <row r="89" spans="2:17" x14ac:dyDescent="0.2">
      <c r="B89" s="221"/>
      <c r="C89" s="104"/>
      <c r="D89" s="104"/>
      <c r="E89" s="221"/>
      <c r="F89" s="221"/>
      <c r="G89" s="23"/>
      <c r="H89" s="221"/>
      <c r="I89" s="104"/>
      <c r="J89" s="104"/>
      <c r="K89" s="221"/>
      <c r="L89" s="221"/>
      <c r="M89" s="23"/>
      <c r="N89" s="221"/>
      <c r="O89" s="133"/>
      <c r="P89" s="133"/>
      <c r="Q89" s="133"/>
    </row>
    <row r="90" spans="2:17" x14ac:dyDescent="0.2">
      <c r="B90" s="221"/>
      <c r="C90" s="104"/>
      <c r="D90" s="104"/>
      <c r="E90" s="221"/>
      <c r="F90" s="221"/>
      <c r="G90" s="23"/>
      <c r="H90" s="221"/>
      <c r="I90" s="104"/>
      <c r="J90" s="104"/>
      <c r="K90" s="221"/>
      <c r="L90" s="221"/>
      <c r="M90" s="23"/>
      <c r="N90" s="221"/>
      <c r="O90" s="133"/>
      <c r="P90" s="133"/>
      <c r="Q90" s="133"/>
    </row>
    <row r="91" spans="2:17" x14ac:dyDescent="0.2">
      <c r="B91" s="221"/>
      <c r="C91" s="104"/>
      <c r="D91" s="104"/>
      <c r="E91" s="221"/>
      <c r="F91" s="221"/>
      <c r="G91" s="23"/>
      <c r="H91" s="221"/>
      <c r="I91" s="104"/>
      <c r="J91" s="104"/>
      <c r="K91" s="221"/>
      <c r="L91" s="221"/>
      <c r="M91" s="23"/>
      <c r="N91" s="221"/>
      <c r="O91" s="133"/>
      <c r="P91" s="133"/>
      <c r="Q91" s="133"/>
    </row>
    <row r="92" spans="2:17" x14ac:dyDescent="0.2">
      <c r="B92" s="221"/>
      <c r="C92" s="104"/>
      <c r="D92" s="104"/>
      <c r="E92" s="221"/>
      <c r="F92" s="221"/>
      <c r="G92" s="23"/>
      <c r="H92" s="221"/>
      <c r="I92" s="104"/>
      <c r="J92" s="104"/>
      <c r="K92" s="221"/>
      <c r="L92" s="221"/>
      <c r="M92" s="23"/>
      <c r="N92" s="221"/>
      <c r="O92" s="133"/>
      <c r="P92" s="133"/>
      <c r="Q92" s="133"/>
    </row>
    <row r="93" spans="2:17" x14ac:dyDescent="0.2">
      <c r="B93" s="221"/>
      <c r="C93" s="104"/>
      <c r="D93" s="104"/>
      <c r="E93" s="221"/>
      <c r="F93" s="221"/>
      <c r="G93" s="23"/>
      <c r="H93" s="221"/>
      <c r="I93" s="104"/>
      <c r="J93" s="104"/>
      <c r="K93" s="221"/>
      <c r="L93" s="221"/>
      <c r="M93" s="23"/>
      <c r="N93" s="221"/>
      <c r="O93" s="133"/>
      <c r="P93" s="133"/>
      <c r="Q93" s="133"/>
    </row>
    <row r="94" spans="2:17" x14ac:dyDescent="0.2">
      <c r="B94" s="221"/>
      <c r="C94" s="104"/>
      <c r="D94" s="104"/>
      <c r="E94" s="221"/>
      <c r="F94" s="221"/>
      <c r="G94" s="23"/>
      <c r="H94" s="221"/>
      <c r="I94" s="104"/>
      <c r="J94" s="104"/>
      <c r="K94" s="221"/>
      <c r="L94" s="221"/>
      <c r="M94" s="23"/>
      <c r="N94" s="221"/>
      <c r="O94" s="133"/>
      <c r="P94" s="133"/>
      <c r="Q94" s="133"/>
    </row>
    <row r="95" spans="2:17" x14ac:dyDescent="0.2">
      <c r="B95" s="221"/>
      <c r="C95" s="104"/>
      <c r="D95" s="104"/>
      <c r="E95" s="221"/>
      <c r="F95" s="221"/>
      <c r="G95" s="23"/>
      <c r="H95" s="221"/>
      <c r="I95" s="104"/>
      <c r="J95" s="104"/>
      <c r="K95" s="221"/>
      <c r="L95" s="221"/>
      <c r="M95" s="23"/>
      <c r="N95" s="221"/>
      <c r="O95" s="133"/>
      <c r="P95" s="133"/>
      <c r="Q95" s="133"/>
    </row>
    <row r="96" spans="2:17" x14ac:dyDescent="0.2">
      <c r="B96" s="221"/>
      <c r="C96" s="104"/>
      <c r="D96" s="104"/>
      <c r="E96" s="221"/>
      <c r="F96" s="221"/>
      <c r="G96" s="23"/>
      <c r="H96" s="221"/>
      <c r="I96" s="104"/>
      <c r="J96" s="104"/>
      <c r="K96" s="221"/>
      <c r="L96" s="221"/>
      <c r="M96" s="23"/>
      <c r="N96" s="221"/>
      <c r="O96" s="133"/>
      <c r="P96" s="133"/>
      <c r="Q96" s="133"/>
    </row>
    <row r="97" spans="2:17" x14ac:dyDescent="0.2">
      <c r="B97" s="221"/>
      <c r="C97" s="104"/>
      <c r="D97" s="104"/>
      <c r="E97" s="221"/>
      <c r="F97" s="221"/>
      <c r="G97" s="23"/>
      <c r="H97" s="221"/>
      <c r="I97" s="104"/>
      <c r="J97" s="104"/>
      <c r="K97" s="221"/>
      <c r="L97" s="221"/>
      <c r="M97" s="23"/>
      <c r="N97" s="221"/>
      <c r="O97" s="133"/>
      <c r="P97" s="133"/>
      <c r="Q97" s="133"/>
    </row>
    <row r="98" spans="2:17" x14ac:dyDescent="0.2">
      <c r="B98" s="221"/>
      <c r="C98" s="104"/>
      <c r="D98" s="104"/>
      <c r="E98" s="221"/>
      <c r="F98" s="221"/>
      <c r="G98" s="23"/>
      <c r="H98" s="221"/>
      <c r="I98" s="104"/>
      <c r="J98" s="104"/>
      <c r="K98" s="221"/>
      <c r="L98" s="221"/>
      <c r="M98" s="23"/>
      <c r="N98" s="221"/>
      <c r="O98" s="133"/>
      <c r="P98" s="133"/>
      <c r="Q98" s="133"/>
    </row>
    <row r="99" spans="2:17" x14ac:dyDescent="0.2">
      <c r="B99" s="221"/>
      <c r="C99" s="104"/>
      <c r="D99" s="104"/>
      <c r="E99" s="221"/>
      <c r="F99" s="221"/>
      <c r="G99" s="23"/>
      <c r="H99" s="221"/>
      <c r="I99" s="104"/>
      <c r="J99" s="104"/>
      <c r="K99" s="221"/>
      <c r="L99" s="221"/>
      <c r="M99" s="23"/>
      <c r="N99" s="221"/>
      <c r="O99" s="133"/>
      <c r="P99" s="133"/>
      <c r="Q99" s="133"/>
    </row>
    <row r="100" spans="2:17" x14ac:dyDescent="0.2">
      <c r="B100" s="221"/>
      <c r="C100" s="104"/>
      <c r="D100" s="104"/>
      <c r="E100" s="221"/>
      <c r="F100" s="221"/>
      <c r="G100" s="23"/>
      <c r="H100" s="221"/>
      <c r="I100" s="104"/>
      <c r="J100" s="104"/>
      <c r="K100" s="221"/>
      <c r="L100" s="221"/>
      <c r="M100" s="23"/>
      <c r="N100" s="221"/>
      <c r="O100" s="133"/>
      <c r="P100" s="133"/>
      <c r="Q100" s="133"/>
    </row>
    <row r="101" spans="2:17" x14ac:dyDescent="0.2">
      <c r="B101" s="221"/>
      <c r="C101" s="104"/>
      <c r="D101" s="104"/>
      <c r="E101" s="221"/>
      <c r="F101" s="221"/>
      <c r="G101" s="23"/>
      <c r="H101" s="221"/>
      <c r="I101" s="104"/>
      <c r="J101" s="104"/>
      <c r="K101" s="221"/>
      <c r="L101" s="221"/>
      <c r="M101" s="23"/>
      <c r="N101" s="221"/>
      <c r="O101" s="133"/>
      <c r="P101" s="133"/>
      <c r="Q101" s="133"/>
    </row>
    <row r="102" spans="2:17" x14ac:dyDescent="0.2">
      <c r="B102" s="221"/>
      <c r="C102" s="104"/>
      <c r="D102" s="104"/>
      <c r="E102" s="221"/>
      <c r="F102" s="221"/>
      <c r="G102" s="23"/>
      <c r="H102" s="221"/>
      <c r="I102" s="104"/>
      <c r="J102" s="104"/>
      <c r="K102" s="221"/>
      <c r="L102" s="221"/>
      <c r="M102" s="23"/>
      <c r="N102" s="221"/>
      <c r="O102" s="133"/>
      <c r="P102" s="133"/>
      <c r="Q102" s="133"/>
    </row>
    <row r="103" spans="2:17" x14ac:dyDescent="0.2">
      <c r="B103" s="221"/>
      <c r="C103" s="104"/>
      <c r="D103" s="104"/>
      <c r="E103" s="221"/>
      <c r="F103" s="221"/>
      <c r="G103" s="23"/>
      <c r="H103" s="221"/>
      <c r="I103" s="104"/>
      <c r="J103" s="104"/>
      <c r="K103" s="221"/>
      <c r="L103" s="221"/>
      <c r="M103" s="23"/>
      <c r="N103" s="221"/>
      <c r="O103" s="133"/>
      <c r="P103" s="133"/>
      <c r="Q103" s="133"/>
    </row>
    <row r="104" spans="2:17" x14ac:dyDescent="0.2">
      <c r="B104" s="221"/>
      <c r="C104" s="104"/>
      <c r="D104" s="104"/>
      <c r="E104" s="221"/>
      <c r="F104" s="221"/>
      <c r="G104" s="23"/>
      <c r="H104" s="221"/>
      <c r="I104" s="104"/>
      <c r="J104" s="104"/>
      <c r="K104" s="221"/>
      <c r="L104" s="221"/>
      <c r="M104" s="23"/>
      <c r="N104" s="221"/>
      <c r="O104" s="133"/>
      <c r="P104" s="133"/>
      <c r="Q104" s="133"/>
    </row>
    <row r="105" spans="2:17" x14ac:dyDescent="0.2">
      <c r="B105" s="221"/>
      <c r="C105" s="104"/>
      <c r="D105" s="104"/>
      <c r="E105" s="221"/>
      <c r="F105" s="221"/>
      <c r="G105" s="23"/>
      <c r="H105" s="221"/>
      <c r="I105" s="104"/>
      <c r="J105" s="104"/>
      <c r="K105" s="221"/>
      <c r="L105" s="221"/>
      <c r="M105" s="23"/>
      <c r="N105" s="221"/>
      <c r="O105" s="133"/>
      <c r="P105" s="133"/>
      <c r="Q105" s="133"/>
    </row>
    <row r="106" spans="2:17" x14ac:dyDescent="0.2">
      <c r="B106" s="221"/>
      <c r="C106" s="104"/>
      <c r="D106" s="104"/>
      <c r="E106" s="221"/>
      <c r="F106" s="221"/>
      <c r="G106" s="23"/>
      <c r="H106" s="221"/>
      <c r="I106" s="104"/>
      <c r="J106" s="104"/>
      <c r="K106" s="221"/>
      <c r="L106" s="221"/>
      <c r="M106" s="23"/>
      <c r="N106" s="221"/>
      <c r="O106" s="133"/>
      <c r="P106" s="133"/>
      <c r="Q106" s="133"/>
    </row>
    <row r="107" spans="2:17" x14ac:dyDescent="0.2">
      <c r="B107" s="221"/>
      <c r="C107" s="104"/>
      <c r="D107" s="104"/>
      <c r="E107" s="221"/>
      <c r="F107" s="221"/>
      <c r="G107" s="23"/>
      <c r="H107" s="221"/>
      <c r="I107" s="104"/>
      <c r="J107" s="104"/>
      <c r="K107" s="221"/>
      <c r="L107" s="221"/>
      <c r="M107" s="23"/>
      <c r="N107" s="221"/>
      <c r="O107" s="133"/>
      <c r="P107" s="133"/>
      <c r="Q107" s="133"/>
    </row>
    <row r="108" spans="2:17" x14ac:dyDescent="0.2">
      <c r="B108" s="221"/>
      <c r="C108" s="104"/>
      <c r="D108" s="104"/>
      <c r="E108" s="221"/>
      <c r="F108" s="221"/>
      <c r="G108" s="23"/>
      <c r="H108" s="221"/>
      <c r="I108" s="104"/>
      <c r="J108" s="104"/>
      <c r="K108" s="221"/>
      <c r="L108" s="221"/>
      <c r="M108" s="23"/>
      <c r="N108" s="221"/>
      <c r="O108" s="133"/>
      <c r="P108" s="133"/>
      <c r="Q108" s="133"/>
    </row>
    <row r="109" spans="2:17" x14ac:dyDescent="0.2">
      <c r="B109" s="221"/>
      <c r="C109" s="104"/>
      <c r="D109" s="104"/>
      <c r="E109" s="221"/>
      <c r="F109" s="221"/>
      <c r="G109" s="23"/>
      <c r="H109" s="221"/>
      <c r="I109" s="104"/>
      <c r="J109" s="104"/>
      <c r="K109" s="221"/>
      <c r="L109" s="221"/>
      <c r="M109" s="23"/>
      <c r="N109" s="221"/>
      <c r="O109" s="133"/>
      <c r="P109" s="133"/>
      <c r="Q109" s="133"/>
    </row>
    <row r="110" spans="2:17" x14ac:dyDescent="0.2">
      <c r="B110" s="221"/>
      <c r="C110" s="104"/>
      <c r="D110" s="104"/>
      <c r="E110" s="221"/>
      <c r="F110" s="221"/>
      <c r="G110" s="23"/>
      <c r="H110" s="221"/>
      <c r="I110" s="104"/>
      <c r="J110" s="104"/>
      <c r="K110" s="221"/>
      <c r="L110" s="221"/>
      <c r="M110" s="23"/>
      <c r="N110" s="221"/>
      <c r="O110" s="133"/>
      <c r="P110" s="133"/>
      <c r="Q110" s="133"/>
    </row>
    <row r="111" spans="2:17" x14ac:dyDescent="0.2">
      <c r="B111" s="221"/>
      <c r="C111" s="104"/>
      <c r="D111" s="104"/>
      <c r="E111" s="221"/>
      <c r="F111" s="221"/>
      <c r="G111" s="23"/>
      <c r="H111" s="221"/>
      <c r="I111" s="104"/>
      <c r="J111" s="104"/>
      <c r="K111" s="221"/>
      <c r="L111" s="221"/>
      <c r="M111" s="23"/>
      <c r="N111" s="221"/>
      <c r="O111" s="133"/>
      <c r="P111" s="133"/>
      <c r="Q111" s="133"/>
    </row>
    <row r="112" spans="2:17" x14ac:dyDescent="0.2">
      <c r="B112" s="221"/>
      <c r="C112" s="104"/>
      <c r="D112" s="104"/>
      <c r="E112" s="221"/>
      <c r="F112" s="221"/>
      <c r="G112" s="23"/>
      <c r="H112" s="221"/>
      <c r="I112" s="104"/>
      <c r="J112" s="104"/>
      <c r="K112" s="221"/>
      <c r="L112" s="221"/>
      <c r="M112" s="23"/>
      <c r="N112" s="221"/>
      <c r="O112" s="133"/>
      <c r="P112" s="133"/>
      <c r="Q112" s="133"/>
    </row>
    <row r="113" spans="2:17" x14ac:dyDescent="0.2">
      <c r="B113" s="221"/>
      <c r="C113" s="104"/>
      <c r="D113" s="104"/>
      <c r="E113" s="221"/>
      <c r="F113" s="221"/>
      <c r="G113" s="23"/>
      <c r="H113" s="221"/>
      <c r="I113" s="104"/>
      <c r="J113" s="104"/>
      <c r="K113" s="221"/>
      <c r="L113" s="221"/>
      <c r="M113" s="23"/>
      <c r="N113" s="221"/>
      <c r="O113" s="133"/>
      <c r="P113" s="133"/>
      <c r="Q113" s="133"/>
    </row>
    <row r="114" spans="2:17" x14ac:dyDescent="0.2">
      <c r="B114" s="221"/>
      <c r="C114" s="104"/>
      <c r="D114" s="104"/>
      <c r="E114" s="221"/>
      <c r="F114" s="221"/>
      <c r="G114" s="23"/>
      <c r="H114" s="221"/>
      <c r="I114" s="104"/>
      <c r="J114" s="104"/>
      <c r="K114" s="221"/>
      <c r="L114" s="221"/>
      <c r="M114" s="23"/>
      <c r="N114" s="221"/>
      <c r="O114" s="133"/>
      <c r="P114" s="133"/>
      <c r="Q114" s="133"/>
    </row>
    <row r="115" spans="2:17" x14ac:dyDescent="0.2">
      <c r="B115" s="221"/>
      <c r="C115" s="104"/>
      <c r="D115" s="104"/>
      <c r="E115" s="221"/>
      <c r="F115" s="221"/>
      <c r="G115" s="23"/>
      <c r="H115" s="221"/>
      <c r="I115" s="104"/>
      <c r="J115" s="104"/>
      <c r="K115" s="221"/>
      <c r="L115" s="221"/>
      <c r="M115" s="23"/>
      <c r="N115" s="221"/>
      <c r="O115" s="133"/>
      <c r="P115" s="133"/>
      <c r="Q115" s="133"/>
    </row>
    <row r="116" spans="2:17" x14ac:dyDescent="0.2">
      <c r="B116" s="221"/>
      <c r="C116" s="104"/>
      <c r="D116" s="104"/>
      <c r="E116" s="221"/>
      <c r="F116" s="221"/>
      <c r="G116" s="23"/>
      <c r="H116" s="221"/>
      <c r="I116" s="104"/>
      <c r="J116" s="104"/>
      <c r="K116" s="221"/>
      <c r="L116" s="221"/>
      <c r="M116" s="23"/>
      <c r="N116" s="221"/>
      <c r="O116" s="133"/>
      <c r="P116" s="133"/>
      <c r="Q116" s="133"/>
    </row>
    <row r="117" spans="2:17" x14ac:dyDescent="0.2">
      <c r="B117" s="221"/>
      <c r="C117" s="104"/>
      <c r="D117" s="104"/>
      <c r="E117" s="221"/>
      <c r="F117" s="221"/>
      <c r="G117" s="23"/>
      <c r="H117" s="221"/>
      <c r="I117" s="104"/>
      <c r="J117" s="104"/>
      <c r="K117" s="221"/>
      <c r="L117" s="221"/>
      <c r="M117" s="23"/>
      <c r="N117" s="221"/>
      <c r="O117" s="133"/>
      <c r="P117" s="133"/>
      <c r="Q117" s="133"/>
    </row>
    <row r="118" spans="2:17" x14ac:dyDescent="0.2">
      <c r="B118" s="221"/>
      <c r="C118" s="104"/>
      <c r="D118" s="104"/>
      <c r="E118" s="221"/>
      <c r="F118" s="221"/>
      <c r="G118" s="23"/>
      <c r="H118" s="221"/>
      <c r="I118" s="104"/>
      <c r="J118" s="104"/>
      <c r="K118" s="221"/>
      <c r="L118" s="221"/>
      <c r="M118" s="23"/>
      <c r="N118" s="221"/>
      <c r="O118" s="133"/>
      <c r="P118" s="133"/>
      <c r="Q118" s="133"/>
    </row>
    <row r="119" spans="2:17" x14ac:dyDescent="0.2">
      <c r="B119" s="221"/>
      <c r="C119" s="104"/>
      <c r="D119" s="104"/>
      <c r="E119" s="221"/>
      <c r="F119" s="221"/>
      <c r="G119" s="23"/>
      <c r="H119" s="221"/>
      <c r="I119" s="104"/>
      <c r="J119" s="104"/>
      <c r="K119" s="221"/>
      <c r="L119" s="221"/>
      <c r="M119" s="23"/>
      <c r="N119" s="221"/>
      <c r="O119" s="133"/>
      <c r="P119" s="133"/>
      <c r="Q119" s="133"/>
    </row>
    <row r="120" spans="2:17" x14ac:dyDescent="0.2">
      <c r="B120" s="221"/>
      <c r="C120" s="104"/>
      <c r="D120" s="104"/>
      <c r="E120" s="221"/>
      <c r="F120" s="221"/>
      <c r="G120" s="23"/>
      <c r="H120" s="221"/>
      <c r="I120" s="104"/>
      <c r="J120" s="104"/>
      <c r="K120" s="221"/>
      <c r="L120" s="221"/>
      <c r="M120" s="23"/>
      <c r="N120" s="221"/>
      <c r="O120" s="133"/>
      <c r="P120" s="133"/>
      <c r="Q120" s="133"/>
    </row>
    <row r="121" spans="2:17" x14ac:dyDescent="0.2">
      <c r="B121" s="221"/>
      <c r="C121" s="104"/>
      <c r="D121" s="104"/>
      <c r="E121" s="221"/>
      <c r="F121" s="221"/>
      <c r="G121" s="23"/>
      <c r="H121" s="221"/>
      <c r="I121" s="104"/>
      <c r="J121" s="104"/>
      <c r="K121" s="221"/>
      <c r="L121" s="221"/>
      <c r="M121" s="23"/>
      <c r="N121" s="221"/>
      <c r="O121" s="133"/>
      <c r="P121" s="133"/>
      <c r="Q121" s="133"/>
    </row>
    <row r="122" spans="2:17" x14ac:dyDescent="0.2">
      <c r="B122" s="221"/>
      <c r="C122" s="104"/>
      <c r="D122" s="104"/>
      <c r="E122" s="221"/>
      <c r="F122" s="221"/>
      <c r="G122" s="23"/>
      <c r="H122" s="221"/>
      <c r="I122" s="104"/>
      <c r="J122" s="104"/>
      <c r="K122" s="221"/>
      <c r="L122" s="221"/>
      <c r="M122" s="23"/>
      <c r="N122" s="221"/>
      <c r="O122" s="133"/>
      <c r="P122" s="133"/>
      <c r="Q122" s="133"/>
    </row>
    <row r="123" spans="2:17" x14ac:dyDescent="0.2">
      <c r="B123" s="221"/>
      <c r="C123" s="104"/>
      <c r="D123" s="104"/>
      <c r="E123" s="221"/>
      <c r="F123" s="221"/>
      <c r="G123" s="23"/>
      <c r="H123" s="221"/>
      <c r="I123" s="104"/>
      <c r="J123" s="104"/>
      <c r="K123" s="221"/>
      <c r="L123" s="221"/>
      <c r="M123" s="23"/>
      <c r="N123" s="221"/>
      <c r="O123" s="133"/>
      <c r="P123" s="133"/>
      <c r="Q123" s="133"/>
    </row>
    <row r="124" spans="2:17" x14ac:dyDescent="0.2">
      <c r="B124" s="221"/>
      <c r="C124" s="104"/>
      <c r="D124" s="104"/>
      <c r="E124" s="221"/>
      <c r="F124" s="221"/>
      <c r="G124" s="23"/>
      <c r="H124" s="221"/>
      <c r="I124" s="104"/>
      <c r="J124" s="104"/>
      <c r="K124" s="221"/>
      <c r="L124" s="221"/>
      <c r="M124" s="23"/>
      <c r="N124" s="221"/>
      <c r="O124" s="133"/>
      <c r="P124" s="133"/>
      <c r="Q124" s="133"/>
    </row>
    <row r="125" spans="2:17" x14ac:dyDescent="0.2">
      <c r="B125" s="221"/>
      <c r="C125" s="104"/>
      <c r="D125" s="104"/>
      <c r="E125" s="221"/>
      <c r="F125" s="221"/>
      <c r="G125" s="23"/>
      <c r="H125" s="221"/>
      <c r="I125" s="104"/>
      <c r="J125" s="104"/>
      <c r="K125" s="221"/>
      <c r="L125" s="221"/>
      <c r="M125" s="23"/>
      <c r="N125" s="221"/>
      <c r="O125" s="133"/>
      <c r="P125" s="133"/>
      <c r="Q125" s="133"/>
    </row>
    <row r="126" spans="2:17" x14ac:dyDescent="0.2">
      <c r="B126" s="221"/>
      <c r="C126" s="104"/>
      <c r="D126" s="104"/>
      <c r="E126" s="221"/>
      <c r="F126" s="221"/>
      <c r="G126" s="23"/>
      <c r="H126" s="221"/>
      <c r="I126" s="104"/>
      <c r="J126" s="104"/>
      <c r="K126" s="221"/>
      <c r="L126" s="221"/>
      <c r="M126" s="23"/>
      <c r="N126" s="221"/>
      <c r="O126" s="133"/>
      <c r="P126" s="133"/>
      <c r="Q126" s="133"/>
    </row>
    <row r="127" spans="2:17" x14ac:dyDescent="0.2">
      <c r="B127" s="221"/>
      <c r="C127" s="104"/>
      <c r="D127" s="104"/>
      <c r="E127" s="221"/>
      <c r="F127" s="221"/>
      <c r="G127" s="23"/>
      <c r="H127" s="221"/>
      <c r="I127" s="104"/>
      <c r="J127" s="104"/>
      <c r="K127" s="221"/>
      <c r="L127" s="221"/>
      <c r="M127" s="23"/>
      <c r="N127" s="221"/>
      <c r="O127" s="133"/>
      <c r="P127" s="133"/>
      <c r="Q127" s="133"/>
    </row>
    <row r="128" spans="2:17" x14ac:dyDescent="0.2">
      <c r="B128" s="221"/>
      <c r="C128" s="104"/>
      <c r="D128" s="104"/>
      <c r="E128" s="221"/>
      <c r="F128" s="221"/>
      <c r="G128" s="23"/>
      <c r="H128" s="221"/>
      <c r="I128" s="104"/>
      <c r="J128" s="104"/>
      <c r="K128" s="221"/>
      <c r="L128" s="221"/>
      <c r="M128" s="23"/>
      <c r="N128" s="221"/>
      <c r="O128" s="133"/>
      <c r="P128" s="133"/>
      <c r="Q128" s="133"/>
    </row>
    <row r="129" spans="2:17" x14ac:dyDescent="0.2">
      <c r="B129" s="221"/>
      <c r="C129" s="104"/>
      <c r="D129" s="104"/>
      <c r="E129" s="221"/>
      <c r="F129" s="221"/>
      <c r="G129" s="23"/>
      <c r="H129" s="221"/>
      <c r="I129" s="104"/>
      <c r="J129" s="104"/>
      <c r="K129" s="221"/>
      <c r="L129" s="221"/>
      <c r="M129" s="23"/>
      <c r="N129" s="221"/>
      <c r="O129" s="133"/>
      <c r="P129" s="133"/>
      <c r="Q129" s="133"/>
    </row>
    <row r="130" spans="2:17" x14ac:dyDescent="0.2">
      <c r="B130" s="221"/>
      <c r="C130" s="104"/>
      <c r="D130" s="104"/>
      <c r="E130" s="221"/>
      <c r="F130" s="221"/>
      <c r="G130" s="23"/>
      <c r="H130" s="221"/>
      <c r="I130" s="104"/>
      <c r="J130" s="104"/>
      <c r="K130" s="221"/>
      <c r="L130" s="221"/>
      <c r="M130" s="23"/>
      <c r="N130" s="221"/>
      <c r="O130" s="133"/>
      <c r="P130" s="133"/>
      <c r="Q130" s="133"/>
    </row>
    <row r="131" spans="2:17" x14ac:dyDescent="0.2">
      <c r="B131" s="221"/>
      <c r="C131" s="104"/>
      <c r="D131" s="104"/>
      <c r="E131" s="221"/>
      <c r="F131" s="221"/>
      <c r="G131" s="23"/>
      <c r="H131" s="221"/>
      <c r="I131" s="104"/>
      <c r="J131" s="104"/>
      <c r="K131" s="221"/>
      <c r="L131" s="221"/>
      <c r="M131" s="23"/>
      <c r="N131" s="221"/>
      <c r="O131" s="133"/>
      <c r="P131" s="133"/>
      <c r="Q131" s="133"/>
    </row>
    <row r="132" spans="2:17" x14ac:dyDescent="0.2">
      <c r="B132" s="221"/>
      <c r="C132" s="104"/>
      <c r="D132" s="104"/>
      <c r="E132" s="221"/>
      <c r="F132" s="221"/>
      <c r="G132" s="23"/>
      <c r="H132" s="221"/>
      <c r="I132" s="104"/>
      <c r="J132" s="104"/>
      <c r="K132" s="221"/>
      <c r="L132" s="221"/>
      <c r="M132" s="23"/>
      <c r="N132" s="221"/>
      <c r="O132" s="133"/>
      <c r="P132" s="133"/>
      <c r="Q132" s="133"/>
    </row>
    <row r="133" spans="2:17" x14ac:dyDescent="0.2">
      <c r="B133" s="221"/>
      <c r="C133" s="104"/>
      <c r="D133" s="104"/>
      <c r="E133" s="221"/>
      <c r="F133" s="221"/>
      <c r="G133" s="23"/>
      <c r="H133" s="221"/>
      <c r="I133" s="104"/>
      <c r="J133" s="104"/>
      <c r="K133" s="221"/>
      <c r="L133" s="221"/>
      <c r="M133" s="23"/>
      <c r="N133" s="221"/>
      <c r="O133" s="133"/>
      <c r="P133" s="133"/>
      <c r="Q133" s="133"/>
    </row>
    <row r="134" spans="2:17" x14ac:dyDescent="0.2">
      <c r="B134" s="221"/>
      <c r="C134" s="104"/>
      <c r="D134" s="104"/>
      <c r="E134" s="221"/>
      <c r="F134" s="221"/>
      <c r="G134" s="23"/>
      <c r="H134" s="221"/>
      <c r="I134" s="104"/>
      <c r="J134" s="104"/>
      <c r="K134" s="221"/>
      <c r="L134" s="221"/>
      <c r="M134" s="23"/>
      <c r="N134" s="221"/>
      <c r="O134" s="133"/>
      <c r="P134" s="133"/>
      <c r="Q134" s="133"/>
    </row>
    <row r="135" spans="2:17" x14ac:dyDescent="0.2">
      <c r="B135" s="221"/>
      <c r="C135" s="104"/>
      <c r="D135" s="104"/>
      <c r="E135" s="221"/>
      <c r="F135" s="221"/>
      <c r="G135" s="23"/>
      <c r="H135" s="221"/>
      <c r="I135" s="104"/>
      <c r="J135" s="104"/>
      <c r="K135" s="221"/>
      <c r="L135" s="221"/>
      <c r="M135" s="23"/>
      <c r="N135" s="221"/>
      <c r="O135" s="133"/>
      <c r="P135" s="133"/>
      <c r="Q135" s="133"/>
    </row>
    <row r="136" spans="2:17" x14ac:dyDescent="0.2">
      <c r="B136" s="221"/>
      <c r="C136" s="104"/>
      <c r="D136" s="104"/>
      <c r="E136" s="221"/>
      <c r="F136" s="221"/>
      <c r="G136" s="23"/>
      <c r="H136" s="221"/>
      <c r="I136" s="104"/>
      <c r="J136" s="104"/>
      <c r="K136" s="221"/>
      <c r="L136" s="221"/>
      <c r="M136" s="23"/>
      <c r="N136" s="221"/>
      <c r="O136" s="133"/>
      <c r="P136" s="133"/>
      <c r="Q136" s="133"/>
    </row>
    <row r="137" spans="2:17" x14ac:dyDescent="0.2">
      <c r="B137" s="221"/>
      <c r="C137" s="104"/>
      <c r="D137" s="104"/>
      <c r="E137" s="221"/>
      <c r="F137" s="221"/>
      <c r="G137" s="23"/>
      <c r="H137" s="221"/>
      <c r="I137" s="104"/>
      <c r="J137" s="104"/>
      <c r="K137" s="221"/>
      <c r="L137" s="221"/>
      <c r="M137" s="23"/>
      <c r="N137" s="221"/>
      <c r="O137" s="133"/>
      <c r="P137" s="133"/>
      <c r="Q137" s="133"/>
    </row>
    <row r="138" spans="2:17" x14ac:dyDescent="0.2">
      <c r="B138" s="221"/>
      <c r="C138" s="104"/>
      <c r="D138" s="104"/>
      <c r="E138" s="221"/>
      <c r="F138" s="221"/>
      <c r="G138" s="23"/>
      <c r="H138" s="221"/>
      <c r="I138" s="104"/>
      <c r="J138" s="104"/>
      <c r="K138" s="221"/>
      <c r="L138" s="221"/>
      <c r="M138" s="23"/>
      <c r="N138" s="221"/>
      <c r="O138" s="133"/>
      <c r="P138" s="133"/>
      <c r="Q138" s="133"/>
    </row>
    <row r="139" spans="2:17" x14ac:dyDescent="0.2">
      <c r="B139" s="221"/>
      <c r="C139" s="104"/>
      <c r="D139" s="104"/>
      <c r="E139" s="221"/>
      <c r="F139" s="221"/>
      <c r="G139" s="23"/>
      <c r="H139" s="221"/>
      <c r="I139" s="104"/>
      <c r="J139" s="104"/>
      <c r="K139" s="221"/>
      <c r="L139" s="221"/>
      <c r="M139" s="23"/>
      <c r="N139" s="221"/>
      <c r="O139" s="133"/>
      <c r="P139" s="133"/>
      <c r="Q139" s="133"/>
    </row>
    <row r="140" spans="2:17" x14ac:dyDescent="0.2">
      <c r="B140" s="221"/>
      <c r="C140" s="104"/>
      <c r="D140" s="104"/>
      <c r="E140" s="221"/>
      <c r="F140" s="221"/>
      <c r="G140" s="23"/>
      <c r="H140" s="221"/>
      <c r="I140" s="104"/>
      <c r="J140" s="104"/>
      <c r="K140" s="221"/>
      <c r="L140" s="221"/>
      <c r="M140" s="23"/>
      <c r="N140" s="221"/>
      <c r="O140" s="133"/>
      <c r="P140" s="133"/>
      <c r="Q140" s="133"/>
    </row>
    <row r="141" spans="2:17" x14ac:dyDescent="0.2">
      <c r="B141" s="221"/>
      <c r="C141" s="104"/>
      <c r="D141" s="104"/>
      <c r="E141" s="221"/>
      <c r="F141" s="221"/>
      <c r="G141" s="23"/>
      <c r="H141" s="221"/>
      <c r="I141" s="104"/>
      <c r="J141" s="104"/>
      <c r="K141" s="221"/>
      <c r="L141" s="221"/>
      <c r="M141" s="23"/>
      <c r="N141" s="221"/>
      <c r="O141" s="133"/>
      <c r="P141" s="133"/>
      <c r="Q141" s="133"/>
    </row>
    <row r="142" spans="2:17" x14ac:dyDescent="0.2">
      <c r="B142" s="221"/>
      <c r="C142" s="104"/>
      <c r="D142" s="104"/>
      <c r="E142" s="221"/>
      <c r="F142" s="221"/>
      <c r="G142" s="23"/>
      <c r="H142" s="221"/>
      <c r="I142" s="104"/>
      <c r="J142" s="104"/>
      <c r="K142" s="221"/>
      <c r="L142" s="221"/>
      <c r="M142" s="23"/>
      <c r="N142" s="221"/>
      <c r="O142" s="133"/>
      <c r="P142" s="133"/>
      <c r="Q142" s="133"/>
    </row>
    <row r="143" spans="2:17" x14ac:dyDescent="0.2">
      <c r="B143" s="221"/>
      <c r="C143" s="104"/>
      <c r="D143" s="104"/>
      <c r="E143" s="221"/>
      <c r="F143" s="221"/>
      <c r="G143" s="23"/>
      <c r="H143" s="221"/>
      <c r="I143" s="104"/>
      <c r="J143" s="104"/>
      <c r="K143" s="221"/>
      <c r="L143" s="221"/>
      <c r="M143" s="23"/>
      <c r="N143" s="221"/>
      <c r="O143" s="133"/>
      <c r="P143" s="133"/>
      <c r="Q143" s="133"/>
    </row>
    <row r="144" spans="2:17" x14ac:dyDescent="0.2">
      <c r="B144" s="221"/>
      <c r="C144" s="104"/>
      <c r="D144" s="104"/>
      <c r="E144" s="221"/>
      <c r="F144" s="221"/>
      <c r="G144" s="23"/>
      <c r="H144" s="221"/>
      <c r="I144" s="104"/>
      <c r="J144" s="104"/>
      <c r="K144" s="221"/>
      <c r="L144" s="221"/>
      <c r="M144" s="23"/>
      <c r="N144" s="221"/>
      <c r="O144" s="133"/>
      <c r="P144" s="133"/>
      <c r="Q144" s="133"/>
    </row>
    <row r="145" spans="2:17" x14ac:dyDescent="0.2">
      <c r="B145" s="221"/>
      <c r="C145" s="104"/>
      <c r="D145" s="104"/>
      <c r="E145" s="221"/>
      <c r="F145" s="221"/>
      <c r="G145" s="23"/>
      <c r="H145" s="221"/>
      <c r="I145" s="104"/>
      <c r="J145" s="104"/>
      <c r="K145" s="221"/>
      <c r="L145" s="221"/>
      <c r="M145" s="23"/>
      <c r="N145" s="221"/>
      <c r="O145" s="133"/>
      <c r="P145" s="133"/>
      <c r="Q145" s="133"/>
    </row>
    <row r="146" spans="2:17" x14ac:dyDescent="0.2">
      <c r="B146" s="221"/>
      <c r="C146" s="104"/>
      <c r="D146" s="104"/>
      <c r="E146" s="221"/>
      <c r="F146" s="221"/>
      <c r="G146" s="23"/>
      <c r="H146" s="221"/>
      <c r="I146" s="104"/>
      <c r="J146" s="104"/>
      <c r="K146" s="221"/>
      <c r="L146" s="221"/>
      <c r="M146" s="23"/>
      <c r="N146" s="221"/>
      <c r="O146" s="133"/>
      <c r="P146" s="133"/>
      <c r="Q146" s="133"/>
    </row>
    <row r="147" spans="2:17" x14ac:dyDescent="0.2">
      <c r="B147" s="221"/>
      <c r="C147" s="104"/>
      <c r="D147" s="104"/>
      <c r="E147" s="221"/>
      <c r="F147" s="221"/>
      <c r="G147" s="23"/>
      <c r="H147" s="221"/>
      <c r="I147" s="104"/>
      <c r="J147" s="104"/>
      <c r="K147" s="221"/>
      <c r="L147" s="221"/>
      <c r="M147" s="23"/>
      <c r="N147" s="221"/>
      <c r="O147" s="133"/>
      <c r="P147" s="133"/>
      <c r="Q147" s="133"/>
    </row>
    <row r="148" spans="2:17" x14ac:dyDescent="0.2">
      <c r="B148" s="221"/>
      <c r="C148" s="104"/>
      <c r="D148" s="104"/>
      <c r="E148" s="221"/>
      <c r="F148" s="221"/>
      <c r="G148" s="23"/>
      <c r="H148" s="221"/>
      <c r="I148" s="104"/>
      <c r="J148" s="104"/>
      <c r="K148" s="221"/>
      <c r="L148" s="221"/>
      <c r="M148" s="23"/>
      <c r="N148" s="221"/>
      <c r="O148" s="133"/>
      <c r="P148" s="133"/>
      <c r="Q148" s="133"/>
    </row>
    <row r="149" spans="2:17" x14ac:dyDescent="0.2">
      <c r="B149" s="221"/>
      <c r="C149" s="104"/>
      <c r="D149" s="104"/>
      <c r="E149" s="221"/>
      <c r="F149" s="221"/>
      <c r="G149" s="23"/>
      <c r="H149" s="221"/>
      <c r="I149" s="104"/>
      <c r="J149" s="104"/>
      <c r="K149" s="221"/>
      <c r="L149" s="221"/>
      <c r="M149" s="23"/>
      <c r="N149" s="221"/>
      <c r="O149" s="133"/>
      <c r="P149" s="133"/>
      <c r="Q149" s="133"/>
    </row>
    <row r="150" spans="2:17" x14ac:dyDescent="0.2">
      <c r="B150" s="221"/>
      <c r="C150" s="104"/>
      <c r="D150" s="104"/>
      <c r="E150" s="221"/>
      <c r="F150" s="221"/>
      <c r="G150" s="23"/>
      <c r="H150" s="221"/>
      <c r="I150" s="104"/>
      <c r="J150" s="104"/>
      <c r="K150" s="221"/>
      <c r="L150" s="221"/>
      <c r="M150" s="23"/>
      <c r="N150" s="221"/>
      <c r="O150" s="133"/>
      <c r="P150" s="133"/>
      <c r="Q150" s="133"/>
    </row>
    <row r="151" spans="2:17" x14ac:dyDescent="0.2">
      <c r="B151" s="221"/>
      <c r="C151" s="104"/>
      <c r="D151" s="104"/>
      <c r="E151" s="221"/>
      <c r="F151" s="221"/>
      <c r="G151" s="23"/>
      <c r="H151" s="221"/>
      <c r="I151" s="104"/>
      <c r="J151" s="104"/>
      <c r="K151" s="221"/>
      <c r="L151" s="221"/>
      <c r="M151" s="23"/>
      <c r="N151" s="221"/>
      <c r="O151" s="133"/>
      <c r="P151" s="133"/>
      <c r="Q151" s="133"/>
    </row>
    <row r="152" spans="2:17" x14ac:dyDescent="0.2">
      <c r="B152" s="221"/>
      <c r="C152" s="104"/>
      <c r="D152" s="104"/>
      <c r="E152" s="221"/>
      <c r="F152" s="221"/>
      <c r="G152" s="23"/>
      <c r="H152" s="221"/>
      <c r="I152" s="104"/>
      <c r="J152" s="104"/>
      <c r="K152" s="221"/>
      <c r="L152" s="221"/>
      <c r="M152" s="23"/>
      <c r="N152" s="221"/>
      <c r="O152" s="133"/>
      <c r="P152" s="133"/>
      <c r="Q152" s="133"/>
    </row>
    <row r="153" spans="2:17" x14ac:dyDescent="0.2">
      <c r="B153" s="221"/>
      <c r="C153" s="104"/>
      <c r="D153" s="104"/>
      <c r="E153" s="221"/>
      <c r="F153" s="221"/>
      <c r="G153" s="23"/>
      <c r="H153" s="221"/>
      <c r="I153" s="104"/>
      <c r="J153" s="104"/>
      <c r="K153" s="221"/>
      <c r="L153" s="221"/>
      <c r="M153" s="23"/>
      <c r="N153" s="221"/>
      <c r="O153" s="133"/>
      <c r="P153" s="133"/>
      <c r="Q153" s="133"/>
    </row>
    <row r="154" spans="2:17" x14ac:dyDescent="0.2">
      <c r="B154" s="221"/>
      <c r="C154" s="104"/>
      <c r="D154" s="104"/>
      <c r="E154" s="221"/>
      <c r="F154" s="221"/>
      <c r="G154" s="23"/>
      <c r="H154" s="221"/>
      <c r="I154" s="104"/>
      <c r="J154" s="104"/>
      <c r="K154" s="221"/>
      <c r="L154" s="221"/>
      <c r="M154" s="23"/>
      <c r="N154" s="221"/>
      <c r="O154" s="133"/>
      <c r="P154" s="133"/>
      <c r="Q154" s="133"/>
    </row>
    <row r="155" spans="2:17" x14ac:dyDescent="0.2">
      <c r="B155" s="221"/>
      <c r="C155" s="104"/>
      <c r="D155" s="104"/>
      <c r="E155" s="221"/>
      <c r="F155" s="221"/>
      <c r="G155" s="23"/>
      <c r="H155" s="221"/>
      <c r="I155" s="104"/>
      <c r="J155" s="104"/>
      <c r="K155" s="221"/>
      <c r="L155" s="221"/>
      <c r="M155" s="23"/>
      <c r="N155" s="221"/>
      <c r="O155" s="133"/>
      <c r="P155" s="133"/>
      <c r="Q155" s="133"/>
    </row>
    <row r="156" spans="2:17" x14ac:dyDescent="0.2">
      <c r="B156" s="221"/>
      <c r="C156" s="104"/>
      <c r="D156" s="104"/>
      <c r="E156" s="221"/>
      <c r="F156" s="221"/>
      <c r="G156" s="23"/>
      <c r="H156" s="221"/>
      <c r="I156" s="104"/>
      <c r="J156" s="104"/>
      <c r="K156" s="221"/>
      <c r="L156" s="221"/>
      <c r="M156" s="23"/>
      <c r="N156" s="221"/>
      <c r="O156" s="133"/>
      <c r="P156" s="133"/>
      <c r="Q156" s="133"/>
    </row>
    <row r="157" spans="2:17" x14ac:dyDescent="0.2">
      <c r="B157" s="221"/>
      <c r="C157" s="104"/>
      <c r="D157" s="104"/>
      <c r="E157" s="221"/>
      <c r="F157" s="221"/>
      <c r="G157" s="23"/>
      <c r="H157" s="221"/>
      <c r="I157" s="104"/>
      <c r="J157" s="104"/>
      <c r="K157" s="221"/>
      <c r="L157" s="221"/>
      <c r="M157" s="23"/>
      <c r="N157" s="221"/>
      <c r="O157" s="133"/>
      <c r="P157" s="133"/>
      <c r="Q157" s="133"/>
    </row>
    <row r="158" spans="2:17" x14ac:dyDescent="0.2">
      <c r="B158" s="221"/>
      <c r="C158" s="104"/>
      <c r="D158" s="104"/>
      <c r="E158" s="221"/>
      <c r="F158" s="221"/>
      <c r="G158" s="23"/>
      <c r="H158" s="221"/>
      <c r="I158" s="104"/>
      <c r="J158" s="104"/>
      <c r="K158" s="221"/>
      <c r="L158" s="221"/>
      <c r="M158" s="23"/>
      <c r="N158" s="221"/>
      <c r="O158" s="133"/>
      <c r="P158" s="133"/>
      <c r="Q158" s="133"/>
    </row>
    <row r="159" spans="2:17" x14ac:dyDescent="0.2">
      <c r="B159" s="221"/>
      <c r="C159" s="104"/>
      <c r="D159" s="104"/>
      <c r="E159" s="221"/>
      <c r="F159" s="221"/>
      <c r="G159" s="23"/>
      <c r="H159" s="221"/>
      <c r="I159" s="104"/>
      <c r="J159" s="104"/>
      <c r="K159" s="221"/>
      <c r="L159" s="221"/>
      <c r="M159" s="23"/>
      <c r="N159" s="221"/>
      <c r="O159" s="133"/>
      <c r="P159" s="133"/>
      <c r="Q159" s="133"/>
    </row>
    <row r="160" spans="2:17" x14ac:dyDescent="0.2">
      <c r="B160" s="221"/>
      <c r="C160" s="104"/>
      <c r="D160" s="104"/>
      <c r="E160" s="221"/>
      <c r="F160" s="221"/>
      <c r="G160" s="23"/>
      <c r="H160" s="221"/>
      <c r="I160" s="104"/>
      <c r="J160" s="104"/>
      <c r="K160" s="221"/>
      <c r="L160" s="221"/>
      <c r="M160" s="23"/>
      <c r="N160" s="221"/>
      <c r="O160" s="133"/>
      <c r="P160" s="133"/>
      <c r="Q160" s="133"/>
    </row>
    <row r="161" spans="2:17" x14ac:dyDescent="0.2">
      <c r="B161" s="221"/>
      <c r="C161" s="104"/>
      <c r="D161" s="104"/>
      <c r="E161" s="221"/>
      <c r="F161" s="221"/>
      <c r="G161" s="23"/>
      <c r="H161" s="221"/>
      <c r="I161" s="104"/>
      <c r="J161" s="104"/>
      <c r="K161" s="221"/>
      <c r="L161" s="221"/>
      <c r="M161" s="23"/>
      <c r="N161" s="221"/>
      <c r="O161" s="133"/>
      <c r="P161" s="133"/>
      <c r="Q161" s="133"/>
    </row>
    <row r="162" spans="2:17" x14ac:dyDescent="0.2">
      <c r="B162" s="221"/>
      <c r="C162" s="104"/>
      <c r="D162" s="104"/>
      <c r="E162" s="221"/>
      <c r="F162" s="221"/>
      <c r="G162" s="23"/>
      <c r="H162" s="221"/>
      <c r="I162" s="104"/>
      <c r="J162" s="104"/>
      <c r="K162" s="221"/>
      <c r="L162" s="221"/>
      <c r="M162" s="23"/>
      <c r="N162" s="221"/>
      <c r="O162" s="133"/>
      <c r="P162" s="133"/>
      <c r="Q162" s="133"/>
    </row>
    <row r="163" spans="2:17" x14ac:dyDescent="0.2">
      <c r="B163" s="221"/>
      <c r="C163" s="104"/>
      <c r="D163" s="104"/>
      <c r="E163" s="221"/>
      <c r="F163" s="221"/>
      <c r="G163" s="23"/>
      <c r="H163" s="221"/>
      <c r="I163" s="104"/>
      <c r="J163" s="104"/>
      <c r="K163" s="221"/>
      <c r="L163" s="221"/>
      <c r="M163" s="23"/>
      <c r="N163" s="221"/>
      <c r="O163" s="133"/>
      <c r="P163" s="133"/>
      <c r="Q163" s="133"/>
    </row>
    <row r="164" spans="2:17" x14ac:dyDescent="0.2">
      <c r="B164" s="221"/>
      <c r="C164" s="104"/>
      <c r="D164" s="104"/>
      <c r="E164" s="221"/>
      <c r="F164" s="221"/>
      <c r="G164" s="23"/>
      <c r="H164" s="221"/>
      <c r="I164" s="104"/>
      <c r="J164" s="104"/>
      <c r="K164" s="221"/>
      <c r="L164" s="221"/>
      <c r="M164" s="23"/>
      <c r="N164" s="221"/>
      <c r="O164" s="133"/>
      <c r="P164" s="133"/>
      <c r="Q164" s="133"/>
    </row>
    <row r="165" spans="2:17" x14ac:dyDescent="0.2">
      <c r="B165" s="221"/>
      <c r="C165" s="104"/>
      <c r="D165" s="104"/>
      <c r="E165" s="221"/>
      <c r="F165" s="221"/>
      <c r="G165" s="23"/>
      <c r="H165" s="221"/>
      <c r="I165" s="104"/>
      <c r="J165" s="104"/>
      <c r="K165" s="221"/>
      <c r="L165" s="221"/>
      <c r="M165" s="23"/>
      <c r="N165" s="221"/>
      <c r="O165" s="133"/>
      <c r="P165" s="133"/>
      <c r="Q165" s="133"/>
    </row>
    <row r="166" spans="2:17" x14ac:dyDescent="0.2">
      <c r="B166" s="221"/>
      <c r="C166" s="104"/>
      <c r="D166" s="104"/>
      <c r="E166" s="221"/>
      <c r="F166" s="221"/>
      <c r="G166" s="23"/>
      <c r="H166" s="221"/>
      <c r="I166" s="104"/>
      <c r="J166" s="104"/>
      <c r="K166" s="221"/>
      <c r="L166" s="221"/>
      <c r="M166" s="23"/>
      <c r="N166" s="221"/>
      <c r="O166" s="133"/>
      <c r="P166" s="133"/>
      <c r="Q166" s="133"/>
    </row>
    <row r="167" spans="2:17" x14ac:dyDescent="0.2">
      <c r="B167" s="221"/>
      <c r="C167" s="104"/>
      <c r="D167" s="104"/>
      <c r="E167" s="221"/>
      <c r="F167" s="221"/>
      <c r="G167" s="23"/>
      <c r="H167" s="221"/>
      <c r="I167" s="104"/>
      <c r="J167" s="104"/>
      <c r="K167" s="221"/>
      <c r="L167" s="221"/>
      <c r="M167" s="23"/>
      <c r="N167" s="221"/>
      <c r="O167" s="133"/>
      <c r="P167" s="133"/>
      <c r="Q167" s="133"/>
    </row>
    <row r="168" spans="2:17" x14ac:dyDescent="0.2">
      <c r="B168" s="221"/>
      <c r="C168" s="104"/>
      <c r="D168" s="104"/>
      <c r="E168" s="221"/>
      <c r="F168" s="221"/>
      <c r="G168" s="23"/>
      <c r="H168" s="221"/>
      <c r="I168" s="104"/>
      <c r="J168" s="104"/>
      <c r="K168" s="221"/>
      <c r="L168" s="221"/>
      <c r="M168" s="23"/>
      <c r="N168" s="221"/>
      <c r="O168" s="133"/>
      <c r="P168" s="133"/>
      <c r="Q168" s="133"/>
    </row>
    <row r="169" spans="2:17" x14ac:dyDescent="0.2">
      <c r="B169" s="221"/>
      <c r="C169" s="104"/>
      <c r="D169" s="104"/>
      <c r="E169" s="221"/>
      <c r="F169" s="221"/>
      <c r="G169" s="23"/>
      <c r="H169" s="221"/>
      <c r="I169" s="104"/>
      <c r="J169" s="104"/>
      <c r="K169" s="221"/>
      <c r="L169" s="221"/>
      <c r="M169" s="23"/>
      <c r="N169" s="221"/>
      <c r="O169" s="133"/>
      <c r="P169" s="133"/>
      <c r="Q169" s="133"/>
    </row>
    <row r="170" spans="2:17" x14ac:dyDescent="0.2">
      <c r="B170" s="221"/>
      <c r="C170" s="104"/>
      <c r="D170" s="104"/>
      <c r="E170" s="221"/>
      <c r="F170" s="221"/>
      <c r="G170" s="23"/>
      <c r="H170" s="221"/>
      <c r="I170" s="104"/>
      <c r="J170" s="104"/>
      <c r="K170" s="221"/>
      <c r="L170" s="221"/>
      <c r="M170" s="23"/>
      <c r="N170" s="221"/>
      <c r="O170" s="133"/>
      <c r="P170" s="133"/>
      <c r="Q170" s="133"/>
    </row>
    <row r="171" spans="2:17" x14ac:dyDescent="0.2">
      <c r="B171" s="221"/>
      <c r="C171" s="104"/>
      <c r="D171" s="104"/>
      <c r="E171" s="221"/>
      <c r="F171" s="221"/>
      <c r="G171" s="23"/>
      <c r="H171" s="221"/>
      <c r="I171" s="104"/>
      <c r="J171" s="104"/>
      <c r="K171" s="221"/>
      <c r="L171" s="221"/>
      <c r="M171" s="23"/>
      <c r="N171" s="221"/>
      <c r="O171" s="133"/>
      <c r="P171" s="133"/>
      <c r="Q171" s="133"/>
    </row>
    <row r="172" spans="2:17" x14ac:dyDescent="0.2">
      <c r="B172" s="221"/>
      <c r="C172" s="104"/>
      <c r="D172" s="104"/>
      <c r="E172" s="221"/>
      <c r="F172" s="221"/>
      <c r="G172" s="23"/>
      <c r="H172" s="221"/>
      <c r="I172" s="104"/>
      <c r="J172" s="104"/>
      <c r="K172" s="221"/>
      <c r="L172" s="221"/>
      <c r="M172" s="23"/>
      <c r="N172" s="221"/>
      <c r="O172" s="133"/>
      <c r="P172" s="133"/>
      <c r="Q172" s="133"/>
    </row>
    <row r="173" spans="2:17" x14ac:dyDescent="0.2">
      <c r="B173" s="221"/>
      <c r="C173" s="104"/>
      <c r="D173" s="104"/>
      <c r="E173" s="221"/>
      <c r="F173" s="221"/>
      <c r="G173" s="23"/>
      <c r="H173" s="221"/>
      <c r="I173" s="104"/>
      <c r="J173" s="104"/>
      <c r="K173" s="221"/>
      <c r="L173" s="221"/>
      <c r="M173" s="23"/>
      <c r="N173" s="221"/>
      <c r="O173" s="133"/>
      <c r="P173" s="133"/>
      <c r="Q173" s="133"/>
    </row>
    <row r="174" spans="2:17" x14ac:dyDescent="0.2">
      <c r="B174" s="221"/>
      <c r="C174" s="104"/>
      <c r="D174" s="104"/>
      <c r="E174" s="221"/>
      <c r="F174" s="221"/>
      <c r="G174" s="23"/>
      <c r="H174" s="221"/>
      <c r="I174" s="104"/>
      <c r="J174" s="104"/>
      <c r="K174" s="221"/>
      <c r="L174" s="221"/>
      <c r="M174" s="23"/>
      <c r="N174" s="221"/>
      <c r="O174" s="133"/>
      <c r="P174" s="133"/>
      <c r="Q174" s="133"/>
    </row>
    <row r="175" spans="2:17" x14ac:dyDescent="0.2">
      <c r="B175" s="221"/>
      <c r="C175" s="104"/>
      <c r="D175" s="104"/>
      <c r="E175" s="221"/>
      <c r="F175" s="221"/>
      <c r="G175" s="23"/>
      <c r="H175" s="221"/>
      <c r="I175" s="104"/>
      <c r="J175" s="104"/>
      <c r="K175" s="221"/>
      <c r="L175" s="221"/>
      <c r="M175" s="23"/>
      <c r="N175" s="221"/>
      <c r="O175" s="133"/>
      <c r="P175" s="133"/>
      <c r="Q175" s="133"/>
    </row>
    <row r="176" spans="2:17" x14ac:dyDescent="0.2">
      <c r="B176" s="221"/>
      <c r="C176" s="104"/>
      <c r="D176" s="104"/>
      <c r="E176" s="221"/>
      <c r="F176" s="221"/>
      <c r="G176" s="23"/>
      <c r="H176" s="221"/>
      <c r="I176" s="104"/>
      <c r="J176" s="104"/>
      <c r="K176" s="221"/>
      <c r="L176" s="221"/>
      <c r="M176" s="23"/>
      <c r="N176" s="221"/>
      <c r="O176" s="133"/>
      <c r="P176" s="133"/>
      <c r="Q176" s="133"/>
    </row>
    <row r="177" spans="2:17" x14ac:dyDescent="0.2">
      <c r="B177" s="221"/>
      <c r="C177" s="104"/>
      <c r="D177" s="104"/>
      <c r="E177" s="221"/>
      <c r="F177" s="221"/>
      <c r="G177" s="23"/>
      <c r="H177" s="221"/>
      <c r="I177" s="104"/>
      <c r="J177" s="104"/>
      <c r="K177" s="221"/>
      <c r="L177" s="221"/>
      <c r="M177" s="23"/>
      <c r="N177" s="221"/>
      <c r="O177" s="133"/>
      <c r="P177" s="133"/>
      <c r="Q177" s="133"/>
    </row>
    <row r="178" spans="2:17" x14ac:dyDescent="0.2">
      <c r="B178" s="221"/>
      <c r="C178" s="104"/>
      <c r="D178" s="104"/>
      <c r="E178" s="221"/>
      <c r="F178" s="221"/>
      <c r="G178" s="23"/>
      <c r="H178" s="221"/>
      <c r="I178" s="104"/>
      <c r="J178" s="104"/>
      <c r="K178" s="221"/>
      <c r="L178" s="221"/>
      <c r="M178" s="23"/>
      <c r="N178" s="221"/>
      <c r="O178" s="133"/>
      <c r="P178" s="133"/>
      <c r="Q178" s="133"/>
    </row>
    <row r="179" spans="2:17" x14ac:dyDescent="0.2">
      <c r="B179" s="221"/>
      <c r="C179" s="104"/>
      <c r="D179" s="104"/>
      <c r="E179" s="221"/>
      <c r="F179" s="221"/>
      <c r="G179" s="23"/>
      <c r="H179" s="221"/>
      <c r="I179" s="104"/>
      <c r="J179" s="104"/>
      <c r="K179" s="221"/>
      <c r="L179" s="221"/>
      <c r="M179" s="23"/>
      <c r="N179" s="221"/>
      <c r="O179" s="133"/>
      <c r="P179" s="133"/>
      <c r="Q179" s="133"/>
    </row>
    <row r="180" spans="2:17" x14ac:dyDescent="0.2">
      <c r="B180" s="221"/>
      <c r="C180" s="104"/>
      <c r="D180" s="104"/>
      <c r="E180" s="221"/>
      <c r="F180" s="221"/>
      <c r="G180" s="23"/>
      <c r="H180" s="221"/>
      <c r="I180" s="104"/>
      <c r="J180" s="104"/>
      <c r="K180" s="221"/>
      <c r="L180" s="221"/>
      <c r="M180" s="23"/>
      <c r="N180" s="221"/>
      <c r="O180" s="133"/>
      <c r="P180" s="133"/>
      <c r="Q180" s="133"/>
    </row>
    <row r="181" spans="2:17" x14ac:dyDescent="0.2">
      <c r="B181" s="221"/>
      <c r="C181" s="104"/>
      <c r="D181" s="104"/>
      <c r="E181" s="221"/>
      <c r="F181" s="221"/>
      <c r="G181" s="23"/>
      <c r="H181" s="221"/>
      <c r="I181" s="104"/>
      <c r="J181" s="104"/>
      <c r="K181" s="221"/>
      <c r="L181" s="221"/>
      <c r="M181" s="23"/>
      <c r="N181" s="221"/>
      <c r="O181" s="133"/>
      <c r="P181" s="133"/>
      <c r="Q181" s="133"/>
    </row>
    <row r="182" spans="2:17" x14ac:dyDescent="0.2">
      <c r="B182" s="221"/>
      <c r="C182" s="104"/>
      <c r="D182" s="104"/>
      <c r="E182" s="221"/>
      <c r="F182" s="221"/>
      <c r="G182" s="23"/>
      <c r="H182" s="221"/>
      <c r="I182" s="104"/>
      <c r="J182" s="104"/>
      <c r="K182" s="221"/>
      <c r="L182" s="221"/>
      <c r="M182" s="23"/>
      <c r="N182" s="221"/>
      <c r="O182" s="133"/>
      <c r="P182" s="133"/>
      <c r="Q182" s="133"/>
    </row>
    <row r="183" spans="2:17" x14ac:dyDescent="0.2">
      <c r="B183" s="221"/>
      <c r="C183" s="104"/>
      <c r="D183" s="104"/>
      <c r="E183" s="221"/>
      <c r="F183" s="221"/>
      <c r="G183" s="23"/>
      <c r="H183" s="221"/>
      <c r="I183" s="104"/>
      <c r="J183" s="104"/>
      <c r="K183" s="221"/>
      <c r="L183" s="221"/>
      <c r="M183" s="23"/>
      <c r="N183" s="221"/>
      <c r="O183" s="133"/>
      <c r="P183" s="133"/>
      <c r="Q183" s="133"/>
    </row>
    <row r="184" spans="2:17" x14ac:dyDescent="0.2">
      <c r="B184" s="221"/>
      <c r="C184" s="104"/>
      <c r="D184" s="104"/>
      <c r="E184" s="221"/>
      <c r="F184" s="221"/>
      <c r="G184" s="23"/>
      <c r="H184" s="221"/>
      <c r="I184" s="104"/>
      <c r="J184" s="104"/>
      <c r="K184" s="221"/>
      <c r="L184" s="221"/>
      <c r="M184" s="23"/>
      <c r="N184" s="221"/>
      <c r="O184" s="133"/>
      <c r="P184" s="133"/>
      <c r="Q184" s="133"/>
    </row>
    <row r="185" spans="2:17" x14ac:dyDescent="0.2">
      <c r="B185" s="221"/>
      <c r="C185" s="104"/>
      <c r="D185" s="104"/>
      <c r="E185" s="221"/>
      <c r="F185" s="221"/>
      <c r="G185" s="23"/>
      <c r="H185" s="221"/>
      <c r="I185" s="104"/>
      <c r="J185" s="104"/>
      <c r="K185" s="221"/>
      <c r="L185" s="221"/>
      <c r="M185" s="23"/>
      <c r="N185" s="221"/>
      <c r="O185" s="133"/>
      <c r="P185" s="133"/>
      <c r="Q185" s="133"/>
    </row>
    <row r="186" spans="2:17" x14ac:dyDescent="0.2">
      <c r="B186" s="221"/>
      <c r="C186" s="104"/>
      <c r="D186" s="104"/>
      <c r="E186" s="221"/>
      <c r="F186" s="221"/>
      <c r="G186" s="23"/>
      <c r="H186" s="221"/>
      <c r="I186" s="104"/>
      <c r="J186" s="104"/>
      <c r="K186" s="221"/>
      <c r="L186" s="221"/>
      <c r="M186" s="23"/>
      <c r="N186" s="221"/>
      <c r="O186" s="133"/>
      <c r="P186" s="133"/>
      <c r="Q186" s="133"/>
    </row>
    <row r="187" spans="2:17" x14ac:dyDescent="0.2">
      <c r="B187" s="221"/>
      <c r="C187" s="104"/>
      <c r="D187" s="104"/>
      <c r="E187" s="221"/>
      <c r="F187" s="221"/>
      <c r="G187" s="23"/>
      <c r="H187" s="221"/>
      <c r="I187" s="104"/>
      <c r="J187" s="104"/>
      <c r="K187" s="221"/>
      <c r="L187" s="221"/>
      <c r="M187" s="23"/>
      <c r="N187" s="221"/>
      <c r="O187" s="133"/>
      <c r="P187" s="133"/>
      <c r="Q187" s="133"/>
    </row>
    <row r="188" spans="2:17" x14ac:dyDescent="0.2">
      <c r="B188" s="221"/>
      <c r="C188" s="104"/>
      <c r="D188" s="104"/>
      <c r="E188" s="221"/>
      <c r="F188" s="221"/>
      <c r="G188" s="23"/>
      <c r="H188" s="221"/>
      <c r="I188" s="104"/>
      <c r="J188" s="104"/>
      <c r="K188" s="221"/>
      <c r="L188" s="221"/>
      <c r="M188" s="23"/>
      <c r="N188" s="221"/>
      <c r="O188" s="133"/>
      <c r="P188" s="133"/>
      <c r="Q188" s="133"/>
    </row>
    <row r="189" spans="2:17" x14ac:dyDescent="0.2">
      <c r="B189" s="221"/>
      <c r="C189" s="104"/>
      <c r="D189" s="104"/>
      <c r="E189" s="221"/>
      <c r="F189" s="221"/>
      <c r="G189" s="23"/>
      <c r="H189" s="221"/>
      <c r="I189" s="104"/>
      <c r="J189" s="104"/>
      <c r="K189" s="221"/>
      <c r="L189" s="221"/>
      <c r="M189" s="23"/>
      <c r="N189" s="221"/>
      <c r="O189" s="133"/>
      <c r="P189" s="133"/>
      <c r="Q189" s="133"/>
    </row>
    <row r="190" spans="2:17" x14ac:dyDescent="0.2">
      <c r="B190" s="221"/>
      <c r="C190" s="104"/>
      <c r="D190" s="104"/>
      <c r="E190" s="221"/>
      <c r="F190" s="221"/>
      <c r="G190" s="23"/>
      <c r="H190" s="221"/>
      <c r="I190" s="104"/>
      <c r="J190" s="104"/>
      <c r="K190" s="221"/>
      <c r="L190" s="221"/>
      <c r="M190" s="23"/>
      <c r="N190" s="221"/>
      <c r="O190" s="133"/>
      <c r="P190" s="133"/>
      <c r="Q190" s="133"/>
    </row>
    <row r="191" spans="2:17" x14ac:dyDescent="0.2">
      <c r="B191" s="221"/>
      <c r="C191" s="104"/>
      <c r="D191" s="104"/>
      <c r="E191" s="221"/>
      <c r="F191" s="221"/>
      <c r="G191" s="23"/>
      <c r="H191" s="221"/>
      <c r="I191" s="104"/>
      <c r="J191" s="104"/>
      <c r="K191" s="221"/>
      <c r="L191" s="221"/>
      <c r="M191" s="23"/>
      <c r="N191" s="221"/>
      <c r="O191" s="133"/>
      <c r="P191" s="133"/>
      <c r="Q191" s="133"/>
    </row>
    <row r="192" spans="2:17" x14ac:dyDescent="0.2">
      <c r="B192" s="221"/>
      <c r="C192" s="104"/>
      <c r="D192" s="104"/>
      <c r="E192" s="221"/>
      <c r="F192" s="221"/>
      <c r="G192" s="23"/>
      <c r="H192" s="221"/>
      <c r="I192" s="104"/>
      <c r="J192" s="104"/>
      <c r="K192" s="221"/>
      <c r="L192" s="221"/>
      <c r="M192" s="23"/>
      <c r="N192" s="221"/>
      <c r="O192" s="133"/>
      <c r="P192" s="133"/>
      <c r="Q192" s="133"/>
    </row>
    <row r="193" spans="2:17" x14ac:dyDescent="0.2">
      <c r="B193" s="221"/>
      <c r="C193" s="104"/>
      <c r="D193" s="104"/>
      <c r="E193" s="221"/>
      <c r="F193" s="221"/>
      <c r="G193" s="23"/>
      <c r="H193" s="221"/>
      <c r="I193" s="104"/>
      <c r="J193" s="104"/>
      <c r="K193" s="221"/>
      <c r="L193" s="221"/>
      <c r="M193" s="23"/>
      <c r="N193" s="221"/>
      <c r="O193" s="133"/>
      <c r="P193" s="133"/>
      <c r="Q193" s="133"/>
    </row>
    <row r="194" spans="2:17" x14ac:dyDescent="0.2">
      <c r="B194" s="221"/>
      <c r="C194" s="104"/>
      <c r="D194" s="104"/>
      <c r="E194" s="221"/>
      <c r="F194" s="221"/>
      <c r="G194" s="23"/>
      <c r="H194" s="221"/>
      <c r="I194" s="104"/>
      <c r="J194" s="104"/>
      <c r="K194" s="221"/>
      <c r="L194" s="221"/>
      <c r="M194" s="23"/>
      <c r="N194" s="221"/>
      <c r="O194" s="133"/>
      <c r="P194" s="133"/>
      <c r="Q194" s="133"/>
    </row>
    <row r="195" spans="2:17" x14ac:dyDescent="0.2">
      <c r="B195" s="221"/>
      <c r="C195" s="104"/>
      <c r="D195" s="104"/>
      <c r="E195" s="221"/>
      <c r="F195" s="221"/>
      <c r="G195" s="23"/>
      <c r="H195" s="221"/>
      <c r="I195" s="104"/>
      <c r="J195" s="104"/>
      <c r="K195" s="221"/>
      <c r="L195" s="221"/>
      <c r="M195" s="23"/>
      <c r="N195" s="221"/>
      <c r="O195" s="133"/>
      <c r="P195" s="133"/>
      <c r="Q195" s="133"/>
    </row>
    <row r="196" spans="2:17" x14ac:dyDescent="0.2">
      <c r="B196" s="221"/>
      <c r="C196" s="104"/>
      <c r="D196" s="104"/>
      <c r="E196" s="221"/>
      <c r="F196" s="221"/>
      <c r="G196" s="23"/>
      <c r="H196" s="221"/>
      <c r="I196" s="104"/>
      <c r="J196" s="104"/>
      <c r="K196" s="221"/>
      <c r="L196" s="221"/>
      <c r="M196" s="23"/>
      <c r="N196" s="221"/>
      <c r="O196" s="133"/>
      <c r="P196" s="133"/>
      <c r="Q196" s="133"/>
    </row>
    <row r="197" spans="2:17" x14ac:dyDescent="0.2">
      <c r="B197" s="221"/>
      <c r="C197" s="104"/>
      <c r="D197" s="104"/>
      <c r="E197" s="221"/>
      <c r="F197" s="221"/>
      <c r="G197" s="23"/>
      <c r="H197" s="221"/>
      <c r="I197" s="104"/>
      <c r="J197" s="104"/>
      <c r="K197" s="221"/>
      <c r="L197" s="221"/>
      <c r="M197" s="23"/>
      <c r="N197" s="221"/>
      <c r="O197" s="133"/>
      <c r="P197" s="133"/>
      <c r="Q197" s="133"/>
    </row>
    <row r="198" spans="2:17" x14ac:dyDescent="0.2">
      <c r="B198" s="221"/>
      <c r="C198" s="104"/>
      <c r="D198" s="104"/>
      <c r="E198" s="221"/>
      <c r="F198" s="221"/>
      <c r="G198" s="23"/>
      <c r="H198" s="221"/>
      <c r="I198" s="104"/>
      <c r="J198" s="104"/>
      <c r="K198" s="221"/>
      <c r="L198" s="221"/>
      <c r="M198" s="23"/>
      <c r="N198" s="221"/>
      <c r="O198" s="133"/>
      <c r="P198" s="133"/>
      <c r="Q198" s="133"/>
    </row>
    <row r="199" spans="2:17" x14ac:dyDescent="0.2">
      <c r="B199" s="221"/>
      <c r="C199" s="104"/>
      <c r="D199" s="104"/>
      <c r="E199" s="221"/>
      <c r="F199" s="221"/>
      <c r="G199" s="23"/>
      <c r="H199" s="221"/>
      <c r="I199" s="104"/>
      <c r="J199" s="104"/>
      <c r="K199" s="221"/>
      <c r="L199" s="221"/>
      <c r="M199" s="23"/>
      <c r="N199" s="221"/>
      <c r="O199" s="133"/>
      <c r="P199" s="133"/>
      <c r="Q199" s="133"/>
    </row>
    <row r="200" spans="2:17" x14ac:dyDescent="0.2">
      <c r="B200" s="221"/>
      <c r="C200" s="104"/>
      <c r="D200" s="104"/>
      <c r="E200" s="221"/>
      <c r="F200" s="221"/>
      <c r="G200" s="23"/>
      <c r="H200" s="221"/>
      <c r="I200" s="104"/>
      <c r="J200" s="104"/>
      <c r="K200" s="221"/>
      <c r="L200" s="221"/>
      <c r="M200" s="23"/>
      <c r="N200" s="221"/>
      <c r="O200" s="133"/>
      <c r="P200" s="133"/>
      <c r="Q200" s="133"/>
    </row>
    <row r="201" spans="2:17" x14ac:dyDescent="0.2">
      <c r="B201" s="221"/>
      <c r="C201" s="104"/>
      <c r="D201" s="104"/>
      <c r="E201" s="221"/>
      <c r="F201" s="221"/>
      <c r="G201" s="23"/>
      <c r="H201" s="221"/>
      <c r="I201" s="104"/>
      <c r="J201" s="104"/>
      <c r="K201" s="221"/>
      <c r="L201" s="221"/>
      <c r="M201" s="23"/>
      <c r="N201" s="221"/>
      <c r="O201" s="133"/>
      <c r="P201" s="133"/>
      <c r="Q201" s="133"/>
    </row>
    <row r="202" spans="2:17" x14ac:dyDescent="0.2">
      <c r="B202" s="221"/>
      <c r="C202" s="104"/>
      <c r="D202" s="104"/>
      <c r="E202" s="221"/>
      <c r="F202" s="221"/>
      <c r="G202" s="23"/>
      <c r="H202" s="221"/>
      <c r="I202" s="104"/>
      <c r="J202" s="104"/>
      <c r="K202" s="221"/>
      <c r="L202" s="221"/>
      <c r="M202" s="23"/>
      <c r="N202" s="221"/>
      <c r="O202" s="133"/>
      <c r="P202" s="133"/>
      <c r="Q202" s="133"/>
    </row>
    <row r="203" spans="2:17" x14ac:dyDescent="0.2">
      <c r="B203" s="221"/>
      <c r="C203" s="104"/>
      <c r="D203" s="104"/>
      <c r="E203" s="221"/>
      <c r="F203" s="221"/>
      <c r="G203" s="23"/>
      <c r="H203" s="221"/>
      <c r="I203" s="104"/>
      <c r="J203" s="104"/>
      <c r="K203" s="221"/>
      <c r="L203" s="221"/>
      <c r="M203" s="23"/>
      <c r="N203" s="221"/>
      <c r="O203" s="133"/>
      <c r="P203" s="133"/>
      <c r="Q203" s="133"/>
    </row>
    <row r="204" spans="2:17" x14ac:dyDescent="0.2">
      <c r="B204" s="221"/>
      <c r="C204" s="104"/>
      <c r="D204" s="104"/>
      <c r="E204" s="221"/>
      <c r="F204" s="221"/>
      <c r="G204" s="23"/>
      <c r="H204" s="221"/>
      <c r="I204" s="104"/>
      <c r="J204" s="104"/>
      <c r="K204" s="221"/>
      <c r="L204" s="221"/>
      <c r="M204" s="23"/>
      <c r="N204" s="221"/>
      <c r="O204" s="133"/>
      <c r="P204" s="133"/>
      <c r="Q204" s="133"/>
    </row>
    <row r="205" spans="2:17" x14ac:dyDescent="0.2">
      <c r="B205" s="221"/>
      <c r="C205" s="104"/>
      <c r="D205" s="104"/>
      <c r="E205" s="221"/>
      <c r="F205" s="221"/>
      <c r="G205" s="23"/>
      <c r="H205" s="221"/>
      <c r="I205" s="104"/>
      <c r="J205" s="104"/>
      <c r="K205" s="221"/>
      <c r="L205" s="221"/>
      <c r="M205" s="23"/>
      <c r="N205" s="221"/>
      <c r="O205" s="133"/>
      <c r="P205" s="133"/>
      <c r="Q205" s="133"/>
    </row>
    <row r="206" spans="2:17" x14ac:dyDescent="0.2">
      <c r="B206" s="221"/>
      <c r="C206" s="104"/>
      <c r="D206" s="104"/>
      <c r="E206" s="221"/>
      <c r="F206" s="221"/>
      <c r="G206" s="23"/>
      <c r="H206" s="221"/>
      <c r="I206" s="104"/>
      <c r="J206" s="104"/>
      <c r="K206" s="221"/>
      <c r="L206" s="221"/>
      <c r="M206" s="23"/>
      <c r="N206" s="221"/>
      <c r="O206" s="133"/>
      <c r="P206" s="133"/>
      <c r="Q206" s="133"/>
    </row>
    <row r="207" spans="2:17" x14ac:dyDescent="0.2">
      <c r="B207" s="221"/>
      <c r="C207" s="104"/>
      <c r="D207" s="104"/>
      <c r="E207" s="221"/>
      <c r="F207" s="221"/>
      <c r="G207" s="23"/>
      <c r="H207" s="221"/>
      <c r="I207" s="104"/>
      <c r="J207" s="104"/>
      <c r="K207" s="221"/>
      <c r="L207" s="221"/>
      <c r="M207" s="23"/>
      <c r="N207" s="221"/>
      <c r="O207" s="133"/>
      <c r="P207" s="133"/>
      <c r="Q207" s="133"/>
    </row>
    <row r="208" spans="2:17" x14ac:dyDescent="0.2">
      <c r="B208" s="221"/>
      <c r="C208" s="104"/>
      <c r="D208" s="104"/>
      <c r="E208" s="221"/>
      <c r="F208" s="221"/>
      <c r="G208" s="23"/>
      <c r="H208" s="221"/>
      <c r="I208" s="104"/>
      <c r="J208" s="104"/>
      <c r="K208" s="221"/>
      <c r="L208" s="221"/>
      <c r="M208" s="23"/>
      <c r="N208" s="221"/>
      <c r="O208" s="133"/>
      <c r="P208" s="133"/>
      <c r="Q208" s="133"/>
    </row>
    <row r="209" spans="2:17" x14ac:dyDescent="0.2">
      <c r="B209" s="221"/>
      <c r="C209" s="104"/>
      <c r="D209" s="104"/>
      <c r="E209" s="221"/>
      <c r="F209" s="221"/>
      <c r="G209" s="23"/>
      <c r="H209" s="221"/>
      <c r="I209" s="104"/>
      <c r="J209" s="104"/>
      <c r="K209" s="221"/>
      <c r="L209" s="221"/>
      <c r="M209" s="23"/>
      <c r="N209" s="221"/>
      <c r="O209" s="133"/>
      <c r="P209" s="133"/>
      <c r="Q209" s="133"/>
    </row>
    <row r="210" spans="2:17" x14ac:dyDescent="0.2">
      <c r="B210" s="221"/>
      <c r="C210" s="104"/>
      <c r="D210" s="104"/>
      <c r="E210" s="221"/>
      <c r="F210" s="221"/>
      <c r="G210" s="23"/>
      <c r="H210" s="221"/>
      <c r="I210" s="104"/>
      <c r="J210" s="104"/>
      <c r="K210" s="221"/>
      <c r="L210" s="221"/>
      <c r="M210" s="23"/>
      <c r="N210" s="221"/>
      <c r="O210" s="133"/>
      <c r="P210" s="133"/>
      <c r="Q210" s="133"/>
    </row>
    <row r="211" spans="2:17" x14ac:dyDescent="0.2">
      <c r="B211" s="221"/>
      <c r="C211" s="104"/>
      <c r="D211" s="104"/>
      <c r="E211" s="221"/>
      <c r="F211" s="221"/>
      <c r="G211" s="23"/>
      <c r="H211" s="221"/>
      <c r="I211" s="104"/>
      <c r="J211" s="104"/>
      <c r="K211" s="221"/>
      <c r="L211" s="221"/>
      <c r="M211" s="23"/>
      <c r="N211" s="221"/>
      <c r="O211" s="133"/>
      <c r="P211" s="133"/>
      <c r="Q211" s="133"/>
    </row>
    <row r="212" spans="2:17" x14ac:dyDescent="0.2">
      <c r="B212" s="221"/>
      <c r="C212" s="104"/>
      <c r="D212" s="104"/>
      <c r="E212" s="221"/>
      <c r="F212" s="221"/>
      <c r="G212" s="23"/>
      <c r="H212" s="221"/>
      <c r="I212" s="104"/>
      <c r="J212" s="104"/>
      <c r="K212" s="221"/>
      <c r="L212" s="221"/>
      <c r="M212" s="23"/>
      <c r="N212" s="221"/>
      <c r="O212" s="133"/>
      <c r="P212" s="133"/>
      <c r="Q212" s="133"/>
    </row>
    <row r="213" spans="2:17" x14ac:dyDescent="0.2">
      <c r="B213" s="221"/>
      <c r="C213" s="104"/>
      <c r="D213" s="104"/>
      <c r="E213" s="221"/>
      <c r="F213" s="221"/>
      <c r="G213" s="23"/>
      <c r="H213" s="221"/>
      <c r="I213" s="104"/>
      <c r="J213" s="104"/>
      <c r="K213" s="221"/>
      <c r="L213" s="221"/>
      <c r="M213" s="23"/>
      <c r="N213" s="221"/>
      <c r="O213" s="133"/>
      <c r="P213" s="133"/>
      <c r="Q213" s="133"/>
    </row>
    <row r="214" spans="2:17" x14ac:dyDescent="0.2">
      <c r="B214" s="221"/>
      <c r="C214" s="104"/>
      <c r="D214" s="104"/>
      <c r="E214" s="221"/>
      <c r="F214" s="221"/>
      <c r="G214" s="23"/>
      <c r="H214" s="221"/>
      <c r="I214" s="104"/>
      <c r="J214" s="104"/>
      <c r="K214" s="221"/>
      <c r="L214" s="221"/>
      <c r="M214" s="23"/>
      <c r="N214" s="221"/>
      <c r="O214" s="133"/>
      <c r="P214" s="133"/>
      <c r="Q214" s="133"/>
    </row>
    <row r="215" spans="2:17" x14ac:dyDescent="0.2">
      <c r="B215" s="221"/>
      <c r="C215" s="104"/>
      <c r="D215" s="104"/>
      <c r="E215" s="221"/>
      <c r="F215" s="221"/>
      <c r="G215" s="23"/>
      <c r="H215" s="221"/>
      <c r="I215" s="104"/>
      <c r="J215" s="104"/>
      <c r="K215" s="221"/>
      <c r="L215" s="221"/>
      <c r="M215" s="23"/>
      <c r="N215" s="221"/>
      <c r="O215" s="133"/>
      <c r="P215" s="133"/>
      <c r="Q215" s="133"/>
    </row>
    <row r="216" spans="2:17" x14ac:dyDescent="0.2">
      <c r="B216" s="221"/>
      <c r="C216" s="104"/>
      <c r="D216" s="104"/>
      <c r="E216" s="221"/>
      <c r="F216" s="221"/>
      <c r="G216" s="23"/>
      <c r="H216" s="221"/>
      <c r="I216" s="104"/>
      <c r="J216" s="104"/>
      <c r="K216" s="221"/>
      <c r="L216" s="221"/>
      <c r="M216" s="23"/>
      <c r="N216" s="221"/>
      <c r="O216" s="133"/>
      <c r="P216" s="133"/>
      <c r="Q216" s="133"/>
    </row>
    <row r="217" spans="2:17" x14ac:dyDescent="0.2">
      <c r="B217" s="221"/>
      <c r="C217" s="104"/>
      <c r="D217" s="104"/>
      <c r="E217" s="221"/>
      <c r="F217" s="221"/>
      <c r="G217" s="23"/>
      <c r="H217" s="221"/>
      <c r="I217" s="104"/>
      <c r="J217" s="104"/>
      <c r="K217" s="221"/>
      <c r="L217" s="221"/>
      <c r="M217" s="23"/>
      <c r="N217" s="221"/>
      <c r="O217" s="133"/>
      <c r="P217" s="133"/>
      <c r="Q217" s="133"/>
    </row>
    <row r="218" spans="2:17" x14ac:dyDescent="0.2">
      <c r="B218" s="221"/>
      <c r="C218" s="104"/>
      <c r="D218" s="104"/>
      <c r="E218" s="221"/>
      <c r="F218" s="221"/>
      <c r="G218" s="23"/>
      <c r="H218" s="221"/>
      <c r="I218" s="104"/>
      <c r="J218" s="104"/>
      <c r="K218" s="221"/>
      <c r="L218" s="221"/>
      <c r="M218" s="23"/>
      <c r="N218" s="221"/>
      <c r="O218" s="133"/>
      <c r="P218" s="133"/>
      <c r="Q218" s="133"/>
    </row>
    <row r="219" spans="2:17" x14ac:dyDescent="0.2">
      <c r="B219" s="221"/>
      <c r="C219" s="104"/>
      <c r="D219" s="104"/>
      <c r="E219" s="221"/>
      <c r="F219" s="221"/>
      <c r="G219" s="23"/>
      <c r="H219" s="221"/>
      <c r="I219" s="104"/>
      <c r="J219" s="104"/>
      <c r="K219" s="221"/>
      <c r="L219" s="221"/>
      <c r="M219" s="23"/>
      <c r="N219" s="221"/>
      <c r="O219" s="133"/>
      <c r="P219" s="133"/>
      <c r="Q219" s="133"/>
    </row>
    <row r="220" spans="2:17" x14ac:dyDescent="0.2">
      <c r="B220" s="221"/>
      <c r="C220" s="104"/>
      <c r="D220" s="104"/>
      <c r="E220" s="221"/>
      <c r="F220" s="221"/>
      <c r="G220" s="23"/>
      <c r="H220" s="221"/>
      <c r="I220" s="104"/>
      <c r="J220" s="104"/>
      <c r="K220" s="221"/>
      <c r="L220" s="221"/>
      <c r="M220" s="23"/>
      <c r="N220" s="221"/>
      <c r="O220" s="133"/>
      <c r="P220" s="133"/>
      <c r="Q220" s="133"/>
    </row>
    <row r="221" spans="2:17" x14ac:dyDescent="0.2">
      <c r="B221" s="221"/>
      <c r="C221" s="104"/>
      <c r="D221" s="104"/>
      <c r="E221" s="221"/>
      <c r="F221" s="221"/>
      <c r="G221" s="23"/>
      <c r="H221" s="221"/>
      <c r="I221" s="104"/>
      <c r="J221" s="104"/>
      <c r="K221" s="221"/>
      <c r="L221" s="221"/>
      <c r="M221" s="23"/>
      <c r="N221" s="221"/>
      <c r="O221" s="133"/>
      <c r="P221" s="133"/>
      <c r="Q221" s="133"/>
    </row>
    <row r="222" spans="2:17" x14ac:dyDescent="0.2">
      <c r="B222" s="221"/>
      <c r="C222" s="104"/>
      <c r="D222" s="104"/>
      <c r="E222" s="221"/>
      <c r="F222" s="221"/>
      <c r="G222" s="23"/>
      <c r="H222" s="221"/>
      <c r="I222" s="104"/>
      <c r="J222" s="104"/>
      <c r="K222" s="221"/>
      <c r="L222" s="221"/>
      <c r="M222" s="23"/>
      <c r="N222" s="221"/>
      <c r="O222" s="133"/>
      <c r="P222" s="133"/>
      <c r="Q222" s="133"/>
    </row>
    <row r="223" spans="2:17" x14ac:dyDescent="0.2">
      <c r="B223" s="221"/>
      <c r="C223" s="104"/>
      <c r="D223" s="104"/>
      <c r="E223" s="221"/>
      <c r="F223" s="221"/>
      <c r="G223" s="23"/>
      <c r="H223" s="221"/>
      <c r="I223" s="104"/>
      <c r="J223" s="104"/>
      <c r="K223" s="221"/>
      <c r="L223" s="221"/>
      <c r="M223" s="23"/>
      <c r="N223" s="221"/>
      <c r="O223" s="133"/>
      <c r="P223" s="133"/>
      <c r="Q223" s="133"/>
    </row>
    <row r="224" spans="2:17" x14ac:dyDescent="0.2">
      <c r="B224" s="221"/>
      <c r="C224" s="104"/>
      <c r="D224" s="104"/>
      <c r="E224" s="221"/>
      <c r="F224" s="221"/>
      <c r="G224" s="23"/>
      <c r="H224" s="221"/>
      <c r="I224" s="104"/>
      <c r="J224" s="104"/>
      <c r="K224" s="221"/>
      <c r="L224" s="221"/>
      <c r="M224" s="23"/>
      <c r="N224" s="221"/>
      <c r="O224" s="133"/>
      <c r="P224" s="133"/>
      <c r="Q224" s="133"/>
    </row>
    <row r="225" spans="2:17" x14ac:dyDescent="0.2">
      <c r="B225" s="221"/>
      <c r="C225" s="104"/>
      <c r="D225" s="104"/>
      <c r="E225" s="221"/>
      <c r="F225" s="221"/>
      <c r="G225" s="23"/>
      <c r="H225" s="221"/>
      <c r="I225" s="104"/>
      <c r="J225" s="104"/>
      <c r="K225" s="221"/>
      <c r="L225" s="221"/>
      <c r="M225" s="23"/>
      <c r="N225" s="221"/>
      <c r="O225" s="133"/>
      <c r="P225" s="133"/>
      <c r="Q225" s="133"/>
    </row>
    <row r="226" spans="2:17" x14ac:dyDescent="0.2">
      <c r="B226" s="221"/>
      <c r="C226" s="104"/>
      <c r="D226" s="104"/>
      <c r="E226" s="221"/>
      <c r="F226" s="221"/>
      <c r="G226" s="23"/>
      <c r="H226" s="221"/>
      <c r="I226" s="104"/>
      <c r="J226" s="104"/>
      <c r="K226" s="221"/>
      <c r="L226" s="221"/>
      <c r="M226" s="23"/>
      <c r="N226" s="221"/>
      <c r="O226" s="133"/>
      <c r="P226" s="133"/>
      <c r="Q226" s="133"/>
    </row>
    <row r="227" spans="2:17" x14ac:dyDescent="0.2">
      <c r="B227" s="221"/>
      <c r="C227" s="104"/>
      <c r="D227" s="104"/>
      <c r="E227" s="221"/>
      <c r="F227" s="221"/>
      <c r="G227" s="23"/>
      <c r="H227" s="221"/>
      <c r="I227" s="104"/>
      <c r="J227" s="104"/>
      <c r="K227" s="221"/>
      <c r="L227" s="221"/>
      <c r="M227" s="23"/>
      <c r="N227" s="221"/>
      <c r="O227" s="133"/>
      <c r="P227" s="133"/>
      <c r="Q227" s="133"/>
    </row>
    <row r="228" spans="2:17" x14ac:dyDescent="0.2">
      <c r="B228" s="221"/>
      <c r="C228" s="104"/>
      <c r="D228" s="104"/>
      <c r="E228" s="221"/>
      <c r="F228" s="221"/>
      <c r="G228" s="23"/>
      <c r="H228" s="221"/>
      <c r="I228" s="104"/>
      <c r="J228" s="104"/>
      <c r="K228" s="221"/>
      <c r="L228" s="221"/>
      <c r="M228" s="23"/>
      <c r="N228" s="221"/>
      <c r="O228" s="133"/>
      <c r="P228" s="133"/>
      <c r="Q228" s="133"/>
    </row>
    <row r="229" spans="2:17" x14ac:dyDescent="0.2">
      <c r="B229" s="221"/>
      <c r="C229" s="104"/>
      <c r="D229" s="104"/>
      <c r="E229" s="221"/>
      <c r="F229" s="221"/>
      <c r="G229" s="23"/>
      <c r="H229" s="221"/>
      <c r="I229" s="104"/>
      <c r="J229" s="104"/>
      <c r="K229" s="221"/>
      <c r="L229" s="221"/>
      <c r="M229" s="23"/>
      <c r="N229" s="221"/>
      <c r="O229" s="133"/>
      <c r="P229" s="133"/>
      <c r="Q229" s="133"/>
    </row>
    <row r="230" spans="2:17" x14ac:dyDescent="0.2">
      <c r="B230" s="221"/>
      <c r="C230" s="104"/>
      <c r="D230" s="104"/>
      <c r="E230" s="221"/>
      <c r="F230" s="221"/>
      <c r="G230" s="23"/>
      <c r="H230" s="221"/>
      <c r="I230" s="104"/>
      <c r="J230" s="104"/>
      <c r="K230" s="221"/>
      <c r="L230" s="221"/>
      <c r="M230" s="23"/>
      <c r="N230" s="221"/>
      <c r="O230" s="133"/>
      <c r="P230" s="133"/>
      <c r="Q230" s="133"/>
    </row>
    <row r="231" spans="2:17" x14ac:dyDescent="0.2">
      <c r="B231" s="221"/>
      <c r="C231" s="104"/>
      <c r="D231" s="104"/>
      <c r="E231" s="221"/>
      <c r="F231" s="221"/>
      <c r="G231" s="23"/>
      <c r="H231" s="221"/>
      <c r="I231" s="104"/>
      <c r="J231" s="104"/>
      <c r="K231" s="221"/>
      <c r="L231" s="221"/>
      <c r="M231" s="23"/>
      <c r="N231" s="221"/>
      <c r="O231" s="133"/>
      <c r="P231" s="133"/>
      <c r="Q231" s="133"/>
    </row>
    <row r="232" spans="2:17" x14ac:dyDescent="0.2">
      <c r="B232" s="221"/>
      <c r="C232" s="104"/>
      <c r="D232" s="104"/>
      <c r="E232" s="221"/>
      <c r="F232" s="221"/>
      <c r="G232" s="23"/>
      <c r="H232" s="221"/>
      <c r="I232" s="104"/>
      <c r="J232" s="104"/>
      <c r="K232" s="221"/>
      <c r="L232" s="221"/>
      <c r="M232" s="23"/>
      <c r="N232" s="221"/>
      <c r="O232" s="133"/>
      <c r="P232" s="133"/>
      <c r="Q232" s="133"/>
    </row>
    <row r="233" spans="2:17" x14ac:dyDescent="0.2">
      <c r="B233" s="221"/>
      <c r="C233" s="104"/>
      <c r="D233" s="104"/>
      <c r="E233" s="221"/>
      <c r="F233" s="221"/>
      <c r="G233" s="23"/>
      <c r="H233" s="221"/>
      <c r="I233" s="104"/>
      <c r="J233" s="104"/>
      <c r="K233" s="221"/>
      <c r="L233" s="221"/>
      <c r="M233" s="23"/>
      <c r="N233" s="221"/>
      <c r="O233" s="133"/>
      <c r="P233" s="133"/>
      <c r="Q233" s="133"/>
    </row>
    <row r="234" spans="2:17" x14ac:dyDescent="0.2">
      <c r="B234" s="221"/>
      <c r="C234" s="104"/>
      <c r="D234" s="104"/>
      <c r="E234" s="221"/>
      <c r="F234" s="221"/>
      <c r="G234" s="23"/>
      <c r="H234" s="221"/>
      <c r="I234" s="104"/>
      <c r="J234" s="104"/>
      <c r="K234" s="221"/>
      <c r="L234" s="221"/>
      <c r="M234" s="23"/>
      <c r="N234" s="221"/>
      <c r="O234" s="133"/>
      <c r="P234" s="133"/>
      <c r="Q234" s="133"/>
    </row>
    <row r="235" spans="2:17" x14ac:dyDescent="0.2">
      <c r="B235" s="221"/>
      <c r="C235" s="104"/>
      <c r="D235" s="104"/>
      <c r="E235" s="221"/>
      <c r="F235" s="221"/>
      <c r="G235" s="23"/>
      <c r="H235" s="221"/>
      <c r="I235" s="104"/>
      <c r="J235" s="104"/>
      <c r="K235" s="221"/>
      <c r="L235" s="221"/>
      <c r="M235" s="23"/>
      <c r="N235" s="221"/>
      <c r="O235" s="133"/>
      <c r="P235" s="133"/>
      <c r="Q235" s="133"/>
    </row>
    <row r="236" spans="2:17" x14ac:dyDescent="0.2">
      <c r="B236" s="221"/>
      <c r="C236" s="104"/>
      <c r="D236" s="104"/>
      <c r="E236" s="221"/>
      <c r="F236" s="221"/>
      <c r="G236" s="23"/>
      <c r="H236" s="221"/>
      <c r="I236" s="104"/>
      <c r="J236" s="104"/>
      <c r="K236" s="221"/>
      <c r="L236" s="221"/>
      <c r="M236" s="23"/>
      <c r="N236" s="221"/>
      <c r="O236" s="133"/>
      <c r="P236" s="133"/>
      <c r="Q236" s="133"/>
    </row>
    <row r="237" spans="2:17" x14ac:dyDescent="0.2">
      <c r="B237" s="221"/>
      <c r="C237" s="104"/>
      <c r="D237" s="104"/>
      <c r="E237" s="221"/>
      <c r="F237" s="221"/>
      <c r="G237" s="23"/>
      <c r="H237" s="221"/>
      <c r="I237" s="104"/>
      <c r="J237" s="104"/>
      <c r="K237" s="221"/>
      <c r="L237" s="221"/>
      <c r="M237" s="23"/>
      <c r="N237" s="221"/>
      <c r="O237" s="133"/>
      <c r="P237" s="133"/>
      <c r="Q237" s="133"/>
    </row>
    <row r="238" spans="2:17" x14ac:dyDescent="0.2">
      <c r="B238" s="221"/>
      <c r="C238" s="104"/>
      <c r="D238" s="104"/>
      <c r="E238" s="221"/>
      <c r="F238" s="221"/>
      <c r="G238" s="23"/>
      <c r="H238" s="221"/>
      <c r="I238" s="104"/>
      <c r="J238" s="104"/>
      <c r="K238" s="221"/>
      <c r="L238" s="221"/>
      <c r="M238" s="23"/>
      <c r="N238" s="221"/>
      <c r="O238" s="133"/>
      <c r="P238" s="133"/>
      <c r="Q238" s="133"/>
    </row>
    <row r="239" spans="2:17" x14ac:dyDescent="0.2">
      <c r="B239" s="221"/>
      <c r="C239" s="104"/>
      <c r="D239" s="104"/>
      <c r="E239" s="221"/>
      <c r="F239" s="221"/>
      <c r="G239" s="23"/>
      <c r="H239" s="221"/>
      <c r="I239" s="104"/>
      <c r="J239" s="104"/>
      <c r="K239" s="221"/>
      <c r="L239" s="221"/>
      <c r="M239" s="23"/>
      <c r="N239" s="221"/>
      <c r="O239" s="133"/>
      <c r="P239" s="133"/>
      <c r="Q239" s="133"/>
    </row>
    <row r="240" spans="2:17" x14ac:dyDescent="0.2">
      <c r="B240" s="221"/>
      <c r="C240" s="104"/>
      <c r="D240" s="104"/>
      <c r="E240" s="221"/>
      <c r="F240" s="221"/>
      <c r="G240" s="23"/>
      <c r="H240" s="221"/>
      <c r="I240" s="104"/>
      <c r="J240" s="104"/>
      <c r="K240" s="221"/>
      <c r="L240" s="221"/>
      <c r="M240" s="23"/>
      <c r="N240" s="221"/>
      <c r="O240" s="133"/>
      <c r="P240" s="133"/>
      <c r="Q240" s="133"/>
    </row>
    <row r="241" spans="2:17" x14ac:dyDescent="0.2">
      <c r="B241" s="221"/>
      <c r="C241" s="104"/>
      <c r="D241" s="104"/>
      <c r="E241" s="221"/>
      <c r="F241" s="221"/>
      <c r="G241" s="23"/>
      <c r="H241" s="221"/>
      <c r="I241" s="104"/>
      <c r="J241" s="104"/>
      <c r="K241" s="221"/>
      <c r="L241" s="221"/>
      <c r="M241" s="23"/>
      <c r="N241" s="221"/>
      <c r="O241" s="133"/>
      <c r="P241" s="133"/>
      <c r="Q241" s="133"/>
    </row>
    <row r="242" spans="2:17" x14ac:dyDescent="0.2">
      <c r="B242" s="221"/>
      <c r="C242" s="104"/>
      <c r="D242" s="104"/>
      <c r="E242" s="221"/>
      <c r="F242" s="221"/>
      <c r="G242" s="23"/>
      <c r="H242" s="221"/>
      <c r="I242" s="104"/>
      <c r="J242" s="104"/>
      <c r="K242" s="221"/>
      <c r="L242" s="221"/>
      <c r="M242" s="23"/>
      <c r="N242" s="221"/>
      <c r="O242" s="133"/>
      <c r="P242" s="133"/>
      <c r="Q242" s="133"/>
    </row>
    <row r="243" spans="2:17" x14ac:dyDescent="0.2">
      <c r="B243" s="221"/>
      <c r="C243" s="104"/>
      <c r="D243" s="104"/>
      <c r="E243" s="221"/>
      <c r="F243" s="221"/>
      <c r="G243" s="23"/>
      <c r="H243" s="221"/>
      <c r="I243" s="104"/>
      <c r="J243" s="104"/>
      <c r="K243" s="221"/>
      <c r="L243" s="221"/>
      <c r="M243" s="23"/>
      <c r="N243" s="221"/>
      <c r="O243" s="133"/>
      <c r="P243" s="133"/>
      <c r="Q243" s="133"/>
    </row>
    <row r="244" spans="2:17" x14ac:dyDescent="0.2">
      <c r="B244" s="221"/>
      <c r="C244" s="104"/>
      <c r="D244" s="104"/>
      <c r="E244" s="221"/>
      <c r="F244" s="221"/>
      <c r="G244" s="23"/>
      <c r="H244" s="221"/>
      <c r="I244" s="104"/>
      <c r="J244" s="104"/>
      <c r="K244" s="221"/>
      <c r="L244" s="221"/>
      <c r="M244" s="23"/>
      <c r="N244" s="221"/>
      <c r="O244" s="133"/>
      <c r="P244" s="133"/>
      <c r="Q244" s="133"/>
    </row>
    <row r="245" spans="2:17" x14ac:dyDescent="0.2">
      <c r="B245" s="221"/>
      <c r="C245" s="104"/>
      <c r="D245" s="104"/>
      <c r="E245" s="221"/>
      <c r="F245" s="221"/>
      <c r="G245" s="23"/>
      <c r="H245" s="221"/>
      <c r="I245" s="104"/>
      <c r="J245" s="104"/>
      <c r="K245" s="221"/>
      <c r="L245" s="221"/>
      <c r="M245" s="23"/>
      <c r="N245" s="221"/>
      <c r="O245" s="133"/>
      <c r="P245" s="133"/>
      <c r="Q245" s="133"/>
    </row>
    <row r="246" spans="2:17" x14ac:dyDescent="0.2">
      <c r="B246" s="221"/>
      <c r="C246" s="104"/>
      <c r="D246" s="104"/>
      <c r="E246" s="221"/>
      <c r="F246" s="221"/>
      <c r="G246" s="23"/>
      <c r="H246" s="221"/>
      <c r="I246" s="104"/>
      <c r="J246" s="104"/>
      <c r="K246" s="221"/>
      <c r="L246" s="221"/>
      <c r="M246" s="23"/>
      <c r="N246" s="221"/>
      <c r="O246" s="133"/>
      <c r="P246" s="133"/>
      <c r="Q246" s="133"/>
    </row>
    <row r="247" spans="2:17" x14ac:dyDescent="0.2">
      <c r="B247" s="221"/>
      <c r="C247" s="104"/>
      <c r="D247" s="104"/>
      <c r="E247" s="221"/>
      <c r="F247" s="221"/>
      <c r="G247" s="23"/>
      <c r="H247" s="221"/>
      <c r="I247" s="104"/>
      <c r="J247" s="104"/>
      <c r="K247" s="221"/>
      <c r="L247" s="221"/>
      <c r="M247" s="23"/>
      <c r="N247" s="221"/>
      <c r="O247" s="133"/>
      <c r="P247" s="133"/>
      <c r="Q247" s="133"/>
    </row>
  </sheetData>
  <mergeCells count="5">
    <mergeCell ref="A2:N2"/>
    <mergeCell ref="B5:G5"/>
    <mergeCell ref="H5:M5"/>
    <mergeCell ref="B24:G24"/>
    <mergeCell ref="H24:M24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indexed="12"/>
    <outlinePr applyStyles="1" summaryBelow="0"/>
    <pageSetUpPr fitToPage="1"/>
  </sheetPr>
  <dimension ref="A2:T232"/>
  <sheetViews>
    <sheetView workbookViewId="0">
      <selection activeCell="D5" sqref="D5"/>
    </sheetView>
  </sheetViews>
  <sheetFormatPr defaultRowHeight="12.75" outlineLevelRow="2" x14ac:dyDescent="0.2"/>
  <cols>
    <col min="1" max="1" width="81.42578125" style="243" customWidth="1"/>
    <col min="2" max="2" width="14.28515625" style="200" customWidth="1"/>
    <col min="3" max="3" width="15.42578125" style="200" customWidth="1"/>
    <col min="4" max="4" width="10.28515625" style="13" customWidth="1"/>
    <col min="5" max="5" width="8.85546875" style="112" hidden="1" customWidth="1"/>
    <col min="6" max="16384" width="9.140625" style="112"/>
  </cols>
  <sheetData>
    <row r="2" spans="1:20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</row>
    <row r="3" spans="1:20" ht="18.75" x14ac:dyDescent="0.3">
      <c r="A3" s="2" t="s">
        <v>176</v>
      </c>
      <c r="B3" s="2"/>
      <c r="C3" s="2"/>
      <c r="D3" s="2"/>
    </row>
    <row r="4" spans="1:20" x14ac:dyDescent="0.2">
      <c r="B4" s="221"/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</row>
    <row r="5" spans="1:20" s="73" customFormat="1" x14ac:dyDescent="0.2">
      <c r="B5" s="169"/>
      <c r="C5" s="169"/>
      <c r="D5" s="73" t="str">
        <f>VALVAL</f>
        <v>млрд. одиниць</v>
      </c>
    </row>
    <row r="6" spans="1:20" s="187" customFormat="1" x14ac:dyDescent="0.2">
      <c r="A6" s="78"/>
      <c r="B6" s="212" t="s">
        <v>173</v>
      </c>
      <c r="C6" s="212" t="s">
        <v>3</v>
      </c>
      <c r="D6" s="16" t="s">
        <v>67</v>
      </c>
      <c r="E6" s="220" t="s">
        <v>162</v>
      </c>
    </row>
    <row r="7" spans="1:20" s="24" customFormat="1" ht="15.75" x14ac:dyDescent="0.2">
      <c r="A7" s="101" t="s">
        <v>172</v>
      </c>
      <c r="B7" s="202">
        <f t="shared" ref="B7:C7" si="0">B$18+B$8</f>
        <v>68.349689675339988</v>
      </c>
      <c r="C7" s="202">
        <f t="shared" si="0"/>
        <v>1742.6403388254701</v>
      </c>
      <c r="D7" s="130">
        <v>1.0000009999999999</v>
      </c>
      <c r="E7" s="196" t="s">
        <v>7</v>
      </c>
    </row>
    <row r="8" spans="1:20" s="7" customFormat="1" ht="15" x14ac:dyDescent="0.2">
      <c r="A8" s="203" t="s">
        <v>74</v>
      </c>
      <c r="B8" s="96">
        <f t="shared" ref="B8:D8" si="1">B$9+B$12</f>
        <v>57.915573517169996</v>
      </c>
      <c r="C8" s="96">
        <f t="shared" si="1"/>
        <v>1476.61262452813</v>
      </c>
      <c r="D8" s="137">
        <f t="shared" si="1"/>
        <v>0.84734200000000004</v>
      </c>
      <c r="E8" s="179" t="s">
        <v>7</v>
      </c>
    </row>
    <row r="9" spans="1:20" s="61" customFormat="1" ht="15" outlineLevel="1" x14ac:dyDescent="0.2">
      <c r="A9" s="53" t="s">
        <v>50</v>
      </c>
      <c r="B9" s="232">
        <f t="shared" ref="B9:C9" si="2">SUM(B$10:B$11)</f>
        <v>21.54702514497</v>
      </c>
      <c r="C9" s="232">
        <f t="shared" si="2"/>
        <v>549.36189728924001</v>
      </c>
      <c r="D9" s="165">
        <v>0.315247</v>
      </c>
      <c r="E9" s="64" t="s">
        <v>163</v>
      </c>
    </row>
    <row r="10" spans="1:20" s="230" customFormat="1" ht="14.25" outlineLevel="2" x14ac:dyDescent="0.2">
      <c r="A10" s="144" t="s">
        <v>129</v>
      </c>
      <c r="B10" s="158">
        <v>21.447171601240001</v>
      </c>
      <c r="C10" s="158">
        <v>546.816036231</v>
      </c>
      <c r="D10" s="116">
        <v>0.31378600000000001</v>
      </c>
      <c r="E10" s="151" t="s">
        <v>130</v>
      </c>
    </row>
    <row r="11" spans="1:20" ht="14.25" outlineLevel="2" x14ac:dyDescent="0.2">
      <c r="A11" s="95" t="s">
        <v>8</v>
      </c>
      <c r="B11" s="51">
        <v>9.9853543729999994E-2</v>
      </c>
      <c r="C11" s="51">
        <v>2.5458610582399999</v>
      </c>
      <c r="D11" s="116">
        <v>1.4610000000000001E-3</v>
      </c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</row>
    <row r="12" spans="1:20" ht="15" outlineLevel="1" x14ac:dyDescent="0.25">
      <c r="A12" s="114" t="s">
        <v>79</v>
      </c>
      <c r="B12" s="34">
        <f t="shared" ref="B12:C12" si="3">SUM(B$13:B$17)</f>
        <v>36.368548372199996</v>
      </c>
      <c r="C12" s="34">
        <f t="shared" si="3"/>
        <v>927.25072723889002</v>
      </c>
      <c r="D12" s="92">
        <v>0.53209499999999998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</row>
    <row r="13" spans="1:20" ht="14.25" outlineLevel="2" x14ac:dyDescent="0.25">
      <c r="A13" s="33" t="s">
        <v>142</v>
      </c>
      <c r="B13" s="236">
        <v>13.88520388247</v>
      </c>
      <c r="C13" s="236">
        <v>354.01647781294002</v>
      </c>
      <c r="D13" s="44">
        <v>0.203149</v>
      </c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</row>
    <row r="14" spans="1:20" ht="28.5" outlineLevel="2" x14ac:dyDescent="0.25">
      <c r="A14" s="33" t="s">
        <v>4</v>
      </c>
      <c r="B14" s="236">
        <v>1.75287201592</v>
      </c>
      <c r="C14" s="236">
        <v>44.691139026750001</v>
      </c>
      <c r="D14" s="44">
        <v>2.5645999999999999E-2</v>
      </c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</row>
    <row r="15" spans="1:20" ht="28.5" outlineLevel="2" x14ac:dyDescent="0.25">
      <c r="A15" s="33" t="s">
        <v>22</v>
      </c>
      <c r="B15" s="236">
        <v>5.5843310000000002E-5</v>
      </c>
      <c r="C15" s="236">
        <v>1.4237783699999999E-3</v>
      </c>
      <c r="D15" s="44">
        <v>9.9999999999999995E-7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</row>
    <row r="16" spans="1:20" ht="14.25" outlineLevel="2" x14ac:dyDescent="0.25">
      <c r="A16" s="33" t="s">
        <v>143</v>
      </c>
      <c r="B16" s="236">
        <v>19.043330000000001</v>
      </c>
      <c r="C16" s="236">
        <v>485.52780855683</v>
      </c>
      <c r="D16" s="44">
        <v>0.27861599999999997</v>
      </c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</row>
    <row r="17" spans="1:18" ht="14.25" outlineLevel="2" x14ac:dyDescent="0.25">
      <c r="A17" s="33" t="s">
        <v>6</v>
      </c>
      <c r="B17" s="236">
        <v>1.6870866305000001</v>
      </c>
      <c r="C17" s="236">
        <v>43.013878063999996</v>
      </c>
      <c r="D17" s="44">
        <v>2.4683E-2</v>
      </c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</row>
    <row r="18" spans="1:18" ht="15" x14ac:dyDescent="0.25">
      <c r="A18" s="125" t="s">
        <v>113</v>
      </c>
      <c r="B18" s="214">
        <f t="shared" ref="B18:D18" si="4">B$19+B$23</f>
        <v>10.434116158169999</v>
      </c>
      <c r="C18" s="214">
        <f t="shared" si="4"/>
        <v>266.02771429733997</v>
      </c>
      <c r="D18" s="17">
        <f t="shared" si="4"/>
        <v>0.15265900000000002</v>
      </c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</row>
    <row r="19" spans="1:18" ht="15" outlineLevel="1" x14ac:dyDescent="0.25">
      <c r="A19" s="114" t="s">
        <v>50</v>
      </c>
      <c r="B19" s="34">
        <f t="shared" ref="B19:C19" si="5">SUM(B$20:B$22)</f>
        <v>0.76126981466999999</v>
      </c>
      <c r="C19" s="34">
        <f t="shared" si="5"/>
        <v>19.409297892809999</v>
      </c>
      <c r="D19" s="92">
        <v>1.1139E-2</v>
      </c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</row>
    <row r="20" spans="1:18" ht="14.25" outlineLevel="2" x14ac:dyDescent="0.25">
      <c r="A20" s="33" t="s">
        <v>129</v>
      </c>
      <c r="B20" s="236">
        <v>0.62558998485999995</v>
      </c>
      <c r="C20" s="236">
        <v>15.9500116</v>
      </c>
      <c r="D20" s="44">
        <v>9.1529999999999997E-3</v>
      </c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</row>
    <row r="21" spans="1:18" ht="14.25" outlineLevel="2" x14ac:dyDescent="0.25">
      <c r="A21" s="33" t="s">
        <v>8</v>
      </c>
      <c r="B21" s="236">
        <v>0.13564238661</v>
      </c>
      <c r="C21" s="236">
        <v>3.4583316428100002</v>
      </c>
      <c r="D21" s="44">
        <v>1.9849999999999998E-3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</row>
    <row r="22" spans="1:18" ht="14.25" outlineLevel="2" x14ac:dyDescent="0.25">
      <c r="A22" s="33" t="s">
        <v>132</v>
      </c>
      <c r="B22" s="236">
        <v>3.7443200000000001E-5</v>
      </c>
      <c r="C22" s="236">
        <v>9.5465000000000003E-4</v>
      </c>
      <c r="D22" s="44">
        <v>9.9999999999999995E-7</v>
      </c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</row>
    <row r="23" spans="1:18" ht="15" outlineLevel="1" x14ac:dyDescent="0.25">
      <c r="A23" s="114" t="s">
        <v>79</v>
      </c>
      <c r="B23" s="34">
        <f t="shared" ref="B23:C23" si="6">SUM(B$24:B$27)</f>
        <v>9.6728463434999998</v>
      </c>
      <c r="C23" s="34">
        <f t="shared" si="6"/>
        <v>246.61841640453</v>
      </c>
      <c r="D23" s="92">
        <v>0.14152000000000001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</row>
    <row r="24" spans="1:18" ht="14.25" outlineLevel="2" x14ac:dyDescent="0.25">
      <c r="A24" s="33" t="s">
        <v>142</v>
      </c>
      <c r="B24" s="236">
        <v>7.11777964857</v>
      </c>
      <c r="C24" s="236">
        <v>181.47456114874001</v>
      </c>
      <c r="D24" s="44">
        <v>0.10413799999999999</v>
      </c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</row>
    <row r="25" spans="1:18" ht="28.5" outlineLevel="2" x14ac:dyDescent="0.25">
      <c r="A25" s="33" t="s">
        <v>4</v>
      </c>
      <c r="B25" s="236">
        <v>0.14621677995999999</v>
      </c>
      <c r="C25" s="236">
        <v>3.7279358572399999</v>
      </c>
      <c r="D25" s="44">
        <v>2.1389999999999998E-3</v>
      </c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</row>
    <row r="26" spans="1:18" ht="28.5" outlineLevel="2" x14ac:dyDescent="0.25">
      <c r="A26" s="33" t="s">
        <v>22</v>
      </c>
      <c r="B26" s="236">
        <v>2.2969589678300002</v>
      </c>
      <c r="C26" s="236">
        <v>58.563153292839999</v>
      </c>
      <c r="D26" s="44">
        <v>3.3605999999999997E-2</v>
      </c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</row>
    <row r="27" spans="1:18" ht="14.25" outlineLevel="2" x14ac:dyDescent="0.25">
      <c r="A27" s="33" t="s">
        <v>6</v>
      </c>
      <c r="B27" s="236">
        <v>0.11189094714</v>
      </c>
      <c r="C27" s="236">
        <v>2.8527661057100002</v>
      </c>
      <c r="D27" s="44">
        <v>1.637E-3</v>
      </c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</row>
    <row r="28" spans="1:18" x14ac:dyDescent="0.2">
      <c r="B28" s="221"/>
      <c r="C28" s="221"/>
      <c r="D28" s="2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</row>
    <row r="29" spans="1:18" x14ac:dyDescent="0.2">
      <c r="B29" s="221"/>
      <c r="C29" s="221"/>
      <c r="D29" s="2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</row>
    <row r="30" spans="1:18" x14ac:dyDescent="0.2">
      <c r="B30" s="221"/>
      <c r="C30" s="221"/>
      <c r="D30" s="2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</row>
    <row r="31" spans="1:18" x14ac:dyDescent="0.2">
      <c r="B31" s="221"/>
      <c r="C31" s="221"/>
      <c r="D31" s="2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</row>
    <row r="32" spans="1:18" x14ac:dyDescent="0.2">
      <c r="B32" s="221"/>
      <c r="C32" s="221"/>
      <c r="D32" s="2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</row>
    <row r="33" spans="2:18" x14ac:dyDescent="0.2"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</row>
    <row r="34" spans="2:18" x14ac:dyDescent="0.2"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</row>
    <row r="35" spans="2:18" x14ac:dyDescent="0.2"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</row>
    <row r="36" spans="2:18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</row>
    <row r="37" spans="2:18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</row>
    <row r="38" spans="2:18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</row>
    <row r="39" spans="2:18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</row>
    <row r="40" spans="2:18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</row>
    <row r="41" spans="2:18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</row>
    <row r="42" spans="2:18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</row>
    <row r="43" spans="2:18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</row>
    <row r="44" spans="2:18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</row>
    <row r="45" spans="2:18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</row>
    <row r="46" spans="2:18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</row>
    <row r="47" spans="2:18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</row>
    <row r="48" spans="2:18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</row>
    <row r="49" spans="2:18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</row>
    <row r="50" spans="2:18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</row>
    <row r="51" spans="2:18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</row>
    <row r="52" spans="2:18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</row>
    <row r="53" spans="2:18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</row>
    <row r="54" spans="2:18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</row>
    <row r="55" spans="2:18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</row>
    <row r="56" spans="2:18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</row>
    <row r="57" spans="2:18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</row>
    <row r="58" spans="2:18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</row>
    <row r="59" spans="2:18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</row>
    <row r="60" spans="2:18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</row>
    <row r="61" spans="2:18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</row>
    <row r="62" spans="2:18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</row>
    <row r="63" spans="2:18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</row>
    <row r="64" spans="2:18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</row>
    <row r="65" spans="2:18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</row>
    <row r="66" spans="2:18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</row>
    <row r="67" spans="2:18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</row>
    <row r="68" spans="2:18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</row>
    <row r="69" spans="2:18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</row>
    <row r="70" spans="2:18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</row>
    <row r="71" spans="2:18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</row>
    <row r="72" spans="2:18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</row>
    <row r="73" spans="2:18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</row>
    <row r="74" spans="2:18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</row>
    <row r="75" spans="2:18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</row>
    <row r="76" spans="2:18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</row>
    <row r="77" spans="2:18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</row>
    <row r="78" spans="2:18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</row>
    <row r="79" spans="2:18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</row>
    <row r="80" spans="2:18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</row>
    <row r="81" spans="2:18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</row>
    <row r="82" spans="2:18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</row>
    <row r="83" spans="2:18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</row>
    <row r="84" spans="2:18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</row>
    <row r="85" spans="2:18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</row>
    <row r="86" spans="2:18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</row>
    <row r="87" spans="2:18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</row>
    <row r="88" spans="2:18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</row>
    <row r="89" spans="2:18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</row>
    <row r="90" spans="2:18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</row>
    <row r="91" spans="2:18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</row>
    <row r="92" spans="2:18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</row>
    <row r="93" spans="2:18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</row>
    <row r="94" spans="2:18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</row>
    <row r="95" spans="2:18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</row>
    <row r="96" spans="2:18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</row>
    <row r="97" spans="2:18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</row>
    <row r="98" spans="2:18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</row>
    <row r="99" spans="2:18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</row>
    <row r="100" spans="2:18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</row>
    <row r="101" spans="2:18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</row>
    <row r="102" spans="2:18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</row>
    <row r="103" spans="2:18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</row>
    <row r="104" spans="2:18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</row>
    <row r="105" spans="2:18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</row>
    <row r="106" spans="2:18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</row>
    <row r="107" spans="2:18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</row>
    <row r="108" spans="2:18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</row>
    <row r="109" spans="2:18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</row>
    <row r="110" spans="2:18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</row>
    <row r="111" spans="2:18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</row>
    <row r="112" spans="2:18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</row>
    <row r="113" spans="2:18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</row>
    <row r="114" spans="2:18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</row>
    <row r="115" spans="2:18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</row>
    <row r="116" spans="2:18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</row>
    <row r="117" spans="2:18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</row>
    <row r="118" spans="2:18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</row>
    <row r="119" spans="2:18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</row>
    <row r="120" spans="2:18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</row>
    <row r="121" spans="2:18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</row>
    <row r="122" spans="2:18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</row>
    <row r="123" spans="2:18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</row>
    <row r="124" spans="2:18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</row>
    <row r="125" spans="2:18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</row>
    <row r="126" spans="2:18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</row>
    <row r="127" spans="2:18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</row>
    <row r="128" spans="2:18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</row>
    <row r="129" spans="2:18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</row>
    <row r="130" spans="2:18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</row>
    <row r="131" spans="2:18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</row>
    <row r="132" spans="2:18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</row>
    <row r="133" spans="2:18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</row>
    <row r="134" spans="2:18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</row>
    <row r="135" spans="2:18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</row>
    <row r="136" spans="2:18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</row>
    <row r="137" spans="2:18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</row>
    <row r="138" spans="2:18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</row>
    <row r="139" spans="2:18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</row>
    <row r="140" spans="2:18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</row>
    <row r="141" spans="2:18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</row>
    <row r="142" spans="2:18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</row>
    <row r="143" spans="2:18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</row>
    <row r="144" spans="2:18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</row>
    <row r="145" spans="2:18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</row>
    <row r="146" spans="2:18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</row>
    <row r="147" spans="2:18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</row>
    <row r="148" spans="2:18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</row>
    <row r="149" spans="2:18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</row>
    <row r="150" spans="2:18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</row>
    <row r="151" spans="2:18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</row>
    <row r="152" spans="2:18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</row>
    <row r="153" spans="2:18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</row>
    <row r="154" spans="2:18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</row>
    <row r="155" spans="2:18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</row>
    <row r="156" spans="2:18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</row>
    <row r="157" spans="2:18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</row>
    <row r="158" spans="2:18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</row>
    <row r="159" spans="2:18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</row>
    <row r="160" spans="2:18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</row>
    <row r="161" spans="2:18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</row>
    <row r="162" spans="2:18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</row>
    <row r="163" spans="2:18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</row>
    <row r="164" spans="2:18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</row>
    <row r="165" spans="2:18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</row>
    <row r="166" spans="2:18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</row>
    <row r="167" spans="2:18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</row>
    <row r="168" spans="2:18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</row>
    <row r="169" spans="2:18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</row>
    <row r="170" spans="2:18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</row>
    <row r="171" spans="2:18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</row>
    <row r="172" spans="2:18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</row>
    <row r="173" spans="2:18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</row>
    <row r="174" spans="2:18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</row>
    <row r="175" spans="2:18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</row>
    <row r="176" spans="2:18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</row>
    <row r="177" spans="2:18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</row>
    <row r="178" spans="2:18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</row>
    <row r="179" spans="2:18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</row>
    <row r="180" spans="2:18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</row>
    <row r="181" spans="2:18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</row>
    <row r="182" spans="2:18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</row>
    <row r="183" spans="2:18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</row>
    <row r="184" spans="2:18" x14ac:dyDescent="0.2">
      <c r="B184" s="221"/>
      <c r="C184" s="221"/>
      <c r="D184" s="2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</row>
    <row r="185" spans="2:18" x14ac:dyDescent="0.2">
      <c r="B185" s="221"/>
      <c r="C185" s="221"/>
      <c r="D185" s="2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</row>
    <row r="186" spans="2:18" x14ac:dyDescent="0.2">
      <c r="B186" s="221"/>
      <c r="C186" s="221"/>
      <c r="D186" s="2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</row>
    <row r="187" spans="2:18" x14ac:dyDescent="0.2">
      <c r="B187" s="221"/>
      <c r="C187" s="221"/>
      <c r="D187" s="2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</row>
    <row r="188" spans="2:18" x14ac:dyDescent="0.2">
      <c r="B188" s="221"/>
      <c r="C188" s="221"/>
      <c r="D188" s="2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</row>
    <row r="189" spans="2:18" x14ac:dyDescent="0.2">
      <c r="B189" s="221"/>
      <c r="C189" s="221"/>
      <c r="D189" s="2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</row>
    <row r="190" spans="2:18" x14ac:dyDescent="0.2">
      <c r="B190" s="221"/>
      <c r="C190" s="221"/>
      <c r="D190" s="2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</row>
    <row r="191" spans="2:18" x14ac:dyDescent="0.2">
      <c r="B191" s="221"/>
      <c r="C191" s="221"/>
      <c r="D191" s="2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</row>
    <row r="192" spans="2:18" x14ac:dyDescent="0.2">
      <c r="B192" s="221"/>
      <c r="C192" s="221"/>
      <c r="D192" s="2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</row>
    <row r="193" spans="2:18" x14ac:dyDescent="0.2">
      <c r="B193" s="221"/>
      <c r="C193" s="221"/>
      <c r="D193" s="2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</row>
    <row r="194" spans="2:18" x14ac:dyDescent="0.2">
      <c r="B194" s="221"/>
      <c r="C194" s="221"/>
      <c r="D194" s="2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</row>
    <row r="195" spans="2:18" x14ac:dyDescent="0.2">
      <c r="B195" s="221"/>
      <c r="C195" s="221"/>
      <c r="D195" s="2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</row>
    <row r="196" spans="2:18" x14ac:dyDescent="0.2">
      <c r="B196" s="221"/>
      <c r="C196" s="221"/>
      <c r="D196" s="2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</row>
    <row r="197" spans="2:18" x14ac:dyDescent="0.2">
      <c r="B197" s="221"/>
      <c r="C197" s="221"/>
      <c r="D197" s="2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</row>
    <row r="198" spans="2:18" x14ac:dyDescent="0.2">
      <c r="B198" s="221"/>
      <c r="C198" s="221"/>
      <c r="D198" s="2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</row>
    <row r="199" spans="2:18" x14ac:dyDescent="0.2">
      <c r="B199" s="221"/>
      <c r="C199" s="221"/>
      <c r="D199" s="2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</row>
    <row r="200" spans="2:18" x14ac:dyDescent="0.2">
      <c r="B200" s="221"/>
      <c r="C200" s="221"/>
      <c r="D200" s="2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</row>
    <row r="201" spans="2:18" x14ac:dyDescent="0.2">
      <c r="B201" s="221"/>
      <c r="C201" s="221"/>
      <c r="D201" s="2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</row>
    <row r="202" spans="2:18" x14ac:dyDescent="0.2">
      <c r="B202" s="221"/>
      <c r="C202" s="221"/>
      <c r="D202" s="2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</row>
    <row r="203" spans="2:18" x14ac:dyDescent="0.2">
      <c r="B203" s="221"/>
      <c r="C203" s="221"/>
      <c r="D203" s="2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</row>
    <row r="204" spans="2:18" x14ac:dyDescent="0.2">
      <c r="B204" s="221"/>
      <c r="C204" s="221"/>
      <c r="D204" s="2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</row>
    <row r="205" spans="2:18" x14ac:dyDescent="0.2">
      <c r="B205" s="221"/>
      <c r="C205" s="221"/>
      <c r="D205" s="2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</row>
    <row r="206" spans="2:18" x14ac:dyDescent="0.2">
      <c r="B206" s="221"/>
      <c r="C206" s="221"/>
      <c r="D206" s="2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</row>
    <row r="207" spans="2:18" x14ac:dyDescent="0.2">
      <c r="B207" s="221"/>
      <c r="C207" s="221"/>
      <c r="D207" s="2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</row>
    <row r="208" spans="2:18" x14ac:dyDescent="0.2">
      <c r="B208" s="221"/>
      <c r="C208" s="221"/>
      <c r="D208" s="2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</row>
    <row r="209" spans="2:18" x14ac:dyDescent="0.2">
      <c r="B209" s="221"/>
      <c r="C209" s="221"/>
      <c r="D209" s="2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</row>
    <row r="210" spans="2:18" x14ac:dyDescent="0.2">
      <c r="B210" s="221"/>
      <c r="C210" s="221"/>
      <c r="D210" s="2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</row>
    <row r="211" spans="2:18" x14ac:dyDescent="0.2">
      <c r="B211" s="221"/>
      <c r="C211" s="221"/>
      <c r="D211" s="2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</row>
    <row r="212" spans="2:18" x14ac:dyDescent="0.2">
      <c r="B212" s="221"/>
      <c r="C212" s="221"/>
      <c r="D212" s="2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</row>
    <row r="213" spans="2:18" x14ac:dyDescent="0.2">
      <c r="B213" s="221"/>
      <c r="C213" s="221"/>
      <c r="D213" s="2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</row>
    <row r="214" spans="2:18" x14ac:dyDescent="0.2">
      <c r="B214" s="221"/>
      <c r="C214" s="221"/>
      <c r="D214" s="2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</row>
    <row r="215" spans="2:18" x14ac:dyDescent="0.2">
      <c r="B215" s="221"/>
      <c r="C215" s="221"/>
      <c r="D215" s="2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</row>
    <row r="216" spans="2:18" x14ac:dyDescent="0.2">
      <c r="B216" s="221"/>
      <c r="C216" s="221"/>
      <c r="D216" s="2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</row>
    <row r="217" spans="2:18" x14ac:dyDescent="0.2">
      <c r="B217" s="221"/>
      <c r="C217" s="221"/>
      <c r="D217" s="2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</row>
    <row r="218" spans="2:18" x14ac:dyDescent="0.2">
      <c r="B218" s="221"/>
      <c r="C218" s="221"/>
      <c r="D218" s="2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</row>
    <row r="219" spans="2:18" x14ac:dyDescent="0.2">
      <c r="B219" s="221"/>
      <c r="C219" s="221"/>
      <c r="D219" s="2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</row>
    <row r="220" spans="2:18" x14ac:dyDescent="0.2">
      <c r="B220" s="221"/>
      <c r="C220" s="221"/>
      <c r="D220" s="2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</row>
    <row r="221" spans="2:18" x14ac:dyDescent="0.2">
      <c r="B221" s="221"/>
      <c r="C221" s="221"/>
      <c r="D221" s="2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</row>
    <row r="222" spans="2:18" x14ac:dyDescent="0.2">
      <c r="B222" s="221"/>
      <c r="C222" s="221"/>
      <c r="D222" s="2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</row>
    <row r="223" spans="2:18" x14ac:dyDescent="0.2">
      <c r="B223" s="221"/>
      <c r="C223" s="221"/>
      <c r="D223" s="2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</row>
    <row r="224" spans="2:18" x14ac:dyDescent="0.2">
      <c r="B224" s="221"/>
      <c r="C224" s="221"/>
      <c r="D224" s="2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</row>
    <row r="225" spans="2:18" x14ac:dyDescent="0.2">
      <c r="B225" s="221"/>
      <c r="C225" s="221"/>
      <c r="D225" s="2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</row>
    <row r="226" spans="2:18" x14ac:dyDescent="0.2">
      <c r="B226" s="221"/>
      <c r="C226" s="221"/>
      <c r="D226" s="2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</row>
    <row r="227" spans="2:18" x14ac:dyDescent="0.2">
      <c r="B227" s="221"/>
      <c r="C227" s="221"/>
      <c r="D227" s="2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</row>
    <row r="228" spans="2:18" x14ac:dyDescent="0.2">
      <c r="B228" s="221"/>
      <c r="C228" s="221"/>
      <c r="D228" s="2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</row>
    <row r="229" spans="2:18" x14ac:dyDescent="0.2">
      <c r="B229" s="221"/>
      <c r="C229" s="221"/>
      <c r="D229" s="2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</row>
    <row r="230" spans="2:18" x14ac:dyDescent="0.2">
      <c r="B230" s="221"/>
      <c r="C230" s="221"/>
      <c r="D230" s="2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</row>
    <row r="231" spans="2:18" x14ac:dyDescent="0.2">
      <c r="B231" s="221"/>
      <c r="C231" s="221"/>
      <c r="D231" s="2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</row>
    <row r="232" spans="2:18" x14ac:dyDescent="0.2">
      <c r="B232" s="221"/>
      <c r="C232" s="221"/>
      <c r="D232" s="2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57"/>
    <outlinePr applyStyles="1" summaryBelow="0"/>
    <pageSetUpPr fitToPage="1"/>
  </sheetPr>
  <dimension ref="A1:Q180"/>
  <sheetViews>
    <sheetView workbookViewId="0"/>
  </sheetViews>
  <sheetFormatPr defaultRowHeight="11.25" outlineLevelRow="3" x14ac:dyDescent="0.2"/>
  <cols>
    <col min="1" max="1" width="52" style="52" customWidth="1"/>
    <col min="2" max="12" width="15.140625" style="148" customWidth="1"/>
    <col min="13" max="16384" width="9.140625" style="52"/>
  </cols>
  <sheetData>
    <row r="1" spans="1:17" s="112" customFormat="1" ht="12.75" x14ac:dyDescent="0.2">
      <c r="B1" s="200"/>
      <c r="D1" s="200"/>
      <c r="E1" s="200"/>
      <c r="F1" s="200"/>
      <c r="G1" s="200"/>
      <c r="H1" s="200"/>
      <c r="I1" s="200"/>
      <c r="J1" s="200"/>
      <c r="K1" s="200"/>
      <c r="L1" s="200"/>
    </row>
    <row r="2" spans="1:17" s="112" customFormat="1" ht="18.75" x14ac:dyDescent="0.2">
      <c r="A2" s="5" t="s">
        <v>186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78"/>
      <c r="N2" s="178"/>
      <c r="O2" s="178"/>
      <c r="P2" s="178"/>
      <c r="Q2" s="178"/>
    </row>
    <row r="3" spans="1:17" s="112" customFormat="1" ht="12.75" x14ac:dyDescent="0.2">
      <c r="A3" s="19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</row>
    <row r="4" spans="1:17" s="73" customFormat="1" ht="12.75" x14ac:dyDescent="0.2"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 t="str">
        <f>VALUSD</f>
        <v>млрд. дол. США</v>
      </c>
    </row>
    <row r="5" spans="1:17" s="187" customFormat="1" ht="12.75" x14ac:dyDescent="0.2">
      <c r="A5" s="78"/>
      <c r="B5" s="72">
        <v>42369</v>
      </c>
      <c r="C5" s="72">
        <v>42400</v>
      </c>
      <c r="D5" s="72">
        <v>42429</v>
      </c>
      <c r="E5" s="72">
        <v>42460</v>
      </c>
      <c r="F5" s="72">
        <v>42490</v>
      </c>
      <c r="G5" s="72">
        <v>42521</v>
      </c>
      <c r="H5" s="72">
        <v>42551</v>
      </c>
      <c r="I5" s="72">
        <v>42582</v>
      </c>
      <c r="J5" s="72">
        <v>42613</v>
      </c>
      <c r="K5" s="72">
        <v>42643</v>
      </c>
      <c r="L5" s="72">
        <v>42674</v>
      </c>
    </row>
    <row r="6" spans="1:17" s="41" customFormat="1" ht="31.5" x14ac:dyDescent="0.2">
      <c r="A6" s="194" t="s">
        <v>172</v>
      </c>
      <c r="B6" s="182">
        <f t="shared" ref="B6:K6" si="0">B$7+B$47</f>
        <v>65.505686112319992</v>
      </c>
      <c r="C6" s="182">
        <f t="shared" si="0"/>
        <v>65.427591303490004</v>
      </c>
      <c r="D6" s="182">
        <f t="shared" si="0"/>
        <v>64.349583056179995</v>
      </c>
      <c r="E6" s="182">
        <f t="shared" si="0"/>
        <v>65.236937930370004</v>
      </c>
      <c r="F6" s="182">
        <f t="shared" si="0"/>
        <v>67.099636321540004</v>
      </c>
      <c r="G6" s="182">
        <f t="shared" si="0"/>
        <v>66.899238497829998</v>
      </c>
      <c r="H6" s="182">
        <f t="shared" si="0"/>
        <v>67.122591997079994</v>
      </c>
      <c r="I6" s="182">
        <f t="shared" si="0"/>
        <v>67.005554038159985</v>
      </c>
      <c r="J6" s="182">
        <f t="shared" si="0"/>
        <v>66.72123227533001</v>
      </c>
      <c r="K6" s="182">
        <f t="shared" si="0"/>
        <v>68.618475966630001</v>
      </c>
      <c r="L6" s="182">
        <v>68.349689675340002</v>
      </c>
    </row>
    <row r="7" spans="1:17" s="85" customFormat="1" ht="15" x14ac:dyDescent="0.2">
      <c r="A7" s="240" t="s">
        <v>50</v>
      </c>
      <c r="B7" s="18">
        <f t="shared" ref="B7:L7" si="1">B$8+B$32</f>
        <v>22.060244326389995</v>
      </c>
      <c r="C7" s="18">
        <f t="shared" si="1"/>
        <v>21.851593685869997</v>
      </c>
      <c r="D7" s="18">
        <f t="shared" si="1"/>
        <v>20.901171420940003</v>
      </c>
      <c r="E7" s="18">
        <f t="shared" si="1"/>
        <v>21.108379584550001</v>
      </c>
      <c r="F7" s="18">
        <f t="shared" si="1"/>
        <v>22.546901649110001</v>
      </c>
      <c r="G7" s="18">
        <f t="shared" si="1"/>
        <v>22.767390111080001</v>
      </c>
      <c r="H7" s="18">
        <f t="shared" si="1"/>
        <v>22.961352586760004</v>
      </c>
      <c r="I7" s="18">
        <f t="shared" si="1"/>
        <v>22.798499381329993</v>
      </c>
      <c r="J7" s="18">
        <f t="shared" si="1"/>
        <v>22.356458238660004</v>
      </c>
      <c r="K7" s="18">
        <f t="shared" si="1"/>
        <v>22.21395627823</v>
      </c>
      <c r="L7" s="18">
        <f t="shared" si="1"/>
        <v>22.308294959640001</v>
      </c>
    </row>
    <row r="8" spans="1:17" s="61" customFormat="1" ht="15" outlineLevel="1" x14ac:dyDescent="0.2">
      <c r="A8" s="99" t="s">
        <v>74</v>
      </c>
      <c r="B8" s="161">
        <f t="shared" ref="B8:L8" si="2">B$9+B$30</f>
        <v>21.166125221089995</v>
      </c>
      <c r="C8" s="161">
        <f t="shared" si="2"/>
        <v>21.010688718429996</v>
      </c>
      <c r="D8" s="161">
        <f t="shared" si="2"/>
        <v>20.126796235790003</v>
      </c>
      <c r="E8" s="161">
        <f t="shared" si="2"/>
        <v>20.309302509889999</v>
      </c>
      <c r="F8" s="161">
        <f t="shared" si="2"/>
        <v>21.7304099883</v>
      </c>
      <c r="G8" s="161">
        <f t="shared" si="2"/>
        <v>21.953270328510001</v>
      </c>
      <c r="H8" s="161">
        <f t="shared" si="2"/>
        <v>22.140102317760004</v>
      </c>
      <c r="I8" s="161">
        <f t="shared" si="2"/>
        <v>21.980354137339994</v>
      </c>
      <c r="J8" s="161">
        <f t="shared" si="2"/>
        <v>21.581771201390005</v>
      </c>
      <c r="K8" s="161">
        <f t="shared" si="2"/>
        <v>21.46004498005</v>
      </c>
      <c r="L8" s="161">
        <f t="shared" si="2"/>
        <v>21.54702514497</v>
      </c>
    </row>
    <row r="9" spans="1:17" s="62" customFormat="1" ht="12.75" outlineLevel="2" x14ac:dyDescent="0.2">
      <c r="A9" s="80" t="s">
        <v>129</v>
      </c>
      <c r="B9" s="71">
        <f t="shared" ref="B9:K9" si="3">SUM(B$10:B$29)</f>
        <v>21.055917848519996</v>
      </c>
      <c r="C9" s="71">
        <f t="shared" si="3"/>
        <v>20.905525123369998</v>
      </c>
      <c r="D9" s="71">
        <f t="shared" si="3"/>
        <v>20.029028348660002</v>
      </c>
      <c r="E9" s="71">
        <f t="shared" si="3"/>
        <v>20.209676995340001</v>
      </c>
      <c r="F9" s="71">
        <f t="shared" si="3"/>
        <v>21.626704256429999</v>
      </c>
      <c r="G9" s="71">
        <f t="shared" si="3"/>
        <v>21.849480011740003</v>
      </c>
      <c r="H9" s="71">
        <f t="shared" si="3"/>
        <v>22.036341082120003</v>
      </c>
      <c r="I9" s="71">
        <f t="shared" si="3"/>
        <v>21.876357727399995</v>
      </c>
      <c r="J9" s="71">
        <f t="shared" si="3"/>
        <v>21.481237131530005</v>
      </c>
      <c r="K9" s="71">
        <f t="shared" si="3"/>
        <v>21.361794248860001</v>
      </c>
      <c r="L9" s="71">
        <v>21.447171601240001</v>
      </c>
    </row>
    <row r="10" spans="1:17" s="176" customFormat="1" ht="12.75" outlineLevel="3" x14ac:dyDescent="0.2">
      <c r="A10" s="204" t="s">
        <v>52</v>
      </c>
      <c r="B10" s="227">
        <v>4.10980245E-3</v>
      </c>
      <c r="C10" s="227">
        <v>3.9599600300000001E-3</v>
      </c>
      <c r="D10" s="227">
        <v>3.6814729000000002E-3</v>
      </c>
      <c r="E10" s="227">
        <v>3.7989086600000001E-3</v>
      </c>
      <c r="F10" s="227">
        <v>3.9544950400000004E-3</v>
      </c>
      <c r="G10" s="227">
        <v>0</v>
      </c>
      <c r="H10" s="227">
        <v>0</v>
      </c>
      <c r="I10" s="227">
        <v>0</v>
      </c>
      <c r="J10" s="227">
        <v>0</v>
      </c>
      <c r="K10" s="227">
        <v>0</v>
      </c>
      <c r="L10" s="227">
        <v>0</v>
      </c>
    </row>
    <row r="11" spans="1:17" ht="12.75" outlineLevel="3" x14ac:dyDescent="0.2">
      <c r="A11" s="29" t="s">
        <v>161</v>
      </c>
      <c r="B11" s="181">
        <v>2.5231991677200001</v>
      </c>
      <c r="C11" s="181">
        <v>2.4077218186499998</v>
      </c>
      <c r="D11" s="181">
        <v>2.2383969935799999</v>
      </c>
      <c r="E11" s="181">
        <v>2.3097998951899998</v>
      </c>
      <c r="F11" s="181">
        <v>2.4043990104100001</v>
      </c>
      <c r="G11" s="181">
        <v>2.4063600964199998</v>
      </c>
      <c r="H11" s="181">
        <v>2.4365279818099999</v>
      </c>
      <c r="I11" s="181">
        <v>2.4420503597500001</v>
      </c>
      <c r="J11" s="181">
        <v>2.3607474684200001</v>
      </c>
      <c r="K11" s="181">
        <v>2.33709269024</v>
      </c>
      <c r="L11" s="181">
        <v>2.3752188338</v>
      </c>
      <c r="M11" s="70"/>
      <c r="N11" s="70"/>
      <c r="O11" s="70"/>
    </row>
    <row r="12" spans="1:17" ht="12.75" outlineLevel="3" x14ac:dyDescent="0.2">
      <c r="A12" s="29" t="s">
        <v>44</v>
      </c>
      <c r="B12" s="181">
        <v>1.6200791836499999</v>
      </c>
      <c r="C12" s="181">
        <v>1.5459342441699999</v>
      </c>
      <c r="D12" s="181">
        <v>1.4372152703200001</v>
      </c>
      <c r="E12" s="181">
        <v>1.48306117737</v>
      </c>
      <c r="F12" s="181">
        <v>1.5438007572600001</v>
      </c>
      <c r="G12" s="181">
        <v>1.54505991853</v>
      </c>
      <c r="H12" s="181">
        <v>1.56442991664</v>
      </c>
      <c r="I12" s="181">
        <v>1.5679756888900001</v>
      </c>
      <c r="J12" s="181">
        <v>1.5157732612999999</v>
      </c>
      <c r="K12" s="181">
        <v>1.5005851563399999</v>
      </c>
      <c r="L12" s="181">
        <v>1.5250649407300001</v>
      </c>
      <c r="M12" s="70"/>
      <c r="N12" s="70"/>
      <c r="O12" s="70"/>
    </row>
    <row r="13" spans="1:17" ht="12.75" outlineLevel="3" x14ac:dyDescent="0.2">
      <c r="A13" s="29" t="s">
        <v>72</v>
      </c>
      <c r="B13" s="181">
        <v>0.34514499999999998</v>
      </c>
      <c r="C13" s="181">
        <v>0.34912086348999999</v>
      </c>
      <c r="D13" s="181">
        <v>0.34884125792999998</v>
      </c>
      <c r="E13" s="181">
        <v>0.35086624797999999</v>
      </c>
      <c r="F13" s="181">
        <v>0.37492282406999999</v>
      </c>
      <c r="G13" s="181">
        <v>0.40276241575999999</v>
      </c>
      <c r="H13" s="181">
        <v>0.27559527703999998</v>
      </c>
      <c r="I13" s="181">
        <v>0.10906314021999999</v>
      </c>
      <c r="J13" s="181">
        <v>0.10582194356999999</v>
      </c>
      <c r="K13" s="181">
        <v>0.1056492275</v>
      </c>
      <c r="L13" s="181">
        <v>0.11423657034</v>
      </c>
      <c r="M13" s="70"/>
      <c r="N13" s="70"/>
      <c r="O13" s="70"/>
    </row>
    <row r="14" spans="1:17" ht="12.75" outlineLevel="3" x14ac:dyDescent="0.2">
      <c r="A14" s="29" t="s">
        <v>120</v>
      </c>
      <c r="B14" s="181">
        <v>6.2498263069999997E-2</v>
      </c>
      <c r="C14" s="181">
        <v>5.9637952299999998E-2</v>
      </c>
      <c r="D14" s="181">
        <v>5.5443869020000001E-2</v>
      </c>
      <c r="E14" s="181">
        <v>5.7212479830000003E-2</v>
      </c>
      <c r="F14" s="181">
        <v>5.9555648160000002E-2</v>
      </c>
      <c r="G14" s="181">
        <v>5.960422319E-2</v>
      </c>
      <c r="H14" s="181">
        <v>6.0351465209999997E-2</v>
      </c>
      <c r="I14" s="181">
        <v>6.0488251489999999E-2</v>
      </c>
      <c r="J14" s="181">
        <v>5.8474423349999999E-2</v>
      </c>
      <c r="K14" s="181">
        <v>5.788850743E-2</v>
      </c>
      <c r="L14" s="181">
        <v>5.883287115E-2</v>
      </c>
      <c r="M14" s="70"/>
      <c r="N14" s="70"/>
      <c r="O14" s="70"/>
    </row>
    <row r="15" spans="1:17" ht="12.75" outlineLevel="3" x14ac:dyDescent="0.2">
      <c r="A15" s="29" t="s">
        <v>178</v>
      </c>
      <c r="B15" s="181">
        <v>0.10906488557000001</v>
      </c>
      <c r="C15" s="181">
        <v>0.10407339539</v>
      </c>
      <c r="D15" s="181">
        <v>9.6754356570000005E-2</v>
      </c>
      <c r="E15" s="181">
        <v>9.9840735710000003E-2</v>
      </c>
      <c r="F15" s="181">
        <v>0.10392976752999999</v>
      </c>
      <c r="G15" s="181">
        <v>0.10401453517000001</v>
      </c>
      <c r="H15" s="181">
        <v>0.10531853725</v>
      </c>
      <c r="I15" s="181">
        <v>0.10555724116</v>
      </c>
      <c r="J15" s="181">
        <v>0.10204293652</v>
      </c>
      <c r="K15" s="181">
        <v>0.10102046247</v>
      </c>
      <c r="L15" s="181">
        <v>0.102668459</v>
      </c>
      <c r="M15" s="70"/>
      <c r="N15" s="70"/>
      <c r="O15" s="70"/>
    </row>
    <row r="16" spans="1:17" ht="12.75" outlineLevel="3" x14ac:dyDescent="0.2">
      <c r="A16" s="29" t="s">
        <v>76</v>
      </c>
      <c r="B16" s="181">
        <v>0.13541290332</v>
      </c>
      <c r="C16" s="181">
        <v>0.12921556333000001</v>
      </c>
      <c r="D16" s="181">
        <v>0.12012838286999999</v>
      </c>
      <c r="E16" s="181">
        <v>0.12396037296</v>
      </c>
      <c r="F16" s="181">
        <v>0.12903723769</v>
      </c>
      <c r="G16" s="181">
        <v>0.12914248357999999</v>
      </c>
      <c r="H16" s="181">
        <v>0.13076150794999999</v>
      </c>
      <c r="I16" s="181">
        <v>0.13105787822000001</v>
      </c>
      <c r="J16" s="181">
        <v>0.12669458391999999</v>
      </c>
      <c r="K16" s="181">
        <v>0.12542509942999999</v>
      </c>
      <c r="L16" s="181">
        <v>0.12747122082000001</v>
      </c>
      <c r="M16" s="70"/>
      <c r="N16" s="70"/>
      <c r="O16" s="70"/>
    </row>
    <row r="17" spans="1:15" ht="12.75" outlineLevel="3" x14ac:dyDescent="0.2">
      <c r="A17" s="29" t="s">
        <v>141</v>
      </c>
      <c r="B17" s="181">
        <v>0.66034998110999998</v>
      </c>
      <c r="C17" s="181">
        <v>0.63012824268000001</v>
      </c>
      <c r="D17" s="181">
        <v>0.58581400601</v>
      </c>
      <c r="E17" s="181">
        <v>0.60450095918000002</v>
      </c>
      <c r="F17" s="181">
        <v>0.62925862589000003</v>
      </c>
      <c r="G17" s="181">
        <v>0.62977186445</v>
      </c>
      <c r="H17" s="181">
        <v>0.63766714389000001</v>
      </c>
      <c r="I17" s="181">
        <v>0.63911241313</v>
      </c>
      <c r="J17" s="181">
        <v>0.61783451982000004</v>
      </c>
      <c r="K17" s="181">
        <v>0.61164379471999997</v>
      </c>
      <c r="L17" s="181">
        <v>0.62162184103999996</v>
      </c>
      <c r="M17" s="70"/>
      <c r="N17" s="70"/>
      <c r="O17" s="70"/>
    </row>
    <row r="18" spans="1:15" ht="12.75" outlineLevel="3" x14ac:dyDescent="0.2">
      <c r="A18" s="29" t="s">
        <v>139</v>
      </c>
      <c r="B18" s="181">
        <v>4.3704000389999997E-2</v>
      </c>
      <c r="C18" s="181">
        <v>0.52812500040999999</v>
      </c>
      <c r="D18" s="181">
        <v>0.52853700068999998</v>
      </c>
      <c r="E18" s="181">
        <v>0.52980900059000002</v>
      </c>
      <c r="F18" s="181">
        <v>0.48451300000000003</v>
      </c>
      <c r="G18" s="181">
        <v>0.75551800000000002</v>
      </c>
      <c r="H18" s="181">
        <v>0.75551800000000002</v>
      </c>
      <c r="I18" s="181">
        <v>0.75551800000000002</v>
      </c>
      <c r="J18" s="181">
        <v>0.75551800000000002</v>
      </c>
      <c r="K18" s="181">
        <v>0.75551800000000002</v>
      </c>
      <c r="L18" s="181">
        <v>0.75551800000000002</v>
      </c>
      <c r="M18" s="70"/>
      <c r="N18" s="70"/>
      <c r="O18" s="70"/>
    </row>
    <row r="19" spans="1:15" ht="12.75" outlineLevel="3" x14ac:dyDescent="0.2">
      <c r="A19" s="29" t="s">
        <v>131</v>
      </c>
      <c r="B19" s="181">
        <v>0.91290555954999997</v>
      </c>
      <c r="C19" s="181">
        <v>0.87626246692999998</v>
      </c>
      <c r="D19" s="181">
        <v>1.2671299779</v>
      </c>
      <c r="E19" s="181">
        <v>1.30356598353</v>
      </c>
      <c r="F19" s="181">
        <v>1.9517774004799999</v>
      </c>
      <c r="G19" s="181">
        <v>2.0707158290700001</v>
      </c>
      <c r="H19" s="181">
        <v>1.9687027741200001</v>
      </c>
      <c r="I19" s="181">
        <v>1.98612105889</v>
      </c>
      <c r="J19" s="181">
        <v>2.3348393464199999</v>
      </c>
      <c r="K19" s="181">
        <v>2.4513683845999998</v>
      </c>
      <c r="L19" s="181">
        <v>2.5658144117699999</v>
      </c>
      <c r="M19" s="70"/>
      <c r="N19" s="70"/>
      <c r="O19" s="70"/>
    </row>
    <row r="20" spans="1:15" ht="12.75" outlineLevel="3" x14ac:dyDescent="0.2">
      <c r="A20" s="29" t="s">
        <v>135</v>
      </c>
      <c r="B20" s="181">
        <v>0</v>
      </c>
      <c r="C20" s="181">
        <v>0</v>
      </c>
      <c r="D20" s="181">
        <v>0</v>
      </c>
      <c r="E20" s="181">
        <v>0</v>
      </c>
      <c r="F20" s="181">
        <v>1.191112963E-2</v>
      </c>
      <c r="G20" s="181">
        <v>1.1920844640000001E-2</v>
      </c>
      <c r="H20" s="181">
        <v>2.880776606E-2</v>
      </c>
      <c r="I20" s="181">
        <v>1.6775408410000001E-2</v>
      </c>
      <c r="J20" s="181">
        <v>1.6216906739999998E-2</v>
      </c>
      <c r="K20" s="181">
        <v>0</v>
      </c>
      <c r="L20" s="181">
        <v>0</v>
      </c>
      <c r="M20" s="70"/>
      <c r="N20" s="70"/>
      <c r="O20" s="70"/>
    </row>
    <row r="21" spans="1:15" ht="12.75" outlineLevel="3" x14ac:dyDescent="0.2">
      <c r="A21" s="29" t="s">
        <v>0</v>
      </c>
      <c r="B21" s="181">
        <v>1.8073346098800001</v>
      </c>
      <c r="C21" s="181">
        <v>1.44600651323</v>
      </c>
      <c r="D21" s="181">
        <v>1.4306360325900001</v>
      </c>
      <c r="E21" s="181">
        <v>1.11491564537</v>
      </c>
      <c r="F21" s="181">
        <v>1.3577466999900001</v>
      </c>
      <c r="G21" s="181">
        <v>1.30008544138</v>
      </c>
      <c r="H21" s="181">
        <v>1.3682479883000001</v>
      </c>
      <c r="I21" s="181">
        <v>1.40560947137</v>
      </c>
      <c r="J21" s="181">
        <v>1.1865710776</v>
      </c>
      <c r="K21" s="181">
        <v>1.17917315284</v>
      </c>
      <c r="L21" s="181">
        <v>0.89259693154999997</v>
      </c>
      <c r="M21" s="70"/>
      <c r="N21" s="70"/>
      <c r="O21" s="70"/>
    </row>
    <row r="22" spans="1:15" ht="12.75" outlineLevel="3" x14ac:dyDescent="0.2">
      <c r="A22" s="29" t="s">
        <v>84</v>
      </c>
      <c r="B22" s="181">
        <v>0.16020832754</v>
      </c>
      <c r="C22" s="181">
        <v>0.16019879316999999</v>
      </c>
      <c r="D22" s="181">
        <v>0.1601848129</v>
      </c>
      <c r="E22" s="181">
        <v>0.16019070827000001</v>
      </c>
      <c r="F22" s="181">
        <v>0.16019851883</v>
      </c>
      <c r="G22" s="181">
        <v>0.16019868073999999</v>
      </c>
      <c r="H22" s="181">
        <v>0.16020117154999999</v>
      </c>
      <c r="I22" s="181">
        <v>0.1602016275</v>
      </c>
      <c r="J22" s="181">
        <v>0.16136440321000001</v>
      </c>
      <c r="K22" s="181">
        <v>0.16135073184000001</v>
      </c>
      <c r="L22" s="181">
        <v>0.16137276699</v>
      </c>
      <c r="M22" s="70"/>
      <c r="N22" s="70"/>
      <c r="O22" s="70"/>
    </row>
    <row r="23" spans="1:15" ht="12.75" outlineLevel="3" x14ac:dyDescent="0.2">
      <c r="A23" s="29" t="s">
        <v>152</v>
      </c>
      <c r="B23" s="181">
        <v>6.6762232943399997</v>
      </c>
      <c r="C23" s="181">
        <v>6.37433396521</v>
      </c>
      <c r="D23" s="181">
        <v>5.9078641992899996</v>
      </c>
      <c r="E23" s="181">
        <v>6.0301439771399998</v>
      </c>
      <c r="F23" s="181">
        <v>6.2528321869600001</v>
      </c>
      <c r="G23" s="181">
        <v>6.2574591539100002</v>
      </c>
      <c r="H23" s="181">
        <v>6.5022262047900004</v>
      </c>
      <c r="I23" s="181">
        <v>6.4934406124499997</v>
      </c>
      <c r="J23" s="181">
        <v>6.1914845819700002</v>
      </c>
      <c r="K23" s="181">
        <v>6.2537349427700004</v>
      </c>
      <c r="L23" s="181">
        <v>6.3458032225399998</v>
      </c>
      <c r="M23" s="70"/>
      <c r="N23" s="70"/>
      <c r="O23" s="70"/>
    </row>
    <row r="24" spans="1:15" ht="12.75" outlineLevel="3" x14ac:dyDescent="0.2">
      <c r="A24" s="29" t="s">
        <v>39</v>
      </c>
      <c r="B24" s="181">
        <v>0</v>
      </c>
      <c r="C24" s="181">
        <v>1.9879317400000002E-3</v>
      </c>
      <c r="D24" s="181">
        <v>1.8481289699999999E-3</v>
      </c>
      <c r="E24" s="181">
        <v>4.9584149200000002E-3</v>
      </c>
      <c r="F24" s="181">
        <v>3.2954125319999999E-2</v>
      </c>
      <c r="G24" s="181">
        <v>3.2981003500000002E-2</v>
      </c>
      <c r="H24" s="181">
        <v>3.5547013019999997E-2</v>
      </c>
      <c r="I24" s="181">
        <v>4.3822931699999998E-2</v>
      </c>
      <c r="J24" s="181">
        <v>4.2464165220000002E-2</v>
      </c>
      <c r="K24" s="181">
        <v>2.5058043839999999E-2</v>
      </c>
      <c r="L24" s="181">
        <v>1.1739158099999999E-2</v>
      </c>
      <c r="M24" s="70"/>
      <c r="N24" s="70"/>
      <c r="O24" s="70"/>
    </row>
    <row r="25" spans="1:15" ht="12.75" outlineLevel="3" x14ac:dyDescent="0.2">
      <c r="A25" s="29" t="s">
        <v>28</v>
      </c>
      <c r="B25" s="181">
        <v>1.1291352861099999</v>
      </c>
      <c r="C25" s="181">
        <v>1.0774590049499999</v>
      </c>
      <c r="D25" s="181">
        <v>1.00168590024</v>
      </c>
      <c r="E25" s="181">
        <v>1.03363880219</v>
      </c>
      <c r="F25" s="181">
        <v>1.07597204343</v>
      </c>
      <c r="G25" s="181">
        <v>1.0768496322800001</v>
      </c>
      <c r="H25" s="181">
        <v>1.0299983395100001</v>
      </c>
      <c r="I25" s="181">
        <v>0.97184457390000001</v>
      </c>
      <c r="J25" s="181">
        <v>0.93948906839000002</v>
      </c>
      <c r="K25" s="181">
        <v>0.93007535271999997</v>
      </c>
      <c r="L25" s="181">
        <v>0.94524812979999995</v>
      </c>
      <c r="M25" s="70"/>
      <c r="N25" s="70"/>
      <c r="O25" s="70"/>
    </row>
    <row r="26" spans="1:15" ht="12.75" outlineLevel="3" x14ac:dyDescent="0.2">
      <c r="A26" s="29" t="s">
        <v>108</v>
      </c>
      <c r="B26" s="181">
        <v>2.0259766530699999</v>
      </c>
      <c r="C26" s="181">
        <v>1.9332553109399999</v>
      </c>
      <c r="D26" s="181">
        <v>1.7972976953799999</v>
      </c>
      <c r="E26" s="181">
        <v>1.8546299161099999</v>
      </c>
      <c r="F26" s="181">
        <v>1.7763381677600001</v>
      </c>
      <c r="G26" s="181">
        <v>1.63076324164</v>
      </c>
      <c r="H26" s="181">
        <v>1.6512076791200001</v>
      </c>
      <c r="I26" s="181">
        <v>1.65495013271</v>
      </c>
      <c r="J26" s="181">
        <v>1.74408898623</v>
      </c>
      <c r="K26" s="181">
        <v>1.7266131491300001</v>
      </c>
      <c r="L26" s="181">
        <v>1.7547802394200001</v>
      </c>
      <c r="M26" s="70"/>
      <c r="N26" s="70"/>
      <c r="O26" s="70"/>
    </row>
    <row r="27" spans="1:15" ht="12.75" outlineLevel="3" x14ac:dyDescent="0.2">
      <c r="A27" s="29" t="s">
        <v>169</v>
      </c>
      <c r="B27" s="181">
        <v>1.3041803379700001</v>
      </c>
      <c r="C27" s="181">
        <v>1.24449290226</v>
      </c>
      <c r="D27" s="181">
        <v>1.1569730146299999</v>
      </c>
      <c r="E27" s="181">
        <v>1.1938794394000001</v>
      </c>
      <c r="F27" s="181">
        <v>1.2427754234199999</v>
      </c>
      <c r="G27" s="181">
        <v>1.24378906112</v>
      </c>
      <c r="H27" s="181">
        <v>1.2593821080000001</v>
      </c>
      <c r="I27" s="181">
        <v>1.2622364909899999</v>
      </c>
      <c r="J27" s="181">
        <v>1.2202130020399999</v>
      </c>
      <c r="K27" s="181">
        <v>1.05805518776</v>
      </c>
      <c r="L27" s="181">
        <v>1.0753157628900001</v>
      </c>
      <c r="M27" s="70"/>
      <c r="N27" s="70"/>
      <c r="O27" s="70"/>
    </row>
    <row r="28" spans="1:15" ht="12.75" outlineLevel="3" x14ac:dyDescent="0.2">
      <c r="A28" s="29" t="s">
        <v>2</v>
      </c>
      <c r="B28" s="181">
        <v>0</v>
      </c>
      <c r="C28" s="181">
        <v>0</v>
      </c>
      <c r="D28" s="181">
        <v>0</v>
      </c>
      <c r="E28" s="181">
        <v>0</v>
      </c>
      <c r="F28" s="181">
        <v>2.251204E-5</v>
      </c>
      <c r="G28" s="181">
        <v>2.25304E-5</v>
      </c>
      <c r="H28" s="181">
        <v>7.9087376399999999E-3</v>
      </c>
      <c r="I28" s="181">
        <v>7.9266627500000006E-3</v>
      </c>
      <c r="J28" s="181">
        <v>7.6627613100000002E-3</v>
      </c>
      <c r="K28" s="181">
        <v>7.5859801600000002E-3</v>
      </c>
      <c r="L28" s="181">
        <v>7.7097339900000002E-3</v>
      </c>
      <c r="M28" s="70"/>
      <c r="N28" s="70"/>
      <c r="O28" s="70"/>
    </row>
    <row r="29" spans="1:15" ht="12.75" outlineLevel="3" x14ac:dyDescent="0.2">
      <c r="A29" s="29" t="s">
        <v>56</v>
      </c>
      <c r="B29" s="181">
        <v>1.5363905927799999</v>
      </c>
      <c r="C29" s="181">
        <v>2.0336111944900002</v>
      </c>
      <c r="D29" s="181">
        <v>1.89059597687</v>
      </c>
      <c r="E29" s="181">
        <v>1.95090433094</v>
      </c>
      <c r="F29" s="181">
        <v>2.0308046825199999</v>
      </c>
      <c r="G29" s="181">
        <v>2.0324610559599998</v>
      </c>
      <c r="H29" s="181">
        <v>2.0579414702199998</v>
      </c>
      <c r="I29" s="181">
        <v>2.06260578387</v>
      </c>
      <c r="J29" s="181">
        <v>1.9939356955</v>
      </c>
      <c r="K29" s="181">
        <v>1.9739563850699999</v>
      </c>
      <c r="L29" s="181">
        <v>2.0061585073099999</v>
      </c>
      <c r="M29" s="70"/>
      <c r="N29" s="70"/>
      <c r="O29" s="70"/>
    </row>
    <row r="30" spans="1:15" ht="12.75" outlineLevel="2" x14ac:dyDescent="0.2">
      <c r="A30" s="68" t="s">
        <v>8</v>
      </c>
      <c r="B30" s="149">
        <f t="shared" ref="B30:K30" si="4">SUM(B$31:B$31)</f>
        <v>0.11020737257</v>
      </c>
      <c r="C30" s="149">
        <f t="shared" si="4"/>
        <v>0.10516359506</v>
      </c>
      <c r="D30" s="149">
        <f t="shared" si="4"/>
        <v>9.7767887129999995E-2</v>
      </c>
      <c r="E30" s="149">
        <f t="shared" si="4"/>
        <v>9.9625514550000002E-2</v>
      </c>
      <c r="F30" s="149">
        <f t="shared" si="4"/>
        <v>0.10370573187</v>
      </c>
      <c r="G30" s="149">
        <f t="shared" si="4"/>
        <v>0.10379031677</v>
      </c>
      <c r="H30" s="149">
        <f t="shared" si="4"/>
        <v>0.10376123564</v>
      </c>
      <c r="I30" s="149">
        <f t="shared" si="4"/>
        <v>0.10399640994000001</v>
      </c>
      <c r="J30" s="149">
        <f t="shared" si="4"/>
        <v>0.10053406986000001</v>
      </c>
      <c r="K30" s="149">
        <f t="shared" si="4"/>
        <v>9.8250731189999996E-2</v>
      </c>
      <c r="L30" s="149">
        <v>9.9853543729999994E-2</v>
      </c>
      <c r="M30" s="70"/>
      <c r="N30" s="70"/>
      <c r="O30" s="70"/>
    </row>
    <row r="31" spans="1:15" ht="12.75" outlineLevel="3" x14ac:dyDescent="0.2">
      <c r="A31" s="29" t="s">
        <v>96</v>
      </c>
      <c r="B31" s="181">
        <v>0.11020737257</v>
      </c>
      <c r="C31" s="181">
        <v>0.10516359506</v>
      </c>
      <c r="D31" s="181">
        <v>9.7767887129999995E-2</v>
      </c>
      <c r="E31" s="181">
        <v>9.9625514550000002E-2</v>
      </c>
      <c r="F31" s="181">
        <v>0.10370573187</v>
      </c>
      <c r="G31" s="181">
        <v>0.10379031677</v>
      </c>
      <c r="H31" s="181">
        <v>0.10376123564</v>
      </c>
      <c r="I31" s="181">
        <v>0.10399640994000001</v>
      </c>
      <c r="J31" s="181">
        <v>0.10053406986000001</v>
      </c>
      <c r="K31" s="181">
        <v>9.8250731189999996E-2</v>
      </c>
      <c r="L31" s="181">
        <v>9.9853543729999994E-2</v>
      </c>
      <c r="M31" s="70"/>
      <c r="N31" s="70"/>
      <c r="O31" s="70"/>
    </row>
    <row r="32" spans="1:15" ht="15" outlineLevel="1" x14ac:dyDescent="0.25">
      <c r="A32" s="175" t="s">
        <v>113</v>
      </c>
      <c r="B32" s="215">
        <f t="shared" ref="B32:L32" si="5">B$33+B$41+B$45</f>
        <v>0.89411910530000005</v>
      </c>
      <c r="C32" s="215">
        <f t="shared" si="5"/>
        <v>0.84090496743999998</v>
      </c>
      <c r="D32" s="215">
        <f t="shared" si="5"/>
        <v>0.77437518515000003</v>
      </c>
      <c r="E32" s="215">
        <f t="shared" si="5"/>
        <v>0.79907707466</v>
      </c>
      <c r="F32" s="215">
        <f t="shared" si="5"/>
        <v>0.81649166081000002</v>
      </c>
      <c r="G32" s="215">
        <f t="shared" si="5"/>
        <v>0.81411978257000006</v>
      </c>
      <c r="H32" s="215">
        <f t="shared" si="5"/>
        <v>0.82125026900000009</v>
      </c>
      <c r="I32" s="215">
        <f t="shared" si="5"/>
        <v>0.8181452439900001</v>
      </c>
      <c r="J32" s="215">
        <f t="shared" si="5"/>
        <v>0.7746870372700001</v>
      </c>
      <c r="K32" s="215">
        <f t="shared" si="5"/>
        <v>0.75391129818000002</v>
      </c>
      <c r="L32" s="215">
        <f t="shared" si="5"/>
        <v>0.76126981466999999</v>
      </c>
      <c r="M32" s="70"/>
      <c r="N32" s="70"/>
      <c r="O32" s="70"/>
    </row>
    <row r="33" spans="1:15" ht="12.75" outlineLevel="2" x14ac:dyDescent="0.2">
      <c r="A33" s="68" t="s">
        <v>129</v>
      </c>
      <c r="B33" s="149">
        <f t="shared" ref="B33:K33" si="6">SUM(B$34:B$40)</f>
        <v>0.68331482616000006</v>
      </c>
      <c r="C33" s="149">
        <f t="shared" si="6"/>
        <v>0.65204207309000006</v>
      </c>
      <c r="D33" s="149">
        <f t="shared" si="6"/>
        <v>0.59879421412</v>
      </c>
      <c r="E33" s="149">
        <f t="shared" si="6"/>
        <v>0.61789522459000001</v>
      </c>
      <c r="F33" s="149">
        <f t="shared" si="6"/>
        <v>0.64320146071000006</v>
      </c>
      <c r="G33" s="149">
        <f t="shared" si="6"/>
        <v>0.64372607137000004</v>
      </c>
      <c r="H33" s="149">
        <f t="shared" si="6"/>
        <v>0.65179629097000003</v>
      </c>
      <c r="I33" s="149">
        <f t="shared" si="6"/>
        <v>0.65327358384000012</v>
      </c>
      <c r="J33" s="149">
        <f t="shared" si="6"/>
        <v>0.62177848714000006</v>
      </c>
      <c r="K33" s="149">
        <f t="shared" si="6"/>
        <v>0.61554824336000002</v>
      </c>
      <c r="L33" s="149">
        <v>0.62558998485999995</v>
      </c>
      <c r="M33" s="70"/>
      <c r="N33" s="70"/>
      <c r="O33" s="70"/>
    </row>
    <row r="34" spans="1:15" ht="12.75" outlineLevel="3" x14ac:dyDescent="0.2">
      <c r="A34" s="29" t="s">
        <v>154</v>
      </c>
      <c r="B34" s="181">
        <v>4.8332000000000002E-7</v>
      </c>
      <c r="C34" s="181">
        <v>4.6119999999999997E-7</v>
      </c>
      <c r="D34" s="181">
        <v>4.2876999999999999E-7</v>
      </c>
      <c r="E34" s="181">
        <v>4.4243999999999998E-7</v>
      </c>
      <c r="F34" s="181">
        <v>4.6055999999999999E-7</v>
      </c>
      <c r="G34" s="181">
        <v>4.6094E-7</v>
      </c>
      <c r="H34" s="181">
        <v>4.6671999999999999E-7</v>
      </c>
      <c r="I34" s="181">
        <v>4.6778000000000002E-7</v>
      </c>
      <c r="J34" s="181">
        <v>4.5219999999999999E-7</v>
      </c>
      <c r="K34" s="181">
        <v>4.4766999999999998E-7</v>
      </c>
      <c r="L34" s="181">
        <v>4.5497E-7</v>
      </c>
      <c r="M34" s="70"/>
      <c r="N34" s="70"/>
      <c r="O34" s="70"/>
    </row>
    <row r="35" spans="1:15" ht="12.75" outlineLevel="3" x14ac:dyDescent="0.2">
      <c r="A35" s="29" t="s">
        <v>46</v>
      </c>
      <c r="B35" s="181">
        <v>4.166550871E-2</v>
      </c>
      <c r="C35" s="181">
        <v>3.9758634869999997E-2</v>
      </c>
      <c r="D35" s="181">
        <v>3.6962579340000003E-2</v>
      </c>
      <c r="E35" s="181">
        <v>3.8141653220000002E-2</v>
      </c>
      <c r="F35" s="181">
        <v>3.9703765439999997E-2</v>
      </c>
      <c r="G35" s="181">
        <v>3.9736148790000002E-2</v>
      </c>
      <c r="H35" s="181">
        <v>4.023431014E-2</v>
      </c>
      <c r="I35" s="181">
        <v>4.0325500989999999E-2</v>
      </c>
      <c r="J35" s="181">
        <v>3.8982948900000002E-2</v>
      </c>
      <c r="K35" s="181">
        <v>3.859233829E-2</v>
      </c>
      <c r="L35" s="181">
        <v>3.9221914099999998E-2</v>
      </c>
      <c r="M35" s="70"/>
      <c r="N35" s="70"/>
      <c r="O35" s="70"/>
    </row>
    <row r="36" spans="1:15" ht="12.75" outlineLevel="3" x14ac:dyDescent="0.2">
      <c r="A36" s="29" t="s">
        <v>51</v>
      </c>
      <c r="B36" s="181">
        <v>0.12499652612999999</v>
      </c>
      <c r="C36" s="181">
        <v>0.11927590461</v>
      </c>
      <c r="D36" s="181">
        <v>0.11088773802</v>
      </c>
      <c r="E36" s="181">
        <v>0.11442495966000001</v>
      </c>
      <c r="F36" s="181">
        <v>0.11911129632</v>
      </c>
      <c r="G36" s="181">
        <v>0.11920844637</v>
      </c>
      <c r="H36" s="181">
        <v>0.12070293041999999</v>
      </c>
      <c r="I36" s="181">
        <v>0.12097650297</v>
      </c>
      <c r="J36" s="181">
        <v>0.1169488467</v>
      </c>
      <c r="K36" s="181">
        <v>0.11577701487</v>
      </c>
      <c r="L36" s="181">
        <v>0.1176657423</v>
      </c>
      <c r="M36" s="70"/>
      <c r="N36" s="70"/>
      <c r="O36" s="70"/>
    </row>
    <row r="37" spans="1:15" ht="12.75" outlineLevel="3" x14ac:dyDescent="0.2">
      <c r="A37" s="29" t="s">
        <v>181</v>
      </c>
      <c r="B37" s="181">
        <v>0.13332962782999999</v>
      </c>
      <c r="C37" s="181">
        <v>0.12722763161</v>
      </c>
      <c r="D37" s="181">
        <v>0.11088773802</v>
      </c>
      <c r="E37" s="181">
        <v>0.11442495966000001</v>
      </c>
      <c r="F37" s="181">
        <v>0.11911129632</v>
      </c>
      <c r="G37" s="181">
        <v>0.11920844637</v>
      </c>
      <c r="H37" s="181">
        <v>0.12070293041999999</v>
      </c>
      <c r="I37" s="181">
        <v>0.12097650297</v>
      </c>
      <c r="J37" s="181">
        <v>0.1169488467</v>
      </c>
      <c r="K37" s="181">
        <v>0.11577701487</v>
      </c>
      <c r="L37" s="181">
        <v>0.1176657423</v>
      </c>
      <c r="M37" s="70"/>
      <c r="N37" s="70"/>
      <c r="O37" s="70"/>
    </row>
    <row r="38" spans="1:15" ht="12.75" outlineLevel="3" x14ac:dyDescent="0.2">
      <c r="A38" s="29" t="s">
        <v>146</v>
      </c>
      <c r="B38" s="181">
        <v>0.19999444182000001</v>
      </c>
      <c r="C38" s="181">
        <v>0.19084144737</v>
      </c>
      <c r="D38" s="181">
        <v>0.17742038085</v>
      </c>
      <c r="E38" s="181">
        <v>0.18307993545000001</v>
      </c>
      <c r="F38" s="181">
        <v>0.19057807413</v>
      </c>
      <c r="G38" s="181">
        <v>0.19073351421000001</v>
      </c>
      <c r="H38" s="181">
        <v>0.19312468865999999</v>
      </c>
      <c r="I38" s="181">
        <v>0.19356240477</v>
      </c>
      <c r="J38" s="181">
        <v>0.18711815472000001</v>
      </c>
      <c r="K38" s="181">
        <v>0.18524322377999999</v>
      </c>
      <c r="L38" s="181">
        <v>0.18826518768</v>
      </c>
      <c r="M38" s="70"/>
      <c r="N38" s="70"/>
      <c r="O38" s="70"/>
    </row>
    <row r="39" spans="1:15" ht="12.75" outlineLevel="3" x14ac:dyDescent="0.2">
      <c r="A39" s="29" t="s">
        <v>41</v>
      </c>
      <c r="B39" s="181">
        <v>1.041637718E-2</v>
      </c>
      <c r="C39" s="181">
        <v>9.9396587199999994E-3</v>
      </c>
      <c r="D39" s="181">
        <v>9.2406448399999994E-3</v>
      </c>
      <c r="E39" s="181">
        <v>9.5354133000000001E-3</v>
      </c>
      <c r="F39" s="181">
        <v>9.9259413599999992E-3</v>
      </c>
      <c r="G39" s="181">
        <v>9.9340372000000007E-3</v>
      </c>
      <c r="H39" s="181">
        <v>1.005857753E-2</v>
      </c>
      <c r="I39" s="181">
        <v>1.008137525E-2</v>
      </c>
      <c r="J39" s="181">
        <v>0</v>
      </c>
      <c r="K39" s="181">
        <v>0</v>
      </c>
      <c r="L39" s="181">
        <v>0</v>
      </c>
      <c r="M39" s="70"/>
      <c r="N39" s="70"/>
      <c r="O39" s="70"/>
    </row>
    <row r="40" spans="1:15" ht="12.75" outlineLevel="3" x14ac:dyDescent="0.2">
      <c r="A40" s="29" t="s">
        <v>177</v>
      </c>
      <c r="B40" s="181">
        <v>0.17291186116999999</v>
      </c>
      <c r="C40" s="181">
        <v>0.16499833471</v>
      </c>
      <c r="D40" s="181">
        <v>0.15339470427999999</v>
      </c>
      <c r="E40" s="181">
        <v>0.15828786085999999</v>
      </c>
      <c r="F40" s="181">
        <v>0.16477062658</v>
      </c>
      <c r="G40" s="181">
        <v>0.16490501749</v>
      </c>
      <c r="H40" s="181">
        <v>0.16697238708000001</v>
      </c>
      <c r="I40" s="181">
        <v>0.16735082910999999</v>
      </c>
      <c r="J40" s="181">
        <v>0.16177923792000001</v>
      </c>
      <c r="K40" s="181">
        <v>0.16015820387999999</v>
      </c>
      <c r="L40" s="181">
        <v>0.16277094350999999</v>
      </c>
      <c r="M40" s="70"/>
      <c r="N40" s="70"/>
      <c r="O40" s="70"/>
    </row>
    <row r="41" spans="1:15" ht="12.75" outlineLevel="2" x14ac:dyDescent="0.2">
      <c r="A41" s="68" t="s">
        <v>8</v>
      </c>
      <c r="B41" s="149">
        <f t="shared" ref="B41:K41" si="7">SUM(B$42:B$44)</f>
        <v>0.21076450315999998</v>
      </c>
      <c r="C41" s="149">
        <f t="shared" si="7"/>
        <v>0.18882493876999998</v>
      </c>
      <c r="D41" s="149">
        <f t="shared" si="7"/>
        <v>0.17554568470000001</v>
      </c>
      <c r="E41" s="149">
        <f t="shared" si="7"/>
        <v>0.18114543813999998</v>
      </c>
      <c r="F41" s="149">
        <f t="shared" si="7"/>
        <v>0.17325229689999999</v>
      </c>
      <c r="G41" s="149">
        <f t="shared" si="7"/>
        <v>0.17035577708999999</v>
      </c>
      <c r="H41" s="149">
        <f t="shared" si="7"/>
        <v>0.16941556835000002</v>
      </c>
      <c r="I41" s="149">
        <f t="shared" si="7"/>
        <v>0.16483316340999998</v>
      </c>
      <c r="J41" s="149">
        <f t="shared" si="7"/>
        <v>0.15287133506000003</v>
      </c>
      <c r="K41" s="149">
        <f t="shared" si="7"/>
        <v>0.13832621264</v>
      </c>
      <c r="L41" s="149">
        <v>0.13564238661</v>
      </c>
      <c r="M41" s="70"/>
      <c r="N41" s="70"/>
      <c r="O41" s="70"/>
    </row>
    <row r="42" spans="1:15" ht="12.75" outlineLevel="3" x14ac:dyDescent="0.2">
      <c r="A42" s="29" t="s">
        <v>10</v>
      </c>
      <c r="B42" s="181">
        <v>4.3748784149999997E-2</v>
      </c>
      <c r="C42" s="181">
        <v>3.1309924959999999E-2</v>
      </c>
      <c r="D42" s="181">
        <v>2.9108031230000001E-2</v>
      </c>
      <c r="E42" s="181">
        <v>3.0036551910000001E-2</v>
      </c>
      <c r="F42" s="181">
        <v>2.0844476859999999E-2</v>
      </c>
      <c r="G42" s="181">
        <v>2.0861478119999999E-2</v>
      </c>
      <c r="H42" s="181">
        <v>2.1123012819999998E-2</v>
      </c>
      <c r="I42" s="181">
        <v>2.117088802E-2</v>
      </c>
      <c r="J42" s="181">
        <v>1.6972237090000002E-2</v>
      </c>
      <c r="K42" s="181">
        <v>6.739213E-3</v>
      </c>
      <c r="L42" s="181">
        <v>6.739213E-3</v>
      </c>
      <c r="M42" s="70"/>
      <c r="N42" s="70"/>
      <c r="O42" s="70"/>
    </row>
    <row r="43" spans="1:15" ht="12.75" outlineLevel="3" x14ac:dyDescent="0.2">
      <c r="A43" s="29" t="s">
        <v>106</v>
      </c>
      <c r="B43" s="181">
        <v>0.16082312704999999</v>
      </c>
      <c r="C43" s="181">
        <v>0.15197190775</v>
      </c>
      <c r="D43" s="181">
        <v>0.14128437047</v>
      </c>
      <c r="E43" s="181">
        <v>0.14579121801</v>
      </c>
      <c r="F43" s="181">
        <v>0.14723793284</v>
      </c>
      <c r="G43" s="181">
        <v>0.14432019507999999</v>
      </c>
      <c r="H43" s="181">
        <v>0.14305358530000001</v>
      </c>
      <c r="I43" s="181">
        <v>0.13878272467</v>
      </c>
      <c r="J43" s="181">
        <v>0.13118200154000001</v>
      </c>
      <c r="K43" s="181">
        <v>0.12691716869</v>
      </c>
      <c r="L43" s="181">
        <v>0.12451829383</v>
      </c>
      <c r="M43" s="70"/>
      <c r="N43" s="70"/>
      <c r="O43" s="70"/>
    </row>
    <row r="44" spans="1:15" ht="12.75" outlineLevel="3" x14ac:dyDescent="0.2">
      <c r="A44" s="29" t="s">
        <v>30</v>
      </c>
      <c r="B44" s="181">
        <v>6.1925919600000004E-3</v>
      </c>
      <c r="C44" s="181">
        <v>5.5431060599999997E-3</v>
      </c>
      <c r="D44" s="181">
        <v>5.1532829999999998E-3</v>
      </c>
      <c r="E44" s="181">
        <v>5.3176682200000002E-3</v>
      </c>
      <c r="F44" s="181">
        <v>5.1698871999999998E-3</v>
      </c>
      <c r="G44" s="181">
        <v>5.1741038900000001E-3</v>
      </c>
      <c r="H44" s="181">
        <v>5.2389702299999999E-3</v>
      </c>
      <c r="I44" s="181">
        <v>4.8795507199999996E-3</v>
      </c>
      <c r="J44" s="181">
        <v>4.7170964299999996E-3</v>
      </c>
      <c r="K44" s="181">
        <v>4.6698309500000004E-3</v>
      </c>
      <c r="L44" s="181">
        <v>4.3848797799999999E-3</v>
      </c>
      <c r="M44" s="70"/>
      <c r="N44" s="70"/>
      <c r="O44" s="70"/>
    </row>
    <row r="45" spans="1:15" ht="12.75" outlineLevel="2" x14ac:dyDescent="0.2">
      <c r="A45" s="68" t="s">
        <v>132</v>
      </c>
      <c r="B45" s="149">
        <f t="shared" ref="B45:K45" si="8">SUM(B$46:B$46)</f>
        <v>3.9775979999999999E-5</v>
      </c>
      <c r="C45" s="149">
        <f t="shared" si="8"/>
        <v>3.7955579999999998E-5</v>
      </c>
      <c r="D45" s="149">
        <f t="shared" si="8"/>
        <v>3.5286329999999997E-5</v>
      </c>
      <c r="E45" s="149">
        <f t="shared" si="8"/>
        <v>3.6411929999999998E-5</v>
      </c>
      <c r="F45" s="149">
        <f t="shared" si="8"/>
        <v>3.79032E-5</v>
      </c>
      <c r="G45" s="149">
        <f t="shared" si="8"/>
        <v>3.7934110000000001E-5</v>
      </c>
      <c r="H45" s="149">
        <f t="shared" si="8"/>
        <v>3.8409679999999998E-5</v>
      </c>
      <c r="I45" s="149">
        <f t="shared" si="8"/>
        <v>3.8496740000000003E-5</v>
      </c>
      <c r="J45" s="149">
        <f t="shared" si="8"/>
        <v>3.721507E-5</v>
      </c>
      <c r="K45" s="149">
        <f t="shared" si="8"/>
        <v>3.6842180000000003E-5</v>
      </c>
      <c r="L45" s="149">
        <v>3.7443200000000001E-5</v>
      </c>
      <c r="M45" s="70"/>
      <c r="N45" s="70"/>
      <c r="O45" s="70"/>
    </row>
    <row r="46" spans="1:15" ht="12.75" outlineLevel="3" x14ac:dyDescent="0.2">
      <c r="A46" s="29" t="s">
        <v>175</v>
      </c>
      <c r="B46" s="181">
        <v>3.9775979999999999E-5</v>
      </c>
      <c r="C46" s="181">
        <v>3.7955579999999998E-5</v>
      </c>
      <c r="D46" s="181">
        <v>3.5286329999999997E-5</v>
      </c>
      <c r="E46" s="181">
        <v>3.6411929999999998E-5</v>
      </c>
      <c r="F46" s="181">
        <v>3.79032E-5</v>
      </c>
      <c r="G46" s="181">
        <v>3.7934110000000001E-5</v>
      </c>
      <c r="H46" s="181">
        <v>3.8409679999999998E-5</v>
      </c>
      <c r="I46" s="181">
        <v>3.8496740000000003E-5</v>
      </c>
      <c r="J46" s="181">
        <v>3.721507E-5</v>
      </c>
      <c r="K46" s="181">
        <v>3.6842180000000003E-5</v>
      </c>
      <c r="L46" s="181">
        <v>3.7443200000000001E-5</v>
      </c>
      <c r="M46" s="70"/>
      <c r="N46" s="70"/>
      <c r="O46" s="70"/>
    </row>
    <row r="47" spans="1:15" ht="15" x14ac:dyDescent="0.25">
      <c r="A47" s="20" t="s">
        <v>79</v>
      </c>
      <c r="B47" s="21">
        <f t="shared" ref="B47:L47" si="9">B$48+B$71</f>
        <v>43.445441785930001</v>
      </c>
      <c r="C47" s="21">
        <f t="shared" si="9"/>
        <v>43.575997617620004</v>
      </c>
      <c r="D47" s="21">
        <f t="shared" si="9"/>
        <v>43.448411635239992</v>
      </c>
      <c r="E47" s="21">
        <f t="shared" si="9"/>
        <v>44.128558345819997</v>
      </c>
      <c r="F47" s="21">
        <f t="shared" si="9"/>
        <v>44.552734672430006</v>
      </c>
      <c r="G47" s="21">
        <f t="shared" si="9"/>
        <v>44.131848386750001</v>
      </c>
      <c r="H47" s="21">
        <f t="shared" si="9"/>
        <v>44.161239410319993</v>
      </c>
      <c r="I47" s="21">
        <f t="shared" si="9"/>
        <v>44.207054656829989</v>
      </c>
      <c r="J47" s="21">
        <f t="shared" si="9"/>
        <v>44.364774036669999</v>
      </c>
      <c r="K47" s="21">
        <f t="shared" si="9"/>
        <v>46.404519688400001</v>
      </c>
      <c r="L47" s="21">
        <f t="shared" si="9"/>
        <v>46.041394715699994</v>
      </c>
      <c r="M47" s="70"/>
      <c r="N47" s="70"/>
      <c r="O47" s="70"/>
    </row>
    <row r="48" spans="1:15" ht="15" outlineLevel="1" x14ac:dyDescent="0.25">
      <c r="A48" s="175" t="s">
        <v>74</v>
      </c>
      <c r="B48" s="215">
        <f t="shared" ref="B48:L48" si="10">B$49+B$56+B$62+B$64+B$69</f>
        <v>34.42697980762</v>
      </c>
      <c r="C48" s="215">
        <f t="shared" si="10"/>
        <v>34.349248189290002</v>
      </c>
      <c r="D48" s="215">
        <f t="shared" si="10"/>
        <v>34.720256965749996</v>
      </c>
      <c r="E48" s="215">
        <f t="shared" si="10"/>
        <v>35.28878487243</v>
      </c>
      <c r="F48" s="215">
        <f t="shared" si="10"/>
        <v>35.796919990380005</v>
      </c>
      <c r="G48" s="215">
        <f t="shared" si="10"/>
        <v>35.606462977580001</v>
      </c>
      <c r="H48" s="215">
        <f t="shared" si="10"/>
        <v>35.649108000759995</v>
      </c>
      <c r="I48" s="215">
        <f t="shared" si="10"/>
        <v>35.578561208309992</v>
      </c>
      <c r="J48" s="215">
        <f t="shared" si="10"/>
        <v>35.611717115190004</v>
      </c>
      <c r="K48" s="215">
        <f t="shared" si="10"/>
        <v>36.625865019919999</v>
      </c>
      <c r="L48" s="215">
        <f t="shared" si="10"/>
        <v>36.368548372199996</v>
      </c>
      <c r="M48" s="70"/>
      <c r="N48" s="70"/>
      <c r="O48" s="70"/>
    </row>
    <row r="49" spans="1:15" ht="12.75" outlineLevel="2" x14ac:dyDescent="0.2">
      <c r="A49" s="68" t="s">
        <v>142</v>
      </c>
      <c r="B49" s="149">
        <f t="shared" ref="B49:K49" si="11">SUM(B$50:B$55)</f>
        <v>14.05999637889</v>
      </c>
      <c r="C49" s="149">
        <f t="shared" si="11"/>
        <v>13.9900781454</v>
      </c>
      <c r="D49" s="149">
        <f t="shared" si="11"/>
        <v>14.018652640579999</v>
      </c>
      <c r="E49" s="149">
        <f t="shared" si="11"/>
        <v>14.20931826508</v>
      </c>
      <c r="F49" s="149">
        <f t="shared" si="11"/>
        <v>14.251866461859999</v>
      </c>
      <c r="G49" s="149">
        <f t="shared" si="11"/>
        <v>14.10652644126</v>
      </c>
      <c r="H49" s="149">
        <f t="shared" si="11"/>
        <v>14.105709332560002</v>
      </c>
      <c r="I49" s="149">
        <f t="shared" si="11"/>
        <v>14.05825756748</v>
      </c>
      <c r="J49" s="149">
        <f t="shared" si="11"/>
        <v>14.067218797460001</v>
      </c>
      <c r="K49" s="149">
        <f t="shared" si="11"/>
        <v>14.078942109680002</v>
      </c>
      <c r="L49" s="149">
        <v>13.88520388247</v>
      </c>
      <c r="M49" s="70"/>
      <c r="N49" s="70"/>
      <c r="O49" s="70"/>
    </row>
    <row r="50" spans="1:15" ht="12.75" outlineLevel="3" x14ac:dyDescent="0.2">
      <c r="A50" s="29" t="s">
        <v>29</v>
      </c>
      <c r="B50" s="181">
        <v>2.4146460216999999</v>
      </c>
      <c r="C50" s="181">
        <v>2.40956302279</v>
      </c>
      <c r="D50" s="181">
        <v>2.4323260381199998</v>
      </c>
      <c r="E50" s="181">
        <v>2.5026040324999999</v>
      </c>
      <c r="F50" s="181">
        <v>2.5101180436599999</v>
      </c>
      <c r="G50" s="181">
        <v>2.46171903268</v>
      </c>
      <c r="H50" s="181">
        <v>2.4508900372500002</v>
      </c>
      <c r="I50" s="181">
        <v>2.4508899789599998</v>
      </c>
      <c r="J50" s="181">
        <v>2.4681280216400001</v>
      </c>
      <c r="K50" s="181">
        <v>2.4798409636700001</v>
      </c>
      <c r="L50" s="181">
        <v>2.4137620275399998</v>
      </c>
      <c r="M50" s="70"/>
      <c r="N50" s="70"/>
      <c r="O50" s="70"/>
    </row>
    <row r="51" spans="1:15" ht="12.75" outlineLevel="3" x14ac:dyDescent="0.2">
      <c r="A51" s="29" t="s">
        <v>97</v>
      </c>
      <c r="B51" s="181">
        <v>0.58292959401</v>
      </c>
      <c r="C51" s="181">
        <v>0.58526213553999995</v>
      </c>
      <c r="D51" s="181">
        <v>0.59101053109000001</v>
      </c>
      <c r="E51" s="181">
        <v>0.60769416908999996</v>
      </c>
      <c r="F51" s="181">
        <v>0.61933635807999998</v>
      </c>
      <c r="G51" s="181">
        <v>0.59138786855000003</v>
      </c>
      <c r="H51" s="181">
        <v>0.59774308947999999</v>
      </c>
      <c r="I51" s="181">
        <v>0.60298127706000004</v>
      </c>
      <c r="J51" s="181">
        <v>0.60722962088999999</v>
      </c>
      <c r="K51" s="181">
        <v>0.61373379979999998</v>
      </c>
      <c r="L51" s="181">
        <v>0.60362200252999998</v>
      </c>
      <c r="M51" s="70"/>
      <c r="N51" s="70"/>
      <c r="O51" s="70"/>
    </row>
    <row r="52" spans="1:15" ht="12.75" outlineLevel="3" x14ac:dyDescent="0.2">
      <c r="A52" s="29" t="s">
        <v>77</v>
      </c>
      <c r="B52" s="181">
        <v>0.52207487058000002</v>
      </c>
      <c r="C52" s="181">
        <v>0.52097586643000005</v>
      </c>
      <c r="D52" s="181">
        <v>0.51932141300000001</v>
      </c>
      <c r="E52" s="181">
        <v>0.53432633698999998</v>
      </c>
      <c r="F52" s="181">
        <v>0.53820223960000002</v>
      </c>
      <c r="G52" s="181">
        <v>0.52782485667000001</v>
      </c>
      <c r="H52" s="181">
        <v>0.52550297798000001</v>
      </c>
      <c r="I52" s="181">
        <v>0.53659296540000001</v>
      </c>
      <c r="J52" s="181">
        <v>0.5322795347</v>
      </c>
      <c r="K52" s="181">
        <v>0.53480556220999997</v>
      </c>
      <c r="L52" s="181">
        <v>0.52055489731000004</v>
      </c>
      <c r="M52" s="70"/>
      <c r="N52" s="70"/>
      <c r="O52" s="70"/>
    </row>
    <row r="53" spans="1:15" ht="12.75" outlineLevel="3" x14ac:dyDescent="0.2">
      <c r="A53" s="29" t="s">
        <v>66</v>
      </c>
      <c r="B53" s="181">
        <v>5.1976524570500002</v>
      </c>
      <c r="C53" s="181">
        <v>5.1517600067</v>
      </c>
      <c r="D53" s="181">
        <v>5.1503239540800001</v>
      </c>
      <c r="E53" s="181">
        <v>5.1329939155100002</v>
      </c>
      <c r="F53" s="181">
        <v>5.1361897376099996</v>
      </c>
      <c r="G53" s="181">
        <v>5.1167971250499997</v>
      </c>
      <c r="H53" s="181">
        <v>5.1383289531700003</v>
      </c>
      <c r="I53" s="181">
        <v>5.0956097942499996</v>
      </c>
      <c r="J53" s="181">
        <v>5.0836908762200004</v>
      </c>
      <c r="K53" s="181">
        <v>5.0689338772700001</v>
      </c>
      <c r="L53" s="181">
        <v>5.0500882628200001</v>
      </c>
      <c r="M53" s="70"/>
      <c r="N53" s="70"/>
      <c r="O53" s="70"/>
    </row>
    <row r="54" spans="1:15" ht="12.75" outlineLevel="3" x14ac:dyDescent="0.2">
      <c r="A54" s="29" t="s">
        <v>93</v>
      </c>
      <c r="B54" s="181">
        <v>5.3418389230500001</v>
      </c>
      <c r="C54" s="181">
        <v>5.3216626014399999</v>
      </c>
      <c r="D54" s="181">
        <v>5.3248161917900001</v>
      </c>
      <c r="E54" s="181">
        <v>5.4308452984900004</v>
      </c>
      <c r="F54" s="181">
        <v>5.4471655704100002</v>
      </c>
      <c r="G54" s="181">
        <v>5.4079430458099997</v>
      </c>
      <c r="H54" s="181">
        <v>5.3923897621799997</v>
      </c>
      <c r="I54" s="181">
        <v>5.3713290393099999</v>
      </c>
      <c r="J54" s="181">
        <v>5.3750362315100002</v>
      </c>
      <c r="K54" s="181">
        <v>5.3807081697100001</v>
      </c>
      <c r="L54" s="181">
        <v>5.29603695525</v>
      </c>
      <c r="M54" s="70"/>
      <c r="N54" s="70"/>
      <c r="O54" s="70"/>
    </row>
    <row r="55" spans="1:15" ht="12.75" outlineLevel="3" x14ac:dyDescent="0.2">
      <c r="A55" s="29" t="s">
        <v>23</v>
      </c>
      <c r="B55" s="181">
        <v>8.5451250000000004E-4</v>
      </c>
      <c r="C55" s="181">
        <v>8.5451250000000004E-4</v>
      </c>
      <c r="D55" s="181">
        <v>8.5451250000000004E-4</v>
      </c>
      <c r="E55" s="181">
        <v>8.5451250000000004E-4</v>
      </c>
      <c r="F55" s="181">
        <v>8.5451250000000004E-4</v>
      </c>
      <c r="G55" s="181">
        <v>8.5451250000000004E-4</v>
      </c>
      <c r="H55" s="181">
        <v>8.5451250000000004E-4</v>
      </c>
      <c r="I55" s="181">
        <v>8.5451250000000004E-4</v>
      </c>
      <c r="J55" s="181">
        <v>8.5451250000000004E-4</v>
      </c>
      <c r="K55" s="181">
        <v>9.1973702000000004E-4</v>
      </c>
      <c r="L55" s="181">
        <v>1.13973702E-3</v>
      </c>
      <c r="M55" s="70"/>
      <c r="N55" s="70"/>
      <c r="O55" s="70"/>
    </row>
    <row r="56" spans="1:15" ht="12.75" outlineLevel="2" x14ac:dyDescent="0.2">
      <c r="A56" s="68" t="s">
        <v>4</v>
      </c>
      <c r="B56" s="149">
        <f t="shared" ref="B56:K56" si="12">SUM(B$57:B$61)</f>
        <v>1.3628174230800001</v>
      </c>
      <c r="C56" s="149">
        <f t="shared" si="12"/>
        <v>1.3614314528300002</v>
      </c>
      <c r="D56" s="149">
        <f t="shared" si="12"/>
        <v>1.38709161099</v>
      </c>
      <c r="E56" s="149">
        <f t="shared" si="12"/>
        <v>1.7311760134600003</v>
      </c>
      <c r="F56" s="149">
        <f t="shared" si="12"/>
        <v>1.7664358332100001</v>
      </c>
      <c r="G56" s="149">
        <f t="shared" si="12"/>
        <v>1.73381454819</v>
      </c>
      <c r="H56" s="149">
        <f t="shared" si="12"/>
        <v>1.7822315291400002</v>
      </c>
      <c r="I56" s="149">
        <f t="shared" si="12"/>
        <v>1.76584553048</v>
      </c>
      <c r="J56" s="149">
        <f t="shared" si="12"/>
        <v>1.7888588586500003</v>
      </c>
      <c r="K56" s="149">
        <f t="shared" si="12"/>
        <v>1.78947634779</v>
      </c>
      <c r="L56" s="149">
        <v>1.75287201592</v>
      </c>
      <c r="M56" s="70"/>
      <c r="N56" s="70"/>
      <c r="O56" s="70"/>
    </row>
    <row r="57" spans="1:15" ht="12.75" outlineLevel="3" x14ac:dyDescent="0.2">
      <c r="A57" s="29" t="s">
        <v>102</v>
      </c>
      <c r="B57" s="181">
        <v>0.28807592722000003</v>
      </c>
      <c r="C57" s="181">
        <v>0.28398775450000002</v>
      </c>
      <c r="D57" s="181">
        <v>0.29528473179999998</v>
      </c>
      <c r="E57" s="181">
        <v>0.30698745931999999</v>
      </c>
      <c r="F57" s="181">
        <v>0.31855279139999998</v>
      </c>
      <c r="G57" s="181">
        <v>0.30677498951999999</v>
      </c>
      <c r="H57" s="181">
        <v>0.30790588501999999</v>
      </c>
      <c r="I57" s="181">
        <v>0.30393970465999998</v>
      </c>
      <c r="J57" s="181">
        <v>0.30677104585999998</v>
      </c>
      <c r="K57" s="181">
        <v>0.30568685505999998</v>
      </c>
      <c r="L57" s="181">
        <v>0.29876223091999998</v>
      </c>
      <c r="M57" s="70"/>
      <c r="N57" s="70"/>
      <c r="O57" s="70"/>
    </row>
    <row r="58" spans="1:15" ht="12.75" outlineLevel="3" x14ac:dyDescent="0.2">
      <c r="A58" s="29" t="s">
        <v>36</v>
      </c>
      <c r="B58" s="181">
        <v>0.22616820202999999</v>
      </c>
      <c r="C58" s="181">
        <v>0.22569210212999999</v>
      </c>
      <c r="D58" s="181">
        <v>0.22782420356999999</v>
      </c>
      <c r="E58" s="181">
        <v>0.23440680304</v>
      </c>
      <c r="F58" s="181">
        <v>0.23511060409000001</v>
      </c>
      <c r="G58" s="181">
        <v>0.23057730305999999</v>
      </c>
      <c r="H58" s="181">
        <v>0.22956300349</v>
      </c>
      <c r="I58" s="181">
        <v>0.22956299802999999</v>
      </c>
      <c r="J58" s="181">
        <v>0.23522633849999999</v>
      </c>
      <c r="K58" s="181">
        <v>0.23634264705999999</v>
      </c>
      <c r="L58" s="181">
        <v>0.23004495664999999</v>
      </c>
      <c r="M58" s="70"/>
      <c r="N58" s="70"/>
      <c r="O58" s="70"/>
    </row>
    <row r="59" spans="1:15" ht="12.75" outlineLevel="3" x14ac:dyDescent="0.2">
      <c r="A59" s="29" t="s">
        <v>9</v>
      </c>
      <c r="B59" s="181">
        <v>0.60585586000000002</v>
      </c>
      <c r="C59" s="181">
        <v>0.60585586000000002</v>
      </c>
      <c r="D59" s="181">
        <v>0.60585586000000002</v>
      </c>
      <c r="E59" s="181">
        <v>0.60585586000000002</v>
      </c>
      <c r="F59" s="181">
        <v>0.60585586000000002</v>
      </c>
      <c r="G59" s="181">
        <v>0.60585586000000002</v>
      </c>
      <c r="H59" s="181">
        <v>0.60585586000000002</v>
      </c>
      <c r="I59" s="181">
        <v>0.60585586000000002</v>
      </c>
      <c r="J59" s="181">
        <v>0.60585586000000002</v>
      </c>
      <c r="K59" s="181">
        <v>0.60585586000000002</v>
      </c>
      <c r="L59" s="181">
        <v>0.60585586000000002</v>
      </c>
      <c r="M59" s="70"/>
      <c r="N59" s="70"/>
      <c r="O59" s="70"/>
    </row>
    <row r="60" spans="1:15" ht="12.75" outlineLevel="3" x14ac:dyDescent="0.2">
      <c r="A60" s="29" t="s">
        <v>98</v>
      </c>
      <c r="B60" s="181">
        <v>9.0219974299999995E-3</v>
      </c>
      <c r="C60" s="181">
        <v>9.0219974299999995E-3</v>
      </c>
      <c r="D60" s="181">
        <v>9.0219974299999995E-3</v>
      </c>
      <c r="E60" s="181">
        <v>9.0219974299999995E-3</v>
      </c>
      <c r="F60" s="181">
        <v>9.0219974299999995E-3</v>
      </c>
      <c r="G60" s="181">
        <v>9.0219974299999995E-3</v>
      </c>
      <c r="H60" s="181">
        <v>9.0219974299999995E-3</v>
      </c>
      <c r="I60" s="181">
        <v>9.0219974299999995E-3</v>
      </c>
      <c r="J60" s="181">
        <v>9.0219974299999995E-3</v>
      </c>
      <c r="K60" s="181">
        <v>9.0219974299999995E-3</v>
      </c>
      <c r="L60" s="181">
        <v>9.0219974299999995E-3</v>
      </c>
      <c r="M60" s="70"/>
      <c r="N60" s="70"/>
      <c r="O60" s="70"/>
    </row>
    <row r="61" spans="1:15" ht="12.75" outlineLevel="3" x14ac:dyDescent="0.2">
      <c r="A61" s="29" t="s">
        <v>103</v>
      </c>
      <c r="B61" s="181">
        <v>0.23369543640000001</v>
      </c>
      <c r="C61" s="181">
        <v>0.23687373877000001</v>
      </c>
      <c r="D61" s="181">
        <v>0.24910481818999999</v>
      </c>
      <c r="E61" s="181">
        <v>0.57490389367000005</v>
      </c>
      <c r="F61" s="181">
        <v>0.59789458028999998</v>
      </c>
      <c r="G61" s="181">
        <v>0.58158439817999996</v>
      </c>
      <c r="H61" s="181">
        <v>0.62988478319999996</v>
      </c>
      <c r="I61" s="181">
        <v>0.61746497036000003</v>
      </c>
      <c r="J61" s="181">
        <v>0.63198361686000004</v>
      </c>
      <c r="K61" s="181">
        <v>0.63256898823999996</v>
      </c>
      <c r="L61" s="181">
        <v>0.60918697091999996</v>
      </c>
      <c r="M61" s="70"/>
      <c r="N61" s="70"/>
      <c r="O61" s="70"/>
    </row>
    <row r="62" spans="1:15" ht="12.75" outlineLevel="2" x14ac:dyDescent="0.2">
      <c r="A62" s="68" t="s">
        <v>22</v>
      </c>
      <c r="B62" s="149">
        <f t="shared" ref="B62:K62" si="13">SUM(B$63:B$63)</f>
        <v>5.5863760000000003E-5</v>
      </c>
      <c r="C62" s="149">
        <f t="shared" si="13"/>
        <v>5.5746170000000003E-5</v>
      </c>
      <c r="D62" s="149">
        <f t="shared" si="13"/>
        <v>5.6272800000000001E-5</v>
      </c>
      <c r="E62" s="149">
        <f t="shared" si="13"/>
        <v>5.7898710000000003E-5</v>
      </c>
      <c r="F62" s="149">
        <f t="shared" si="13"/>
        <v>5.807255E-5</v>
      </c>
      <c r="G62" s="149">
        <f t="shared" si="13"/>
        <v>5.6952820000000003E-5</v>
      </c>
      <c r="H62" s="149">
        <f t="shared" si="13"/>
        <v>5.6702279999999999E-5</v>
      </c>
      <c r="I62" s="149">
        <f t="shared" si="13"/>
        <v>5.6702279999999999E-5</v>
      </c>
      <c r="J62" s="149">
        <f t="shared" si="13"/>
        <v>5.7101090000000001E-5</v>
      </c>
      <c r="K62" s="149">
        <f t="shared" si="13"/>
        <v>5.7372069999999997E-5</v>
      </c>
      <c r="L62" s="149">
        <v>5.5843310000000002E-5</v>
      </c>
      <c r="M62" s="70"/>
      <c r="N62" s="70"/>
      <c r="O62" s="70"/>
    </row>
    <row r="63" spans="1:15" ht="12.75" outlineLevel="3" x14ac:dyDescent="0.2">
      <c r="A63" s="29" t="s">
        <v>75</v>
      </c>
      <c r="B63" s="181">
        <v>5.5863760000000003E-5</v>
      </c>
      <c r="C63" s="181">
        <v>5.5746170000000003E-5</v>
      </c>
      <c r="D63" s="181">
        <v>5.6272800000000001E-5</v>
      </c>
      <c r="E63" s="181">
        <v>5.7898710000000003E-5</v>
      </c>
      <c r="F63" s="181">
        <v>5.807255E-5</v>
      </c>
      <c r="G63" s="181">
        <v>5.6952820000000003E-5</v>
      </c>
      <c r="H63" s="181">
        <v>5.6702279999999999E-5</v>
      </c>
      <c r="I63" s="181">
        <v>5.6702279999999999E-5</v>
      </c>
      <c r="J63" s="181">
        <v>5.7101090000000001E-5</v>
      </c>
      <c r="K63" s="181">
        <v>5.7372069999999997E-5</v>
      </c>
      <c r="L63" s="181">
        <v>5.5843310000000002E-5</v>
      </c>
      <c r="M63" s="70"/>
      <c r="N63" s="70"/>
      <c r="O63" s="70"/>
    </row>
    <row r="64" spans="1:15" ht="12.75" outlineLevel="2" x14ac:dyDescent="0.2">
      <c r="A64" s="68" t="s">
        <v>143</v>
      </c>
      <c r="B64" s="149">
        <f t="shared" ref="B64:K64" si="14">SUM(B$65:B$68)</f>
        <v>17.302433000000001</v>
      </c>
      <c r="C64" s="149">
        <f t="shared" si="14"/>
        <v>17.302433000000001</v>
      </c>
      <c r="D64" s="149">
        <f t="shared" si="14"/>
        <v>17.618202</v>
      </c>
      <c r="E64" s="149">
        <f t="shared" si="14"/>
        <v>17.618202</v>
      </c>
      <c r="F64" s="149">
        <f t="shared" si="14"/>
        <v>18.043329999999997</v>
      </c>
      <c r="G64" s="149">
        <f t="shared" si="14"/>
        <v>18.043329999999997</v>
      </c>
      <c r="H64" s="149">
        <f t="shared" si="14"/>
        <v>18.043329999999997</v>
      </c>
      <c r="I64" s="149">
        <f t="shared" si="14"/>
        <v>18.043329999999997</v>
      </c>
      <c r="J64" s="149">
        <f t="shared" si="14"/>
        <v>18.043329999999997</v>
      </c>
      <c r="K64" s="149">
        <f t="shared" si="14"/>
        <v>19.043329999999997</v>
      </c>
      <c r="L64" s="149">
        <v>19.043330000000001</v>
      </c>
      <c r="M64" s="70"/>
      <c r="N64" s="70"/>
      <c r="O64" s="70"/>
    </row>
    <row r="65" spans="1:15" ht="12.75" outlineLevel="3" x14ac:dyDescent="0.2">
      <c r="A65" s="29" t="s">
        <v>119</v>
      </c>
      <c r="B65" s="181">
        <v>3</v>
      </c>
      <c r="C65" s="181">
        <v>3</v>
      </c>
      <c r="D65" s="181">
        <v>3</v>
      </c>
      <c r="E65" s="181">
        <v>3</v>
      </c>
      <c r="F65" s="181">
        <v>3</v>
      </c>
      <c r="G65" s="181">
        <v>3</v>
      </c>
      <c r="H65" s="181">
        <v>3</v>
      </c>
      <c r="I65" s="181">
        <v>3</v>
      </c>
      <c r="J65" s="181">
        <v>3</v>
      </c>
      <c r="K65" s="181">
        <v>3</v>
      </c>
      <c r="L65" s="181">
        <v>3</v>
      </c>
      <c r="M65" s="70"/>
      <c r="N65" s="70"/>
      <c r="O65" s="70"/>
    </row>
    <row r="66" spans="1:15" ht="12.75" outlineLevel="3" x14ac:dyDescent="0.2">
      <c r="A66" s="29" t="s">
        <v>121</v>
      </c>
      <c r="B66" s="181">
        <v>1</v>
      </c>
      <c r="C66" s="181">
        <v>1</v>
      </c>
      <c r="D66" s="181">
        <v>1</v>
      </c>
      <c r="E66" s="181">
        <v>1</v>
      </c>
      <c r="F66" s="181">
        <v>1</v>
      </c>
      <c r="G66" s="181">
        <v>1</v>
      </c>
      <c r="H66" s="181">
        <v>1</v>
      </c>
      <c r="I66" s="181">
        <v>1</v>
      </c>
      <c r="J66" s="181">
        <v>1</v>
      </c>
      <c r="K66" s="181">
        <v>1</v>
      </c>
      <c r="L66" s="181">
        <v>1</v>
      </c>
      <c r="M66" s="70"/>
      <c r="N66" s="70"/>
      <c r="O66" s="70"/>
    </row>
    <row r="67" spans="1:15" ht="12.75" outlineLevel="3" x14ac:dyDescent="0.2">
      <c r="A67" s="29" t="s">
        <v>125</v>
      </c>
      <c r="B67" s="181">
        <v>13.302433000000001</v>
      </c>
      <c r="C67" s="181">
        <v>13.302433000000001</v>
      </c>
      <c r="D67" s="181">
        <v>13.618202</v>
      </c>
      <c r="E67" s="181">
        <v>13.618202</v>
      </c>
      <c r="F67" s="181">
        <v>14.043329999999999</v>
      </c>
      <c r="G67" s="181">
        <v>14.043329999999999</v>
      </c>
      <c r="H67" s="181">
        <v>14.043329999999999</v>
      </c>
      <c r="I67" s="181">
        <v>14.043329999999999</v>
      </c>
      <c r="J67" s="181">
        <v>14.043329999999999</v>
      </c>
      <c r="K67" s="181">
        <v>14.043329999999999</v>
      </c>
      <c r="L67" s="181">
        <v>14.043329999999999</v>
      </c>
      <c r="M67" s="70"/>
      <c r="N67" s="70"/>
      <c r="O67" s="70"/>
    </row>
    <row r="68" spans="1:15" ht="12.75" outlineLevel="3" x14ac:dyDescent="0.2">
      <c r="A68" s="29" t="s">
        <v>180</v>
      </c>
      <c r="B68" s="181">
        <v>0</v>
      </c>
      <c r="C68" s="181">
        <v>0</v>
      </c>
      <c r="D68" s="181">
        <v>0</v>
      </c>
      <c r="E68" s="181">
        <v>0</v>
      </c>
      <c r="F68" s="181">
        <v>0</v>
      </c>
      <c r="G68" s="181">
        <v>0</v>
      </c>
      <c r="H68" s="181">
        <v>0</v>
      </c>
      <c r="I68" s="181">
        <v>0</v>
      </c>
      <c r="J68" s="181">
        <v>0</v>
      </c>
      <c r="K68" s="181">
        <v>1</v>
      </c>
      <c r="L68" s="181">
        <v>1</v>
      </c>
      <c r="M68" s="70"/>
      <c r="N68" s="70"/>
      <c r="O68" s="70"/>
    </row>
    <row r="69" spans="1:15" ht="12.75" outlineLevel="2" x14ac:dyDescent="0.2">
      <c r="A69" s="68" t="s">
        <v>6</v>
      </c>
      <c r="B69" s="149">
        <f t="shared" ref="B69:K69" si="15">SUM(B$70:B$70)</f>
        <v>1.7016771418900001</v>
      </c>
      <c r="C69" s="149">
        <f t="shared" si="15"/>
        <v>1.69524984489</v>
      </c>
      <c r="D69" s="149">
        <f t="shared" si="15"/>
        <v>1.69625444138</v>
      </c>
      <c r="E69" s="149">
        <f t="shared" si="15"/>
        <v>1.73003069518</v>
      </c>
      <c r="F69" s="149">
        <f t="shared" si="15"/>
        <v>1.7352296227599999</v>
      </c>
      <c r="G69" s="149">
        <f t="shared" si="15"/>
        <v>1.7227350353099999</v>
      </c>
      <c r="H69" s="149">
        <f t="shared" si="15"/>
        <v>1.71778043678</v>
      </c>
      <c r="I69" s="149">
        <f t="shared" si="15"/>
        <v>1.71107140807</v>
      </c>
      <c r="J69" s="149">
        <f t="shared" si="15"/>
        <v>1.71225235799</v>
      </c>
      <c r="K69" s="149">
        <f t="shared" si="15"/>
        <v>1.71405919038</v>
      </c>
      <c r="L69" s="149">
        <v>1.6870866305000001</v>
      </c>
      <c r="M69" s="70"/>
      <c r="N69" s="70"/>
      <c r="O69" s="70"/>
    </row>
    <row r="70" spans="1:15" ht="12.75" outlineLevel="3" x14ac:dyDescent="0.2">
      <c r="A70" s="29" t="s">
        <v>93</v>
      </c>
      <c r="B70" s="181">
        <v>1.7016771418900001</v>
      </c>
      <c r="C70" s="181">
        <v>1.69524984489</v>
      </c>
      <c r="D70" s="181">
        <v>1.69625444138</v>
      </c>
      <c r="E70" s="181">
        <v>1.73003069518</v>
      </c>
      <c r="F70" s="181">
        <v>1.7352296227599999</v>
      </c>
      <c r="G70" s="181">
        <v>1.7227350353099999</v>
      </c>
      <c r="H70" s="181">
        <v>1.71778043678</v>
      </c>
      <c r="I70" s="181">
        <v>1.71107140807</v>
      </c>
      <c r="J70" s="181">
        <v>1.71225235799</v>
      </c>
      <c r="K70" s="181">
        <v>1.71405919038</v>
      </c>
      <c r="L70" s="181">
        <v>1.6870866305000001</v>
      </c>
      <c r="M70" s="70"/>
      <c r="N70" s="70"/>
      <c r="O70" s="70"/>
    </row>
    <row r="71" spans="1:15" ht="15" outlineLevel="1" x14ac:dyDescent="0.25">
      <c r="A71" s="175" t="s">
        <v>113</v>
      </c>
      <c r="B71" s="215">
        <f t="shared" ref="B71:L71" si="16">B$72+B$78+B$80+B$90+B$91</f>
        <v>9.0184619783100004</v>
      </c>
      <c r="C71" s="215">
        <f t="shared" si="16"/>
        <v>9.2267494283299989</v>
      </c>
      <c r="D71" s="215">
        <f t="shared" si="16"/>
        <v>8.7281546694899994</v>
      </c>
      <c r="E71" s="215">
        <f t="shared" si="16"/>
        <v>8.8397734733900002</v>
      </c>
      <c r="F71" s="215">
        <f t="shared" si="16"/>
        <v>8.7558146820499996</v>
      </c>
      <c r="G71" s="215">
        <f t="shared" si="16"/>
        <v>8.5253854091699992</v>
      </c>
      <c r="H71" s="215">
        <f t="shared" si="16"/>
        <v>8.5121314095599985</v>
      </c>
      <c r="I71" s="215">
        <f t="shared" si="16"/>
        <v>8.6284934485199987</v>
      </c>
      <c r="J71" s="215">
        <f t="shared" si="16"/>
        <v>8.7530569214799989</v>
      </c>
      <c r="K71" s="215">
        <f t="shared" si="16"/>
        <v>9.7786546684799998</v>
      </c>
      <c r="L71" s="215">
        <f t="shared" si="16"/>
        <v>9.6728463434999998</v>
      </c>
      <c r="M71" s="70"/>
      <c r="N71" s="70"/>
      <c r="O71" s="70"/>
    </row>
    <row r="72" spans="1:15" ht="12.75" outlineLevel="2" x14ac:dyDescent="0.2">
      <c r="A72" s="68" t="s">
        <v>142</v>
      </c>
      <c r="B72" s="149">
        <f t="shared" ref="B72:K72" si="17">SUM(B$73:B$77)</f>
        <v>5.8679120508100002</v>
      </c>
      <c r="C72" s="149">
        <f t="shared" si="17"/>
        <v>6.1011788171600001</v>
      </c>
      <c r="D72" s="149">
        <f t="shared" si="17"/>
        <v>6.0101963061000001</v>
      </c>
      <c r="E72" s="149">
        <f t="shared" si="17"/>
        <v>6.1230362017000006</v>
      </c>
      <c r="F72" s="149">
        <f t="shared" si="17"/>
        <v>6.1371108124199996</v>
      </c>
      <c r="G72" s="149">
        <f t="shared" si="17"/>
        <v>5.91835726519</v>
      </c>
      <c r="H72" s="149">
        <f t="shared" si="17"/>
        <v>5.9056567042100001</v>
      </c>
      <c r="I72" s="149">
        <f t="shared" si="17"/>
        <v>6.05986413778</v>
      </c>
      <c r="J72" s="149">
        <f t="shared" si="17"/>
        <v>6.1839453356199998</v>
      </c>
      <c r="K72" s="149">
        <f t="shared" si="17"/>
        <v>7.2139176965300003</v>
      </c>
      <c r="L72" s="149">
        <v>7.11777964857</v>
      </c>
      <c r="M72" s="70"/>
      <c r="N72" s="70"/>
      <c r="O72" s="70"/>
    </row>
    <row r="73" spans="1:15" ht="12.75" outlineLevel="3" x14ac:dyDescent="0.2">
      <c r="A73" s="29" t="s">
        <v>11</v>
      </c>
      <c r="B73" s="181">
        <v>1.90260701E-2</v>
      </c>
      <c r="C73" s="181">
        <v>1.9003645100000001E-2</v>
      </c>
      <c r="D73" s="181">
        <v>1.9104070170000001E-2</v>
      </c>
      <c r="E73" s="181">
        <v>1.7205940110000002E-2</v>
      </c>
      <c r="F73" s="181">
        <v>1.6074565150000001E-2</v>
      </c>
      <c r="G73" s="181">
        <v>1.590374512E-2</v>
      </c>
      <c r="H73" s="181">
        <v>1.5865525129999999E-2</v>
      </c>
      <c r="I73" s="181">
        <v>1.586552493E-2</v>
      </c>
      <c r="J73" s="181">
        <v>1.5926365080000001E-2</v>
      </c>
      <c r="K73" s="181">
        <v>1.37796099E-2</v>
      </c>
      <c r="L73" s="181">
        <v>1.115492507E-2</v>
      </c>
      <c r="M73" s="70"/>
      <c r="N73" s="70"/>
      <c r="O73" s="70"/>
    </row>
    <row r="74" spans="1:15" ht="12.75" outlineLevel="3" x14ac:dyDescent="0.2">
      <c r="A74" s="29" t="s">
        <v>97</v>
      </c>
      <c r="B74" s="181">
        <v>0.12708577197000001</v>
      </c>
      <c r="C74" s="181">
        <v>0.37843726812</v>
      </c>
      <c r="D74" s="181">
        <v>0.27397997856</v>
      </c>
      <c r="E74" s="181">
        <v>0.27242511498999999</v>
      </c>
      <c r="F74" s="181">
        <v>0.27246492176999998</v>
      </c>
      <c r="G74" s="181">
        <v>7.9207399570000003E-2</v>
      </c>
      <c r="H74" s="181">
        <v>7.3583096309999999E-2</v>
      </c>
      <c r="I74" s="181">
        <v>0.24325702808999999</v>
      </c>
      <c r="J74" s="181">
        <v>0.35869409619999998</v>
      </c>
      <c r="K74" s="181">
        <v>0.38455435515000003</v>
      </c>
      <c r="L74" s="181">
        <v>0.38379160444999999</v>
      </c>
      <c r="M74" s="70"/>
      <c r="N74" s="70"/>
      <c r="O74" s="70"/>
    </row>
    <row r="75" spans="1:15" ht="12.75" outlineLevel="3" x14ac:dyDescent="0.2">
      <c r="A75" s="29" t="s">
        <v>77</v>
      </c>
      <c r="B75" s="181">
        <v>0</v>
      </c>
      <c r="C75" s="181">
        <v>0</v>
      </c>
      <c r="D75" s="181">
        <v>5.5030000899999997E-3</v>
      </c>
      <c r="E75" s="181">
        <v>5.6620000700000001E-3</v>
      </c>
      <c r="F75" s="181">
        <v>5.6790000999999996E-3</v>
      </c>
      <c r="G75" s="181">
        <v>5.5695000700000004E-3</v>
      </c>
      <c r="H75" s="181">
        <v>5.5450000800000001E-3</v>
      </c>
      <c r="I75" s="181">
        <v>1.10899999E-2</v>
      </c>
      <c r="J75" s="181">
        <v>1.11680001E-2</v>
      </c>
      <c r="K75" s="181">
        <v>1.1220999840000001E-2</v>
      </c>
      <c r="L75" s="181">
        <v>2.1844000249999999E-2</v>
      </c>
      <c r="M75" s="70"/>
      <c r="N75" s="70"/>
      <c r="O75" s="70"/>
    </row>
    <row r="76" spans="1:15" ht="12.75" outlineLevel="3" x14ac:dyDescent="0.2">
      <c r="A76" s="29" t="s">
        <v>66</v>
      </c>
      <c r="B76" s="181">
        <v>0.39244671814999998</v>
      </c>
      <c r="C76" s="181">
        <v>0.39451357701</v>
      </c>
      <c r="D76" s="181">
        <v>0.39923871086000001</v>
      </c>
      <c r="E76" s="181">
        <v>0.40959131430000001</v>
      </c>
      <c r="F76" s="181">
        <v>0.40845836647</v>
      </c>
      <c r="G76" s="181">
        <v>0.42237351164999998</v>
      </c>
      <c r="H76" s="181">
        <v>0.43087690498999998</v>
      </c>
      <c r="I76" s="181">
        <v>0.43087690498999998</v>
      </c>
      <c r="J76" s="181">
        <v>0.43568366694999999</v>
      </c>
      <c r="K76" s="181">
        <v>0.43667471379</v>
      </c>
      <c r="L76" s="181">
        <v>0.43350350195999998</v>
      </c>
      <c r="M76" s="70"/>
      <c r="N76" s="70"/>
      <c r="O76" s="70"/>
    </row>
    <row r="77" spans="1:15" ht="12.75" outlineLevel="3" x14ac:dyDescent="0.2">
      <c r="A77" s="29" t="s">
        <v>93</v>
      </c>
      <c r="B77" s="181">
        <v>5.32935349059</v>
      </c>
      <c r="C77" s="181">
        <v>5.3092243269299999</v>
      </c>
      <c r="D77" s="181">
        <v>5.3123705464200004</v>
      </c>
      <c r="E77" s="181">
        <v>5.4181518322300004</v>
      </c>
      <c r="F77" s="181">
        <v>5.4344339589299997</v>
      </c>
      <c r="G77" s="181">
        <v>5.3953031087800003</v>
      </c>
      <c r="H77" s="181">
        <v>5.3797861776999998</v>
      </c>
      <c r="I77" s="181">
        <v>5.3587746798699998</v>
      </c>
      <c r="J77" s="181">
        <v>5.3624732072899999</v>
      </c>
      <c r="K77" s="181">
        <v>6.3676880178499999</v>
      </c>
      <c r="L77" s="181">
        <v>6.2674856168400002</v>
      </c>
      <c r="M77" s="70"/>
      <c r="N77" s="70"/>
      <c r="O77" s="70"/>
    </row>
    <row r="78" spans="1:15" ht="12.75" outlineLevel="2" x14ac:dyDescent="0.2">
      <c r="A78" s="68" t="s">
        <v>4</v>
      </c>
      <c r="B78" s="149">
        <f t="shared" ref="B78:K78" si="18">SUM(B$79:B$79)</f>
        <v>0.19495570664</v>
      </c>
      <c r="C78" s="149">
        <f t="shared" si="18"/>
        <v>0.1705862433</v>
      </c>
      <c r="D78" s="149">
        <f t="shared" si="18"/>
        <v>0.1705862433</v>
      </c>
      <c r="E78" s="149">
        <f t="shared" si="18"/>
        <v>0.1705862433</v>
      </c>
      <c r="F78" s="149">
        <f t="shared" si="18"/>
        <v>0.1705862433</v>
      </c>
      <c r="G78" s="149">
        <f t="shared" si="18"/>
        <v>0.1705862433</v>
      </c>
      <c r="H78" s="149">
        <f t="shared" si="18"/>
        <v>0.1705862433</v>
      </c>
      <c r="I78" s="149">
        <f t="shared" si="18"/>
        <v>0.14621677995999999</v>
      </c>
      <c r="J78" s="149">
        <f t="shared" si="18"/>
        <v>0.14621677995999999</v>
      </c>
      <c r="K78" s="149">
        <f t="shared" si="18"/>
        <v>0.14621677995999999</v>
      </c>
      <c r="L78" s="149">
        <v>0.14621677995999999</v>
      </c>
      <c r="M78" s="70"/>
      <c r="N78" s="70"/>
      <c r="O78" s="70"/>
    </row>
    <row r="79" spans="1:15" ht="12.75" outlineLevel="3" x14ac:dyDescent="0.2">
      <c r="A79" s="29" t="s">
        <v>102</v>
      </c>
      <c r="B79" s="181">
        <v>0.19495570664</v>
      </c>
      <c r="C79" s="181">
        <v>0.1705862433</v>
      </c>
      <c r="D79" s="181">
        <v>0.1705862433</v>
      </c>
      <c r="E79" s="181">
        <v>0.1705862433</v>
      </c>
      <c r="F79" s="181">
        <v>0.1705862433</v>
      </c>
      <c r="G79" s="181">
        <v>0.1705862433</v>
      </c>
      <c r="H79" s="181">
        <v>0.1705862433</v>
      </c>
      <c r="I79" s="181">
        <v>0.14621677995999999</v>
      </c>
      <c r="J79" s="181">
        <v>0.14621677995999999</v>
      </c>
      <c r="K79" s="181">
        <v>0.14621677995999999</v>
      </c>
      <c r="L79" s="181">
        <v>0.14621677995999999</v>
      </c>
      <c r="M79" s="70"/>
      <c r="N79" s="70"/>
      <c r="O79" s="70"/>
    </row>
    <row r="80" spans="1:15" ht="12.75" outlineLevel="2" x14ac:dyDescent="0.2">
      <c r="A80" s="68" t="s">
        <v>22</v>
      </c>
      <c r="B80" s="149">
        <f t="shared" ref="B80:K80" si="19">SUM(B$81:B$89)</f>
        <v>2.8427356019299999</v>
      </c>
      <c r="C80" s="149">
        <f t="shared" si="19"/>
        <v>2.8425520200799999</v>
      </c>
      <c r="D80" s="149">
        <f t="shared" si="19"/>
        <v>2.4348731454600001</v>
      </c>
      <c r="E80" s="149">
        <f t="shared" si="19"/>
        <v>2.4314119452999998</v>
      </c>
      <c r="F80" s="149">
        <f t="shared" si="19"/>
        <v>2.3330337400099999</v>
      </c>
      <c r="G80" s="149">
        <f t="shared" si="19"/>
        <v>2.3221866802900002</v>
      </c>
      <c r="H80" s="149">
        <f t="shared" si="19"/>
        <v>2.3219618405100002</v>
      </c>
      <c r="I80" s="149">
        <f t="shared" si="19"/>
        <v>2.3089308653900003</v>
      </c>
      <c r="J80" s="149">
        <f t="shared" si="19"/>
        <v>2.3093348175599999</v>
      </c>
      <c r="K80" s="149">
        <f t="shared" si="19"/>
        <v>2.30484037093</v>
      </c>
      <c r="L80" s="149">
        <v>2.2969589678300002</v>
      </c>
      <c r="M80" s="70"/>
      <c r="N80" s="70"/>
      <c r="O80" s="70"/>
    </row>
    <row r="81" spans="1:15" ht="12.75" outlineLevel="3" x14ac:dyDescent="0.2">
      <c r="A81" s="29" t="s">
        <v>65</v>
      </c>
      <c r="B81" s="181">
        <v>4.0773885349999997E-2</v>
      </c>
      <c r="C81" s="181">
        <v>4.0688053469999999E-2</v>
      </c>
      <c r="D81" s="181">
        <v>0</v>
      </c>
      <c r="E81" s="181">
        <v>0</v>
      </c>
      <c r="F81" s="181">
        <v>0</v>
      </c>
      <c r="G81" s="181">
        <v>0</v>
      </c>
      <c r="H81" s="181">
        <v>0</v>
      </c>
      <c r="I81" s="181">
        <v>0</v>
      </c>
      <c r="J81" s="181">
        <v>0</v>
      </c>
      <c r="K81" s="181">
        <v>0</v>
      </c>
      <c r="L81" s="181">
        <v>0</v>
      </c>
      <c r="M81" s="70"/>
      <c r="N81" s="70"/>
      <c r="O81" s="70"/>
    </row>
    <row r="82" spans="1:15" ht="12.75" outlineLevel="3" x14ac:dyDescent="0.2">
      <c r="A82" s="29" t="s">
        <v>136</v>
      </c>
      <c r="B82" s="181">
        <v>0.1008</v>
      </c>
      <c r="C82" s="181">
        <v>0.1008</v>
      </c>
      <c r="D82" s="181">
        <v>0.1008</v>
      </c>
      <c r="E82" s="181">
        <v>0.1008</v>
      </c>
      <c r="F82" s="181">
        <v>0</v>
      </c>
      <c r="G82" s="181">
        <v>0</v>
      </c>
      <c r="H82" s="181">
        <v>0</v>
      </c>
      <c r="I82" s="181">
        <v>0</v>
      </c>
      <c r="J82" s="181">
        <v>0</v>
      </c>
      <c r="K82" s="181">
        <v>0</v>
      </c>
      <c r="L82" s="181">
        <v>0</v>
      </c>
      <c r="M82" s="70"/>
      <c r="N82" s="70"/>
      <c r="O82" s="70"/>
    </row>
    <row r="83" spans="1:15" ht="12.75" outlineLevel="3" x14ac:dyDescent="0.2">
      <c r="A83" s="29" t="s">
        <v>14</v>
      </c>
      <c r="B83" s="181">
        <v>0</v>
      </c>
      <c r="C83" s="181">
        <v>0</v>
      </c>
      <c r="D83" s="181">
        <v>0</v>
      </c>
      <c r="E83" s="181">
        <v>0</v>
      </c>
      <c r="F83" s="181">
        <v>8.7517445200000002E-3</v>
      </c>
      <c r="G83" s="181">
        <v>1.505173498E-2</v>
      </c>
      <c r="H83" s="181">
        <v>1.5014320120000001E-2</v>
      </c>
      <c r="I83" s="181">
        <v>1.501431976E-2</v>
      </c>
      <c r="J83" s="181">
        <v>1.511992119E-2</v>
      </c>
      <c r="K83" s="181">
        <v>1.5191675470000001E-2</v>
      </c>
      <c r="L83" s="181">
        <v>1.4786871389999999E-2</v>
      </c>
      <c r="M83" s="70"/>
      <c r="N83" s="70"/>
      <c r="O83" s="70"/>
    </row>
    <row r="84" spans="1:15" ht="12.75" outlineLevel="3" x14ac:dyDescent="0.2">
      <c r="A84" s="29" t="s">
        <v>122</v>
      </c>
      <c r="B84" s="181">
        <v>4.6435500140000002E-2</v>
      </c>
      <c r="C84" s="181">
        <v>4.6337750169999997E-2</v>
      </c>
      <c r="D84" s="181">
        <v>4.6775500460000001E-2</v>
      </c>
      <c r="E84" s="181">
        <v>4.3314300299999997E-2</v>
      </c>
      <c r="F84" s="181">
        <v>4.3444350489999999E-2</v>
      </c>
      <c r="G84" s="181">
        <v>4.2606675310000001E-2</v>
      </c>
      <c r="H84" s="181">
        <v>4.2419250390000003E-2</v>
      </c>
      <c r="I84" s="181">
        <v>4.2419249380000003E-2</v>
      </c>
      <c r="J84" s="181">
        <v>4.2717600119999997E-2</v>
      </c>
      <c r="K84" s="181">
        <v>3.8151399209999999E-2</v>
      </c>
      <c r="L84" s="181">
        <v>3.7134800189999997E-2</v>
      </c>
      <c r="M84" s="70"/>
      <c r="N84" s="70"/>
      <c r="O84" s="70"/>
    </row>
    <row r="85" spans="1:15" ht="12.75" outlineLevel="3" x14ac:dyDescent="0.2">
      <c r="A85" s="29" t="s">
        <v>155</v>
      </c>
      <c r="B85" s="181">
        <v>0.5</v>
      </c>
      <c r="C85" s="181">
        <v>0.5</v>
      </c>
      <c r="D85" s="181">
        <v>0.5</v>
      </c>
      <c r="E85" s="181">
        <v>0.5</v>
      </c>
      <c r="F85" s="181">
        <v>0.5</v>
      </c>
      <c r="G85" s="181">
        <v>0.5</v>
      </c>
      <c r="H85" s="181">
        <v>0.5</v>
      </c>
      <c r="I85" s="181">
        <v>0.5</v>
      </c>
      <c r="J85" s="181">
        <v>0.5</v>
      </c>
      <c r="K85" s="181">
        <v>0.5</v>
      </c>
      <c r="L85" s="181">
        <v>0.5</v>
      </c>
      <c r="M85" s="70"/>
      <c r="N85" s="70"/>
      <c r="O85" s="70"/>
    </row>
    <row r="86" spans="1:15" ht="12.75" outlineLevel="3" x14ac:dyDescent="0.2">
      <c r="A86" s="29" t="s">
        <v>70</v>
      </c>
      <c r="B86" s="181">
        <v>7.2080000000000005E-2</v>
      </c>
      <c r="C86" s="181">
        <v>7.2080000000000005E-2</v>
      </c>
      <c r="D86" s="181">
        <v>7.2080000000000005E-2</v>
      </c>
      <c r="E86" s="181">
        <v>7.2080000000000005E-2</v>
      </c>
      <c r="F86" s="181">
        <v>6.5619999999999998E-2</v>
      </c>
      <c r="G86" s="181">
        <v>6.5619999999999998E-2</v>
      </c>
      <c r="H86" s="181">
        <v>6.5619999999999998E-2</v>
      </c>
      <c r="I86" s="181">
        <v>6.5619999999999998E-2</v>
      </c>
      <c r="J86" s="181">
        <v>6.5619999999999998E-2</v>
      </c>
      <c r="K86" s="181">
        <v>6.5619999999999998E-2</v>
      </c>
      <c r="L86" s="181">
        <v>5.9159999999999997E-2</v>
      </c>
      <c r="M86" s="70"/>
      <c r="N86" s="70"/>
      <c r="O86" s="70"/>
    </row>
    <row r="87" spans="1:15" ht="12.75" outlineLevel="3" x14ac:dyDescent="0.2">
      <c r="A87" s="29" t="s">
        <v>73</v>
      </c>
      <c r="B87" s="181">
        <v>1.552123895</v>
      </c>
      <c r="C87" s="181">
        <v>1.552123895</v>
      </c>
      <c r="D87" s="181">
        <v>1.552123895</v>
      </c>
      <c r="E87" s="181">
        <v>1.552123895</v>
      </c>
      <c r="F87" s="181">
        <v>1.552123895</v>
      </c>
      <c r="G87" s="181">
        <v>1.552123895</v>
      </c>
      <c r="H87" s="181">
        <v>1.552123895</v>
      </c>
      <c r="I87" s="181">
        <v>1.53909292125</v>
      </c>
      <c r="J87" s="181">
        <v>1.53909292125</v>
      </c>
      <c r="K87" s="181">
        <v>1.53909292125</v>
      </c>
      <c r="L87" s="181">
        <v>1.53909292125</v>
      </c>
      <c r="M87" s="70"/>
      <c r="N87" s="70"/>
      <c r="O87" s="70"/>
    </row>
    <row r="88" spans="1:15" ht="12.75" outlineLevel="3" x14ac:dyDescent="0.2">
      <c r="A88" s="29" t="s">
        <v>160</v>
      </c>
      <c r="B88" s="181">
        <v>0.16309375000000001</v>
      </c>
      <c r="C88" s="181">
        <v>0.16309375000000001</v>
      </c>
      <c r="D88" s="181">
        <v>0.16309375000000001</v>
      </c>
      <c r="E88" s="181">
        <v>0.16309375000000001</v>
      </c>
      <c r="F88" s="181">
        <v>0.16309375000000001</v>
      </c>
      <c r="G88" s="181">
        <v>0.14678437499999999</v>
      </c>
      <c r="H88" s="181">
        <v>0.14678437499999999</v>
      </c>
      <c r="I88" s="181">
        <v>0.14678437499999999</v>
      </c>
      <c r="J88" s="181">
        <v>0.14678437499999999</v>
      </c>
      <c r="K88" s="181">
        <v>0.14678437499999999</v>
      </c>
      <c r="L88" s="181">
        <v>0.14678437499999999</v>
      </c>
      <c r="M88" s="70"/>
      <c r="N88" s="70"/>
      <c r="O88" s="70"/>
    </row>
    <row r="89" spans="1:15" ht="12.75" outlineLevel="3" x14ac:dyDescent="0.2">
      <c r="A89" s="29" t="s">
        <v>31</v>
      </c>
      <c r="B89" s="181">
        <v>0.36742857144000002</v>
      </c>
      <c r="C89" s="181">
        <v>0.36742857144000002</v>
      </c>
      <c r="D89" s="181">
        <v>0</v>
      </c>
      <c r="E89" s="181">
        <v>0</v>
      </c>
      <c r="F89" s="181">
        <v>0</v>
      </c>
      <c r="G89" s="181">
        <v>0</v>
      </c>
      <c r="H89" s="181">
        <v>0</v>
      </c>
      <c r="I89" s="181">
        <v>0</v>
      </c>
      <c r="J89" s="181">
        <v>0</v>
      </c>
      <c r="K89" s="181">
        <v>0</v>
      </c>
      <c r="L89" s="181">
        <v>0</v>
      </c>
      <c r="M89" s="70"/>
      <c r="N89" s="70"/>
      <c r="O89" s="70"/>
    </row>
    <row r="90" spans="1:15" ht="12.75" outlineLevel="2" x14ac:dyDescent="0.2">
      <c r="A90" s="68" t="s">
        <v>143</v>
      </c>
      <c r="B90" s="149"/>
      <c r="C90" s="149"/>
      <c r="D90" s="149"/>
      <c r="E90" s="149"/>
      <c r="F90" s="149"/>
      <c r="G90" s="149"/>
      <c r="H90" s="149"/>
      <c r="I90" s="149"/>
      <c r="J90" s="149"/>
      <c r="K90" s="149"/>
      <c r="L90" s="149"/>
      <c r="M90" s="70"/>
      <c r="N90" s="70"/>
      <c r="O90" s="70"/>
    </row>
    <row r="91" spans="1:15" ht="12.75" outlineLevel="2" x14ac:dyDescent="0.2">
      <c r="A91" s="68" t="s">
        <v>6</v>
      </c>
      <c r="B91" s="149">
        <f t="shared" ref="B91:K91" si="20">SUM(B$92:B$92)</f>
        <v>0.11285861893</v>
      </c>
      <c r="C91" s="149">
        <f t="shared" si="20"/>
        <v>0.11243234779</v>
      </c>
      <c r="D91" s="149">
        <f t="shared" si="20"/>
        <v>0.11249897463</v>
      </c>
      <c r="E91" s="149">
        <f t="shared" si="20"/>
        <v>0.11473908309</v>
      </c>
      <c r="F91" s="149">
        <f t="shared" si="20"/>
        <v>0.11508388632</v>
      </c>
      <c r="G91" s="149">
        <f t="shared" si="20"/>
        <v>0.11425522039</v>
      </c>
      <c r="H91" s="149">
        <f t="shared" si="20"/>
        <v>0.11392662153999999</v>
      </c>
      <c r="I91" s="149">
        <f t="shared" si="20"/>
        <v>0.11348166539</v>
      </c>
      <c r="J91" s="149">
        <f t="shared" si="20"/>
        <v>0.11355998834</v>
      </c>
      <c r="K91" s="149">
        <f t="shared" si="20"/>
        <v>0.11367982106000001</v>
      </c>
      <c r="L91" s="149">
        <v>0.11189094714</v>
      </c>
      <c r="M91" s="70"/>
      <c r="N91" s="70"/>
      <c r="O91" s="70"/>
    </row>
    <row r="92" spans="1:15" ht="12.75" outlineLevel="3" x14ac:dyDescent="0.2">
      <c r="A92" s="29" t="s">
        <v>93</v>
      </c>
      <c r="B92" s="181">
        <v>0.11285861893</v>
      </c>
      <c r="C92" s="181">
        <v>0.11243234779</v>
      </c>
      <c r="D92" s="181">
        <v>0.11249897463</v>
      </c>
      <c r="E92" s="181">
        <v>0.11473908309</v>
      </c>
      <c r="F92" s="181">
        <v>0.11508388632</v>
      </c>
      <c r="G92" s="181">
        <v>0.11425522039</v>
      </c>
      <c r="H92" s="181">
        <v>0.11392662153999999</v>
      </c>
      <c r="I92" s="181">
        <v>0.11348166539</v>
      </c>
      <c r="J92" s="181">
        <v>0.11355998834</v>
      </c>
      <c r="K92" s="181">
        <v>0.11367982106000001</v>
      </c>
      <c r="L92" s="181">
        <v>0.11189094714</v>
      </c>
      <c r="M92" s="70"/>
      <c r="N92" s="70"/>
      <c r="O92" s="70"/>
    </row>
    <row r="93" spans="1:15" x14ac:dyDescent="0.2">
      <c r="B93" s="168"/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70"/>
      <c r="N93" s="70"/>
      <c r="O93" s="70"/>
    </row>
    <row r="94" spans="1:15" x14ac:dyDescent="0.2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70"/>
      <c r="N94" s="70"/>
      <c r="O94" s="70"/>
    </row>
    <row r="95" spans="1:15" x14ac:dyDescent="0.2"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70"/>
      <c r="N95" s="70"/>
      <c r="O95" s="70"/>
    </row>
    <row r="96" spans="1:15" x14ac:dyDescent="0.2">
      <c r="B96" s="168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70"/>
      <c r="N96" s="70"/>
      <c r="O96" s="70"/>
    </row>
    <row r="97" spans="2:15" x14ac:dyDescent="0.2">
      <c r="B97" s="168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70"/>
      <c r="N97" s="70"/>
      <c r="O97" s="70"/>
    </row>
    <row r="98" spans="2:15" x14ac:dyDescent="0.2">
      <c r="B98" s="168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70"/>
      <c r="N98" s="70"/>
      <c r="O98" s="70"/>
    </row>
    <row r="99" spans="2:15" x14ac:dyDescent="0.2"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70"/>
      <c r="N99" s="70"/>
      <c r="O99" s="70"/>
    </row>
    <row r="100" spans="2:15" x14ac:dyDescent="0.2"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70"/>
      <c r="N100" s="70"/>
      <c r="O100" s="70"/>
    </row>
    <row r="101" spans="2:15" x14ac:dyDescent="0.2"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70"/>
      <c r="N101" s="70"/>
      <c r="O101" s="70"/>
    </row>
    <row r="102" spans="2:15" x14ac:dyDescent="0.2"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70"/>
      <c r="N102" s="70"/>
      <c r="O102" s="70"/>
    </row>
    <row r="103" spans="2:15" x14ac:dyDescent="0.2">
      <c r="B103" s="168"/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70"/>
      <c r="N103" s="70"/>
      <c r="O103" s="70"/>
    </row>
    <row r="104" spans="2:15" x14ac:dyDescent="0.2">
      <c r="B104" s="168"/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  <c r="M104" s="70"/>
      <c r="N104" s="70"/>
      <c r="O104" s="70"/>
    </row>
    <row r="105" spans="2:15" x14ac:dyDescent="0.2">
      <c r="B105" s="168"/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70"/>
      <c r="N105" s="70"/>
      <c r="O105" s="70"/>
    </row>
    <row r="106" spans="2:15" x14ac:dyDescent="0.2"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70"/>
      <c r="N106" s="70"/>
      <c r="O106" s="70"/>
    </row>
    <row r="107" spans="2:15" x14ac:dyDescent="0.2">
      <c r="B107" s="168"/>
      <c r="C107" s="168"/>
      <c r="D107" s="168"/>
      <c r="E107" s="168"/>
      <c r="F107" s="168"/>
      <c r="G107" s="168"/>
      <c r="H107" s="168"/>
      <c r="I107" s="168"/>
      <c r="J107" s="168"/>
      <c r="K107" s="168"/>
      <c r="L107" s="168"/>
      <c r="M107" s="70"/>
      <c r="N107" s="70"/>
      <c r="O107" s="70"/>
    </row>
    <row r="108" spans="2:15" x14ac:dyDescent="0.2">
      <c r="B108" s="168"/>
      <c r="C108" s="168"/>
      <c r="D108" s="168"/>
      <c r="E108" s="168"/>
      <c r="F108" s="168"/>
      <c r="G108" s="168"/>
      <c r="H108" s="168"/>
      <c r="I108" s="168"/>
      <c r="J108" s="168"/>
      <c r="K108" s="168"/>
      <c r="L108" s="168"/>
      <c r="M108" s="70"/>
      <c r="N108" s="70"/>
      <c r="O108" s="70"/>
    </row>
    <row r="109" spans="2:15" x14ac:dyDescent="0.2">
      <c r="B109" s="168"/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70"/>
      <c r="N109" s="70"/>
      <c r="O109" s="70"/>
    </row>
    <row r="110" spans="2:15" x14ac:dyDescent="0.2">
      <c r="B110" s="168"/>
      <c r="C110" s="168"/>
      <c r="D110" s="168"/>
      <c r="E110" s="168"/>
      <c r="F110" s="168"/>
      <c r="G110" s="168"/>
      <c r="H110" s="168"/>
      <c r="I110" s="168"/>
      <c r="J110" s="168"/>
      <c r="K110" s="168"/>
      <c r="L110" s="168"/>
      <c r="M110" s="70"/>
      <c r="N110" s="70"/>
      <c r="O110" s="70"/>
    </row>
    <row r="111" spans="2:15" x14ac:dyDescent="0.2">
      <c r="B111" s="168"/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70"/>
      <c r="N111" s="70"/>
      <c r="O111" s="70"/>
    </row>
    <row r="112" spans="2:15" x14ac:dyDescent="0.2">
      <c r="B112" s="168"/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70"/>
      <c r="N112" s="70"/>
      <c r="O112" s="70"/>
    </row>
    <row r="113" spans="2:15" x14ac:dyDescent="0.2">
      <c r="B113" s="168"/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70"/>
      <c r="N113" s="70"/>
      <c r="O113" s="70"/>
    </row>
    <row r="114" spans="2:15" x14ac:dyDescent="0.2">
      <c r="B114" s="168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70"/>
      <c r="N114" s="70"/>
      <c r="O114" s="70"/>
    </row>
    <row r="115" spans="2:15" x14ac:dyDescent="0.2">
      <c r="B115" s="168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70"/>
      <c r="N115" s="70"/>
      <c r="O115" s="70"/>
    </row>
    <row r="116" spans="2:15" x14ac:dyDescent="0.2">
      <c r="B116" s="168"/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70"/>
      <c r="N116" s="70"/>
      <c r="O116" s="70"/>
    </row>
    <row r="117" spans="2:15" x14ac:dyDescent="0.2">
      <c r="B117" s="168"/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70"/>
      <c r="N117" s="70"/>
      <c r="O117" s="70"/>
    </row>
    <row r="118" spans="2:15" x14ac:dyDescent="0.2">
      <c r="B118" s="168"/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70"/>
      <c r="N118" s="70"/>
      <c r="O118" s="70"/>
    </row>
    <row r="119" spans="2:15" x14ac:dyDescent="0.2">
      <c r="B119" s="168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70"/>
      <c r="N119" s="70"/>
      <c r="O119" s="70"/>
    </row>
    <row r="120" spans="2:15" x14ac:dyDescent="0.2">
      <c r="B120" s="168"/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70"/>
      <c r="N120" s="70"/>
      <c r="O120" s="70"/>
    </row>
    <row r="121" spans="2:15" x14ac:dyDescent="0.2">
      <c r="B121" s="168"/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70"/>
      <c r="N121" s="70"/>
      <c r="O121" s="70"/>
    </row>
    <row r="122" spans="2:15" x14ac:dyDescent="0.2">
      <c r="B122" s="168"/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70"/>
      <c r="N122" s="70"/>
      <c r="O122" s="70"/>
    </row>
    <row r="123" spans="2:15" x14ac:dyDescent="0.2">
      <c r="B123" s="168"/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70"/>
      <c r="N123" s="70"/>
      <c r="O123" s="70"/>
    </row>
    <row r="124" spans="2:15" x14ac:dyDescent="0.2">
      <c r="B124" s="168"/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70"/>
      <c r="N124" s="70"/>
      <c r="O124" s="70"/>
    </row>
    <row r="125" spans="2:15" x14ac:dyDescent="0.2">
      <c r="B125" s="168"/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70"/>
      <c r="N125" s="70"/>
      <c r="O125" s="70"/>
    </row>
    <row r="126" spans="2:15" x14ac:dyDescent="0.2">
      <c r="B126" s="168"/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70"/>
      <c r="N126" s="70"/>
      <c r="O126" s="70"/>
    </row>
    <row r="127" spans="2:15" x14ac:dyDescent="0.2">
      <c r="B127" s="168"/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70"/>
      <c r="N127" s="70"/>
      <c r="O127" s="70"/>
    </row>
    <row r="128" spans="2:15" x14ac:dyDescent="0.2">
      <c r="B128" s="168"/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70"/>
      <c r="N128" s="70"/>
      <c r="O128" s="70"/>
    </row>
    <row r="129" spans="2:15" x14ac:dyDescent="0.2">
      <c r="B129" s="168"/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70"/>
      <c r="N129" s="70"/>
      <c r="O129" s="70"/>
    </row>
    <row r="130" spans="2:15" x14ac:dyDescent="0.2">
      <c r="B130" s="168"/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70"/>
      <c r="N130" s="70"/>
      <c r="O130" s="70"/>
    </row>
    <row r="131" spans="2:15" x14ac:dyDescent="0.2">
      <c r="B131" s="168"/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70"/>
      <c r="N131" s="70"/>
      <c r="O131" s="70"/>
    </row>
    <row r="132" spans="2:15" x14ac:dyDescent="0.2">
      <c r="B132" s="168"/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70"/>
      <c r="N132" s="70"/>
      <c r="O132" s="70"/>
    </row>
    <row r="133" spans="2:15" x14ac:dyDescent="0.2">
      <c r="B133" s="168"/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70"/>
      <c r="N133" s="70"/>
      <c r="O133" s="70"/>
    </row>
    <row r="134" spans="2:15" x14ac:dyDescent="0.2">
      <c r="B134" s="168"/>
      <c r="C134" s="168"/>
      <c r="D134" s="168"/>
      <c r="E134" s="168"/>
      <c r="F134" s="168"/>
      <c r="G134" s="168"/>
      <c r="H134" s="168"/>
      <c r="I134" s="168"/>
      <c r="J134" s="168"/>
      <c r="K134" s="168"/>
      <c r="L134" s="168"/>
      <c r="M134" s="70"/>
      <c r="N134" s="70"/>
      <c r="O134" s="70"/>
    </row>
    <row r="135" spans="2:15" x14ac:dyDescent="0.2">
      <c r="B135" s="168"/>
      <c r="C135" s="168"/>
      <c r="D135" s="168"/>
      <c r="E135" s="168"/>
      <c r="F135" s="168"/>
      <c r="G135" s="168"/>
      <c r="H135" s="168"/>
      <c r="I135" s="168"/>
      <c r="J135" s="168"/>
      <c r="K135" s="168"/>
      <c r="L135" s="168"/>
      <c r="M135" s="70"/>
      <c r="N135" s="70"/>
      <c r="O135" s="70"/>
    </row>
    <row r="136" spans="2:15" x14ac:dyDescent="0.2">
      <c r="B136" s="168"/>
      <c r="C136" s="168"/>
      <c r="D136" s="168"/>
      <c r="E136" s="168"/>
      <c r="F136" s="168"/>
      <c r="G136" s="168"/>
      <c r="H136" s="168"/>
      <c r="I136" s="168"/>
      <c r="J136" s="168"/>
      <c r="K136" s="168"/>
      <c r="L136" s="168"/>
      <c r="M136" s="70"/>
      <c r="N136" s="70"/>
      <c r="O136" s="70"/>
    </row>
    <row r="137" spans="2:15" x14ac:dyDescent="0.2">
      <c r="B137" s="168"/>
      <c r="C137" s="168"/>
      <c r="D137" s="168"/>
      <c r="E137" s="168"/>
      <c r="F137" s="168"/>
      <c r="G137" s="168"/>
      <c r="H137" s="168"/>
      <c r="I137" s="168"/>
      <c r="J137" s="168"/>
      <c r="K137" s="168"/>
      <c r="L137" s="168"/>
      <c r="M137" s="70"/>
      <c r="N137" s="70"/>
      <c r="O137" s="70"/>
    </row>
    <row r="138" spans="2:15" x14ac:dyDescent="0.2">
      <c r="B138" s="168"/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70"/>
      <c r="N138" s="70"/>
      <c r="O138" s="70"/>
    </row>
    <row r="139" spans="2:15" x14ac:dyDescent="0.2">
      <c r="B139" s="168"/>
      <c r="C139" s="168"/>
      <c r="D139" s="168"/>
      <c r="E139" s="168"/>
      <c r="F139" s="168"/>
      <c r="G139" s="168"/>
      <c r="H139" s="168"/>
      <c r="I139" s="168"/>
      <c r="J139" s="168"/>
      <c r="K139" s="168"/>
      <c r="L139" s="168"/>
      <c r="M139" s="70"/>
      <c r="N139" s="70"/>
      <c r="O139" s="70"/>
    </row>
    <row r="140" spans="2:15" x14ac:dyDescent="0.2">
      <c r="B140" s="168"/>
      <c r="C140" s="168"/>
      <c r="D140" s="168"/>
      <c r="E140" s="168"/>
      <c r="F140" s="168"/>
      <c r="G140" s="168"/>
      <c r="H140" s="168"/>
      <c r="I140" s="168"/>
      <c r="J140" s="168"/>
      <c r="K140" s="168"/>
      <c r="L140" s="168"/>
      <c r="M140" s="70"/>
      <c r="N140" s="70"/>
      <c r="O140" s="70"/>
    </row>
    <row r="141" spans="2:15" x14ac:dyDescent="0.2">
      <c r="B141" s="168"/>
      <c r="C141" s="168"/>
      <c r="D141" s="168"/>
      <c r="E141" s="168"/>
      <c r="F141" s="168"/>
      <c r="G141" s="168"/>
      <c r="H141" s="168"/>
      <c r="I141" s="168"/>
      <c r="J141" s="168"/>
      <c r="K141" s="168"/>
      <c r="L141" s="168"/>
      <c r="M141" s="70"/>
      <c r="N141" s="70"/>
      <c r="O141" s="70"/>
    </row>
    <row r="142" spans="2:15" x14ac:dyDescent="0.2">
      <c r="B142" s="168"/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70"/>
      <c r="N142" s="70"/>
      <c r="O142" s="70"/>
    </row>
    <row r="143" spans="2:15" x14ac:dyDescent="0.2">
      <c r="B143" s="168"/>
      <c r="C143" s="168"/>
      <c r="D143" s="168"/>
      <c r="E143" s="168"/>
      <c r="F143" s="168"/>
      <c r="G143" s="168"/>
      <c r="H143" s="168"/>
      <c r="I143" s="168"/>
      <c r="J143" s="168"/>
      <c r="K143" s="168"/>
      <c r="L143" s="168"/>
      <c r="M143" s="70"/>
      <c r="N143" s="70"/>
      <c r="O143" s="70"/>
    </row>
    <row r="144" spans="2:15" x14ac:dyDescent="0.2">
      <c r="B144" s="168"/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70"/>
      <c r="N144" s="70"/>
      <c r="O144" s="70"/>
    </row>
    <row r="145" spans="2:15" x14ac:dyDescent="0.2">
      <c r="B145" s="168"/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70"/>
      <c r="N145" s="70"/>
      <c r="O145" s="70"/>
    </row>
    <row r="146" spans="2:15" x14ac:dyDescent="0.2">
      <c r="B146" s="168"/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70"/>
      <c r="N146" s="70"/>
      <c r="O146" s="70"/>
    </row>
    <row r="147" spans="2:15" x14ac:dyDescent="0.2">
      <c r="B147" s="168"/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70"/>
      <c r="N147" s="70"/>
      <c r="O147" s="70"/>
    </row>
    <row r="148" spans="2:15" x14ac:dyDescent="0.2">
      <c r="B148" s="168"/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70"/>
      <c r="N148" s="70"/>
      <c r="O148" s="70"/>
    </row>
    <row r="149" spans="2:15" x14ac:dyDescent="0.2">
      <c r="B149" s="168"/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70"/>
      <c r="N149" s="70"/>
      <c r="O149" s="70"/>
    </row>
    <row r="150" spans="2:15" x14ac:dyDescent="0.2">
      <c r="B150" s="168"/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70"/>
      <c r="N150" s="70"/>
      <c r="O150" s="70"/>
    </row>
    <row r="151" spans="2:15" x14ac:dyDescent="0.2">
      <c r="B151" s="168"/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70"/>
      <c r="N151" s="70"/>
      <c r="O151" s="70"/>
    </row>
    <row r="152" spans="2:15" x14ac:dyDescent="0.2">
      <c r="B152" s="168"/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70"/>
      <c r="N152" s="70"/>
      <c r="O152" s="70"/>
    </row>
    <row r="153" spans="2:15" x14ac:dyDescent="0.2">
      <c r="B153" s="168"/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70"/>
      <c r="N153" s="70"/>
      <c r="O153" s="70"/>
    </row>
    <row r="154" spans="2:15" x14ac:dyDescent="0.2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70"/>
      <c r="N154" s="70"/>
      <c r="O154" s="70"/>
    </row>
    <row r="155" spans="2:15" x14ac:dyDescent="0.2">
      <c r="B155" s="168"/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70"/>
      <c r="N155" s="70"/>
      <c r="O155" s="70"/>
    </row>
    <row r="156" spans="2:15" x14ac:dyDescent="0.2">
      <c r="B156" s="168"/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70"/>
      <c r="N156" s="70"/>
      <c r="O156" s="70"/>
    </row>
    <row r="157" spans="2:15" x14ac:dyDescent="0.2">
      <c r="B157" s="168"/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70"/>
      <c r="N157" s="70"/>
      <c r="O157" s="70"/>
    </row>
    <row r="158" spans="2:15" x14ac:dyDescent="0.2">
      <c r="B158" s="168"/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70"/>
      <c r="N158" s="70"/>
      <c r="O158" s="70"/>
    </row>
    <row r="159" spans="2:15" x14ac:dyDescent="0.2">
      <c r="B159" s="168"/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70"/>
      <c r="N159" s="70"/>
      <c r="O159" s="70"/>
    </row>
    <row r="160" spans="2:15" x14ac:dyDescent="0.2">
      <c r="B160" s="168"/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70"/>
      <c r="N160" s="70"/>
      <c r="O160" s="70"/>
    </row>
    <row r="161" spans="2:15" x14ac:dyDescent="0.2">
      <c r="B161" s="168"/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70"/>
      <c r="N161" s="70"/>
      <c r="O161" s="70"/>
    </row>
    <row r="162" spans="2:15" x14ac:dyDescent="0.2"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70"/>
      <c r="N162" s="70"/>
      <c r="O162" s="70"/>
    </row>
    <row r="163" spans="2:15" x14ac:dyDescent="0.2">
      <c r="B163" s="168"/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70"/>
      <c r="N163" s="70"/>
      <c r="O163" s="70"/>
    </row>
    <row r="164" spans="2:15" x14ac:dyDescent="0.2">
      <c r="B164" s="168"/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70"/>
      <c r="N164" s="70"/>
      <c r="O164" s="70"/>
    </row>
    <row r="165" spans="2:15" x14ac:dyDescent="0.2">
      <c r="B165" s="168"/>
      <c r="C165" s="168"/>
      <c r="D165" s="168"/>
      <c r="E165" s="168"/>
      <c r="F165" s="168"/>
      <c r="G165" s="168"/>
      <c r="H165" s="168"/>
      <c r="I165" s="168"/>
      <c r="J165" s="168"/>
      <c r="K165" s="168"/>
      <c r="L165" s="168"/>
      <c r="M165" s="70"/>
      <c r="N165" s="70"/>
      <c r="O165" s="70"/>
    </row>
    <row r="166" spans="2:15" x14ac:dyDescent="0.2">
      <c r="B166" s="168"/>
      <c r="C166" s="168"/>
      <c r="D166" s="168"/>
      <c r="E166" s="168"/>
      <c r="F166" s="168"/>
      <c r="G166" s="168"/>
      <c r="H166" s="168"/>
      <c r="I166" s="168"/>
      <c r="J166" s="168"/>
      <c r="K166" s="168"/>
      <c r="L166" s="168"/>
      <c r="M166" s="70"/>
      <c r="N166" s="70"/>
      <c r="O166" s="70"/>
    </row>
    <row r="167" spans="2:15" x14ac:dyDescent="0.2">
      <c r="B167" s="168"/>
      <c r="C167" s="168"/>
      <c r="D167" s="168"/>
      <c r="E167" s="168"/>
      <c r="F167" s="168"/>
      <c r="G167" s="168"/>
      <c r="H167" s="168"/>
      <c r="I167" s="168"/>
      <c r="J167" s="168"/>
      <c r="K167" s="168"/>
      <c r="L167" s="168"/>
      <c r="M167" s="70"/>
      <c r="N167" s="70"/>
      <c r="O167" s="70"/>
    </row>
    <row r="168" spans="2:15" x14ac:dyDescent="0.2">
      <c r="B168" s="168"/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70"/>
      <c r="N168" s="70"/>
      <c r="O168" s="70"/>
    </row>
    <row r="169" spans="2:15" x14ac:dyDescent="0.2">
      <c r="B169" s="168"/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70"/>
      <c r="N169" s="70"/>
      <c r="O169" s="70"/>
    </row>
    <row r="170" spans="2:15" x14ac:dyDescent="0.2">
      <c r="B170" s="168"/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70"/>
      <c r="N170" s="70"/>
      <c r="O170" s="70"/>
    </row>
    <row r="171" spans="2:15" x14ac:dyDescent="0.2">
      <c r="B171" s="168"/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70"/>
      <c r="N171" s="70"/>
      <c r="O171" s="70"/>
    </row>
    <row r="172" spans="2:15" x14ac:dyDescent="0.2">
      <c r="B172" s="168"/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70"/>
      <c r="N172" s="70"/>
      <c r="O172" s="70"/>
    </row>
    <row r="173" spans="2:15" x14ac:dyDescent="0.2">
      <c r="B173" s="168"/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70"/>
      <c r="N173" s="70"/>
      <c r="O173" s="70"/>
    </row>
    <row r="174" spans="2:15" x14ac:dyDescent="0.2">
      <c r="B174" s="168"/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70"/>
      <c r="N174" s="70"/>
      <c r="O174" s="70"/>
    </row>
    <row r="175" spans="2:15" x14ac:dyDescent="0.2">
      <c r="B175" s="168"/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70"/>
      <c r="N175" s="70"/>
      <c r="O175" s="70"/>
    </row>
    <row r="176" spans="2:15" x14ac:dyDescent="0.2">
      <c r="B176" s="168"/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70"/>
      <c r="N176" s="70"/>
      <c r="O176" s="70"/>
    </row>
    <row r="177" spans="2:15" x14ac:dyDescent="0.2">
      <c r="B177" s="168"/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70"/>
      <c r="N177" s="70"/>
      <c r="O177" s="70"/>
    </row>
    <row r="178" spans="2:15" x14ac:dyDescent="0.2">
      <c r="B178" s="168"/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70"/>
      <c r="N178" s="70"/>
      <c r="O178" s="70"/>
    </row>
    <row r="179" spans="2:15" x14ac:dyDescent="0.2">
      <c r="B179" s="168"/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70"/>
      <c r="N179" s="70"/>
      <c r="O179" s="70"/>
    </row>
    <row r="180" spans="2:15" x14ac:dyDescent="0.2">
      <c r="B180" s="168"/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70"/>
      <c r="N180" s="70"/>
      <c r="O180" s="70"/>
    </row>
  </sheetData>
  <mergeCells count="1">
    <mergeCell ref="A2:L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indexed="20"/>
    <outlinePr applyStyles="1" summaryBelow="0"/>
    <pageSetUpPr fitToPage="1"/>
  </sheetPr>
  <dimension ref="A2:S183"/>
  <sheetViews>
    <sheetView workbookViewId="0">
      <selection activeCell="D5" sqref="D5"/>
    </sheetView>
  </sheetViews>
  <sheetFormatPr defaultRowHeight="12.75" x14ac:dyDescent="0.2"/>
  <cols>
    <col min="1" max="1" width="81.42578125" style="112" customWidth="1"/>
    <col min="2" max="2" width="14.28515625" style="200" customWidth="1"/>
    <col min="3" max="3" width="15.42578125" style="200" customWidth="1"/>
    <col min="4" max="4" width="10.28515625" style="13" customWidth="1"/>
    <col min="5" max="16384" width="9.140625" style="11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176</v>
      </c>
      <c r="B3" s="2"/>
      <c r="C3" s="2"/>
      <c r="D3" s="2"/>
    </row>
    <row r="4" spans="1:19" x14ac:dyDescent="0.2">
      <c r="B4" s="221"/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B5" s="169"/>
      <c r="C5" s="169"/>
      <c r="D5" s="73" t="str">
        <f>VALVAL</f>
        <v>млрд. одиниць</v>
      </c>
    </row>
    <row r="6" spans="1:19" s="187" customFormat="1" x14ac:dyDescent="0.2">
      <c r="A6" s="78"/>
      <c r="B6" s="212" t="s">
        <v>173</v>
      </c>
      <c r="C6" s="212" t="s">
        <v>3</v>
      </c>
      <c r="D6" s="16" t="s">
        <v>67</v>
      </c>
    </row>
    <row r="7" spans="1:19" s="24" customFormat="1" ht="15.75" x14ac:dyDescent="0.2">
      <c r="A7" s="219" t="s">
        <v>172</v>
      </c>
      <c r="B7" s="6">
        <f t="shared" ref="B7:D7" si="0">SUM(B8:B46)</f>
        <v>68.349689675340016</v>
      </c>
      <c r="C7" s="6">
        <f t="shared" si="0"/>
        <v>1742.6403388254701</v>
      </c>
      <c r="D7" s="54">
        <f t="shared" si="0"/>
        <v>0.99999999999999978</v>
      </c>
    </row>
    <row r="8" spans="1:19" s="7" customFormat="1" x14ac:dyDescent="0.2">
      <c r="A8" s="80" t="s">
        <v>13</v>
      </c>
      <c r="B8" s="69">
        <v>22.0727615861</v>
      </c>
      <c r="C8" s="69">
        <v>562.76604783100004</v>
      </c>
      <c r="D8" s="76">
        <v>0.32293899999999998</v>
      </c>
    </row>
    <row r="9" spans="1:19" s="61" customFormat="1" x14ac:dyDescent="0.2">
      <c r="A9" s="80" t="s">
        <v>137</v>
      </c>
      <c r="B9" s="69">
        <v>0.23549593033999999</v>
      </c>
      <c r="C9" s="69">
        <v>6.00419270105</v>
      </c>
      <c r="D9" s="76">
        <v>3.4450000000000001E-3</v>
      </c>
    </row>
    <row r="10" spans="1:19" s="62" customFormat="1" x14ac:dyDescent="0.2">
      <c r="A10" s="218" t="s">
        <v>71</v>
      </c>
      <c r="B10" s="71">
        <v>3.7443200000000001E-5</v>
      </c>
      <c r="C10" s="71">
        <v>9.5465000000000003E-4</v>
      </c>
      <c r="D10" s="77">
        <v>9.9999999999999995E-7</v>
      </c>
    </row>
    <row r="11" spans="1:19" x14ac:dyDescent="0.2">
      <c r="A11" s="68" t="s">
        <v>54</v>
      </c>
      <c r="B11" s="149">
        <v>19.043330000000001</v>
      </c>
      <c r="C11" s="149">
        <v>485.52780855683</v>
      </c>
      <c r="D11" s="201">
        <v>0.27861599999999997</v>
      </c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x14ac:dyDescent="0.2">
      <c r="A12" s="68" t="s">
        <v>151</v>
      </c>
      <c r="B12" s="149">
        <v>2.2970148111399999</v>
      </c>
      <c r="C12" s="149">
        <v>58.564577071210003</v>
      </c>
      <c r="D12" s="201">
        <v>3.3606999999999998E-2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x14ac:dyDescent="0.2">
      <c r="A13" s="68" t="s">
        <v>68</v>
      </c>
      <c r="B13" s="149">
        <v>21.002983531040002</v>
      </c>
      <c r="C13" s="149">
        <v>535.49103896168003</v>
      </c>
      <c r="D13" s="201">
        <v>0.30728699999999998</v>
      </c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A14" s="68" t="s">
        <v>88</v>
      </c>
      <c r="B14" s="149">
        <v>1.89908879588</v>
      </c>
      <c r="C14" s="149">
        <v>48.41907488399</v>
      </c>
      <c r="D14" s="201">
        <v>2.7785000000000001E-2</v>
      </c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A15" s="68" t="s">
        <v>185</v>
      </c>
      <c r="B15" s="149">
        <v>1.7989775776400001</v>
      </c>
      <c r="C15" s="149">
        <v>45.86664416971</v>
      </c>
      <c r="D15" s="201">
        <v>2.632E-2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221"/>
      <c r="C16" s="221"/>
      <c r="D16" s="2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2:17" x14ac:dyDescent="0.2">
      <c r="B17" s="221"/>
      <c r="C17" s="221"/>
      <c r="D17" s="2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2:17" x14ac:dyDescent="0.2">
      <c r="B18" s="221"/>
      <c r="C18" s="221"/>
      <c r="D18" s="2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2:17" x14ac:dyDescent="0.2">
      <c r="B19" s="221"/>
      <c r="C19" s="221"/>
      <c r="D19" s="2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2:17" x14ac:dyDescent="0.2">
      <c r="B20" s="221"/>
      <c r="C20" s="221"/>
      <c r="D20" s="2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2:17" x14ac:dyDescent="0.2">
      <c r="B21" s="221"/>
      <c r="C21" s="221"/>
      <c r="D21" s="2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2:17" x14ac:dyDescent="0.2">
      <c r="B22" s="221"/>
      <c r="C22" s="221"/>
      <c r="D22" s="2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2:17" x14ac:dyDescent="0.2">
      <c r="B23" s="221"/>
      <c r="C23" s="221"/>
      <c r="D23" s="2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2:17" x14ac:dyDescent="0.2">
      <c r="B24" s="221"/>
      <c r="C24" s="221"/>
      <c r="D24" s="2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2:17" x14ac:dyDescent="0.2">
      <c r="B25" s="221"/>
      <c r="C25" s="221"/>
      <c r="D25" s="2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2:17" x14ac:dyDescent="0.2">
      <c r="B26" s="221"/>
      <c r="C26" s="221"/>
      <c r="D26" s="2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2:17" x14ac:dyDescent="0.2">
      <c r="B27" s="221"/>
      <c r="C27" s="221"/>
      <c r="D27" s="2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2:17" x14ac:dyDescent="0.2">
      <c r="B28" s="221"/>
      <c r="C28" s="221"/>
      <c r="D28" s="2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2:17" x14ac:dyDescent="0.2">
      <c r="B29" s="221"/>
      <c r="C29" s="221"/>
      <c r="D29" s="2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2:17" x14ac:dyDescent="0.2">
      <c r="B30" s="221"/>
      <c r="C30" s="221"/>
      <c r="D30" s="2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2:17" x14ac:dyDescent="0.2">
      <c r="B31" s="221"/>
      <c r="C31" s="221"/>
      <c r="D31" s="2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2:17" x14ac:dyDescent="0.2">
      <c r="B32" s="221"/>
      <c r="C32" s="221"/>
      <c r="D32" s="2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indexed="20"/>
  </sheetPr>
  <dimension ref="A1:S174"/>
  <sheetViews>
    <sheetView workbookViewId="0">
      <selection activeCell="D6" sqref="D6"/>
    </sheetView>
  </sheetViews>
  <sheetFormatPr defaultRowHeight="12.75" outlineLevelRow="1" x14ac:dyDescent="0.2"/>
  <cols>
    <col min="1" max="1" width="81.42578125" style="112" customWidth="1"/>
    <col min="2" max="2" width="14.28515625" style="200" customWidth="1"/>
    <col min="3" max="3" width="15.42578125" style="200" customWidth="1"/>
    <col min="4" max="4" width="10.28515625" style="13" customWidth="1"/>
    <col min="5" max="16384" width="9.140625" style="112"/>
  </cols>
  <sheetData>
    <row r="1" spans="1:19" x14ac:dyDescent="0.2">
      <c r="A1" s="256" t="str">
        <f>"Державний борг України за станом на " &amp; TEXT(DREPORTDATE,"dd.MM.yyyy")</f>
        <v>Державний борг України за станом на 31.10.2016</v>
      </c>
      <c r="B1" s="257"/>
      <c r="C1" s="257"/>
      <c r="D1" s="257"/>
    </row>
    <row r="2" spans="1:19" x14ac:dyDescent="0.2">
      <c r="A2" s="256" t="str">
        <f>"Гарантований державою борг України за станом на " &amp; TEXT(DREPORTDATE,"dd.MM.yyyy")</f>
        <v>Гарантований державою борг України за станом на 31.10.2016</v>
      </c>
      <c r="B2" s="257"/>
      <c r="C2" s="257"/>
      <c r="D2" s="257"/>
    </row>
    <row r="3" spans="1:19" ht="18.75" x14ac:dyDescent="0.3">
      <c r="A3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3" s="3"/>
      <c r="C3" s="3"/>
      <c r="D3" s="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</row>
    <row r="4" spans="1:19" ht="18.75" x14ac:dyDescent="0.3">
      <c r="A4" s="2" t="s">
        <v>176</v>
      </c>
      <c r="B4" s="2"/>
      <c r="C4" s="2"/>
      <c r="D4" s="2"/>
    </row>
    <row r="5" spans="1:19" x14ac:dyDescent="0.2">
      <c r="B5" s="221"/>
      <c r="C5" s="221"/>
      <c r="D5" s="2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</row>
    <row r="6" spans="1:19" s="73" customFormat="1" x14ac:dyDescent="0.2">
      <c r="B6" s="169"/>
      <c r="C6" s="169"/>
      <c r="D6" s="73" t="str">
        <f>VALVAL</f>
        <v>млрд. одиниць</v>
      </c>
    </row>
    <row r="7" spans="1:19" s="187" customFormat="1" x14ac:dyDescent="0.2">
      <c r="A7" s="78"/>
      <c r="B7" s="212" t="s">
        <v>173</v>
      </c>
      <c r="C7" s="212" t="s">
        <v>3</v>
      </c>
      <c r="D7" s="16" t="s">
        <v>67</v>
      </c>
    </row>
    <row r="8" spans="1:19" s="24" customFormat="1" ht="15" x14ac:dyDescent="0.2">
      <c r="A8" s="209" t="s">
        <v>172</v>
      </c>
      <c r="B8" s="55">
        <f t="shared" ref="B8:C8" si="0">B$17+B$9</f>
        <v>68.349689675340002</v>
      </c>
      <c r="C8" s="55">
        <f t="shared" si="0"/>
        <v>1742.6403388254703</v>
      </c>
      <c r="D8" s="233">
        <v>2.0275729999999998</v>
      </c>
    </row>
    <row r="9" spans="1:19" s="7" customFormat="1" ht="15" x14ac:dyDescent="0.2">
      <c r="A9" s="211" t="s">
        <v>74</v>
      </c>
      <c r="B9" s="31">
        <f t="shared" ref="B9:C9" si="1">SUM(B$10:B$16)</f>
        <v>57.915573517170003</v>
      </c>
      <c r="C9" s="31">
        <f t="shared" si="1"/>
        <v>1476.6126245281303</v>
      </c>
      <c r="D9" s="82">
        <v>1.247342</v>
      </c>
    </row>
    <row r="10" spans="1:19" s="61" customFormat="1" outlineLevel="1" x14ac:dyDescent="0.2">
      <c r="A10" s="80" t="s">
        <v>13</v>
      </c>
      <c r="B10" s="69">
        <v>21.447171601240001</v>
      </c>
      <c r="C10" s="69">
        <v>546.816036231</v>
      </c>
      <c r="D10" s="76">
        <v>0.31378600000000001</v>
      </c>
    </row>
    <row r="11" spans="1:19" s="62" customFormat="1" outlineLevel="1" x14ac:dyDescent="0.2">
      <c r="A11" s="218" t="s">
        <v>137</v>
      </c>
      <c r="B11" s="71">
        <v>9.9853543729999994E-2</v>
      </c>
      <c r="C11" s="71">
        <v>2.5458610582399999</v>
      </c>
      <c r="D11" s="77">
        <v>1.4610000000000001E-3</v>
      </c>
    </row>
    <row r="12" spans="1:19" outlineLevel="1" x14ac:dyDescent="0.2">
      <c r="A12" s="68" t="s">
        <v>54</v>
      </c>
      <c r="B12" s="149">
        <v>19.043330000000001</v>
      </c>
      <c r="C12" s="149">
        <v>485.52780855683</v>
      </c>
      <c r="D12" s="201">
        <v>0.27861599999999997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outlineLevel="1" x14ac:dyDescent="0.2">
      <c r="A13" s="68" t="s">
        <v>151</v>
      </c>
      <c r="B13" s="149">
        <v>5.5843310000000002E-5</v>
      </c>
      <c r="C13" s="149">
        <v>1.4237783699999999E-3</v>
      </c>
      <c r="D13" s="201">
        <v>9.9999999999999995E-7</v>
      </c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outlineLevel="1" x14ac:dyDescent="0.2">
      <c r="A14" s="68" t="s">
        <v>68</v>
      </c>
      <c r="B14" s="149">
        <v>13.88520388247</v>
      </c>
      <c r="C14" s="149">
        <v>354.01647781294002</v>
      </c>
      <c r="D14" s="201">
        <v>0.203149</v>
      </c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outlineLevel="1" x14ac:dyDescent="0.2">
      <c r="A15" s="68" t="s">
        <v>88</v>
      </c>
      <c r="B15" s="149">
        <v>1.75287201592</v>
      </c>
      <c r="C15" s="149">
        <v>44.691139026750001</v>
      </c>
      <c r="D15" s="201">
        <v>2.5645999999999999E-2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outlineLevel="1" x14ac:dyDescent="0.2">
      <c r="A16" s="68" t="s">
        <v>185</v>
      </c>
      <c r="B16" s="149">
        <v>1.6870866305000001</v>
      </c>
      <c r="C16" s="149">
        <v>43.013878063999996</v>
      </c>
      <c r="D16" s="201">
        <v>2.4683E-2</v>
      </c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7" ht="15" x14ac:dyDescent="0.25">
      <c r="A17" s="153" t="s">
        <v>113</v>
      </c>
      <c r="B17" s="154">
        <f t="shared" ref="B17:C17" si="2">SUM(B$18:B$24)</f>
        <v>10.434116158169999</v>
      </c>
      <c r="C17" s="154">
        <f t="shared" si="2"/>
        <v>266.02771429734003</v>
      </c>
      <c r="D17" s="163">
        <v>0.15265899999999999</v>
      </c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7" outlineLevel="1" x14ac:dyDescent="0.2">
      <c r="A18" s="68" t="s">
        <v>13</v>
      </c>
      <c r="B18" s="149">
        <v>0.62558998485999995</v>
      </c>
      <c r="C18" s="149">
        <v>15.9500116</v>
      </c>
      <c r="D18" s="201">
        <v>9.1529999999999997E-3</v>
      </c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7" outlineLevel="1" x14ac:dyDescent="0.2">
      <c r="A19" s="68" t="s">
        <v>137</v>
      </c>
      <c r="B19" s="149">
        <v>0.13564238661</v>
      </c>
      <c r="C19" s="149">
        <v>3.4583316428100002</v>
      </c>
      <c r="D19" s="201">
        <v>1.9849999999999998E-3</v>
      </c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7" outlineLevel="1" x14ac:dyDescent="0.2">
      <c r="A20" s="68" t="s">
        <v>71</v>
      </c>
      <c r="B20" s="149">
        <v>3.7443200000000001E-5</v>
      </c>
      <c r="C20" s="149">
        <v>9.5465000000000003E-4</v>
      </c>
      <c r="D20" s="201">
        <v>9.9999999999999995E-7</v>
      </c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7" outlineLevel="1" x14ac:dyDescent="0.2">
      <c r="A21" s="68" t="s">
        <v>151</v>
      </c>
      <c r="B21" s="149">
        <v>2.2969589678300002</v>
      </c>
      <c r="C21" s="149">
        <v>58.563153292839999</v>
      </c>
      <c r="D21" s="201">
        <v>3.3605999999999997E-2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7" outlineLevel="1" x14ac:dyDescent="0.2">
      <c r="A22" s="68" t="s">
        <v>68</v>
      </c>
      <c r="B22" s="149">
        <v>7.11777964857</v>
      </c>
      <c r="C22" s="149">
        <v>181.47456114874001</v>
      </c>
      <c r="D22" s="201">
        <v>0.10413799999999999</v>
      </c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7" outlineLevel="1" x14ac:dyDescent="0.2">
      <c r="A23" s="68" t="s">
        <v>88</v>
      </c>
      <c r="B23" s="149">
        <v>0.14621677995999999</v>
      </c>
      <c r="C23" s="149">
        <v>3.7279358572399999</v>
      </c>
      <c r="D23" s="201">
        <v>2.1389999999999998E-3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7" outlineLevel="1" x14ac:dyDescent="0.2">
      <c r="A24" s="68" t="s">
        <v>185</v>
      </c>
      <c r="B24" s="149">
        <v>0.11189094714</v>
      </c>
      <c r="C24" s="149">
        <v>2.8527661057100002</v>
      </c>
      <c r="D24" s="201">
        <v>1.637E-3</v>
      </c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7" x14ac:dyDescent="0.2">
      <c r="B25" s="221"/>
      <c r="C25" s="221"/>
      <c r="D25" s="2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1:17" x14ac:dyDescent="0.2">
      <c r="B26" s="221"/>
      <c r="C26" s="221"/>
      <c r="D26" s="2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7" x14ac:dyDescent="0.2">
      <c r="B27" s="221"/>
      <c r="C27" s="221"/>
      <c r="D27" s="2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7" x14ac:dyDescent="0.2">
      <c r="B28" s="221"/>
      <c r="C28" s="221"/>
      <c r="D28" s="2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7" x14ac:dyDescent="0.2">
      <c r="B29" s="221"/>
      <c r="C29" s="221"/>
      <c r="D29" s="2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7" x14ac:dyDescent="0.2">
      <c r="B30" s="221"/>
      <c r="C30" s="221"/>
      <c r="D30" s="2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7" x14ac:dyDescent="0.2">
      <c r="B31" s="221"/>
      <c r="C31" s="221"/>
      <c r="D31" s="2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7" x14ac:dyDescent="0.2">
      <c r="B32" s="221"/>
      <c r="C32" s="221"/>
      <c r="D32" s="2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</sheetData>
  <mergeCells count="4">
    <mergeCell ref="A3:D3"/>
    <mergeCell ref="A4:D4"/>
    <mergeCell ref="A1:D1"/>
    <mergeCell ref="A2:D2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indexed="55"/>
    <outlinePr applyStyles="1" summaryBelow="0"/>
    <pageSetUpPr fitToPage="1"/>
  </sheetPr>
  <dimension ref="A2:S247"/>
  <sheetViews>
    <sheetView workbookViewId="0">
      <selection activeCell="A10" sqref="A10"/>
    </sheetView>
  </sheetViews>
  <sheetFormatPr defaultRowHeight="12.75" x14ac:dyDescent="0.2"/>
  <cols>
    <col min="1" max="1" width="52.7109375" style="112" bestFit="1" customWidth="1"/>
    <col min="2" max="3" width="13.5703125" style="112" bestFit="1" customWidth="1"/>
    <col min="4" max="4" width="14" style="112" bestFit="1" customWidth="1"/>
    <col min="5" max="7" width="14.5703125" style="112" bestFit="1" customWidth="1"/>
    <col min="8" max="16384" width="9.140625" style="11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A4" s="91" t="str">
        <f>$A$2 &amp; " (" &amp;G4 &amp; ")"</f>
        <v>Державний та гарантований державою борг України за останні 5 років (млрд. грн)</v>
      </c>
      <c r="G4" s="73" t="str">
        <f>VALUAH</f>
        <v>млрд. грн</v>
      </c>
    </row>
    <row r="5" spans="1:19" s="187" customFormat="1" x14ac:dyDescent="0.2">
      <c r="A5" s="78"/>
      <c r="B5" s="72">
        <v>40908</v>
      </c>
      <c r="C5" s="72">
        <v>41274</v>
      </c>
      <c r="D5" s="72">
        <v>41639</v>
      </c>
      <c r="E5" s="72">
        <v>42004</v>
      </c>
      <c r="F5" s="72">
        <v>42369</v>
      </c>
      <c r="G5" s="72">
        <v>42674</v>
      </c>
    </row>
    <row r="6" spans="1:19" s="24" customFormat="1" x14ac:dyDescent="0.2">
      <c r="A6" s="94" t="s">
        <v>172</v>
      </c>
      <c r="B6" s="193">
        <f t="shared" ref="B6:G6" si="0">SUM(B$7+ B$8)</f>
        <v>473.18518455820998</v>
      </c>
      <c r="C6" s="193">
        <f t="shared" si="0"/>
        <v>515.51083307649992</v>
      </c>
      <c r="D6" s="193">
        <f t="shared" si="0"/>
        <v>584.78657094877008</v>
      </c>
      <c r="E6" s="193">
        <f t="shared" si="0"/>
        <v>1100.8332167026401</v>
      </c>
      <c r="F6" s="193">
        <f t="shared" si="0"/>
        <v>1572.1801589904999</v>
      </c>
      <c r="G6" s="193">
        <f t="shared" si="0"/>
        <v>1742.6403388254701</v>
      </c>
    </row>
    <row r="7" spans="1:19" s="230" customFormat="1" x14ac:dyDescent="0.2">
      <c r="A7" s="109" t="s">
        <v>50</v>
      </c>
      <c r="B7" s="227">
        <v>173.77019949563999</v>
      </c>
      <c r="C7" s="227">
        <v>206.51071361043</v>
      </c>
      <c r="D7" s="227">
        <v>284.08872546875</v>
      </c>
      <c r="E7" s="227">
        <v>488.86690736498002</v>
      </c>
      <c r="F7" s="227">
        <v>529.46057801733002</v>
      </c>
      <c r="G7" s="227">
        <v>568.77119518204995</v>
      </c>
    </row>
    <row r="8" spans="1:19" s="230" customFormat="1" x14ac:dyDescent="0.2">
      <c r="A8" s="109" t="s">
        <v>79</v>
      </c>
      <c r="B8" s="227">
        <v>299.41498506257</v>
      </c>
      <c r="C8" s="227">
        <v>309.00011946606998</v>
      </c>
      <c r="D8" s="227">
        <v>300.69784548002002</v>
      </c>
      <c r="E8" s="227">
        <v>611.96630933766005</v>
      </c>
      <c r="F8" s="227">
        <v>1042.71958097317</v>
      </c>
      <c r="G8" s="227">
        <v>1173.8691436434201</v>
      </c>
    </row>
    <row r="9" spans="1:19" x14ac:dyDescent="0.2"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</row>
    <row r="10" spans="1:19" x14ac:dyDescent="0.2">
      <c r="A10" s="91" t="str">
        <f>$A$2 &amp; " (" &amp;G10 &amp; ")"</f>
        <v>Державний та гарантований державою борг України за останні 5 років (млрд. дол. США)</v>
      </c>
      <c r="B10" s="133"/>
      <c r="C10" s="133"/>
      <c r="D10" s="133"/>
      <c r="E10" s="133"/>
      <c r="F10" s="133"/>
      <c r="G10" s="73" t="str">
        <f>VALUSD</f>
        <v>млрд. дол. США</v>
      </c>
      <c r="H10" s="133"/>
      <c r="I10" s="133"/>
      <c r="J10" s="133"/>
      <c r="K10" s="133"/>
      <c r="L10" s="133"/>
      <c r="M10" s="133"/>
      <c r="N10" s="133"/>
      <c r="O10" s="133"/>
      <c r="P10" s="133"/>
      <c r="Q10" s="133"/>
    </row>
    <row r="11" spans="1:19" s="47" customFormat="1" x14ac:dyDescent="0.2">
      <c r="A11" s="78"/>
      <c r="B11" s="72">
        <v>40908</v>
      </c>
      <c r="C11" s="72">
        <v>41274</v>
      </c>
      <c r="D11" s="72">
        <v>41639</v>
      </c>
      <c r="E11" s="72">
        <v>42004</v>
      </c>
      <c r="F11" s="72">
        <v>42369</v>
      </c>
      <c r="G11" s="72">
        <v>42674</v>
      </c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</row>
    <row r="12" spans="1:19" s="139" customFormat="1" x14ac:dyDescent="0.2">
      <c r="A12" s="94" t="s">
        <v>172</v>
      </c>
      <c r="B12" s="193">
        <f t="shared" ref="B12:G12" si="1">SUM(B$13+ B$14)</f>
        <v>59.223658234119995</v>
      </c>
      <c r="C12" s="193">
        <f t="shared" si="1"/>
        <v>64.495287511390003</v>
      </c>
      <c r="D12" s="193">
        <f t="shared" si="1"/>
        <v>73.16233841495</v>
      </c>
      <c r="E12" s="193">
        <f t="shared" si="1"/>
        <v>69.811922962929998</v>
      </c>
      <c r="F12" s="193">
        <f t="shared" si="1"/>
        <v>65.505686112320006</v>
      </c>
      <c r="G12" s="193">
        <f t="shared" si="1"/>
        <v>68.349689675340002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42" customFormat="1" x14ac:dyDescent="0.2">
      <c r="A13" s="32" t="s">
        <v>50</v>
      </c>
      <c r="B13" s="159">
        <v>21.74900491835</v>
      </c>
      <c r="C13" s="159">
        <v>25.836446091900001</v>
      </c>
      <c r="D13" s="159">
        <v>35.542190100169996</v>
      </c>
      <c r="E13" s="159">
        <v>31.002642687809999</v>
      </c>
      <c r="F13" s="159">
        <v>22.060244326389999</v>
      </c>
      <c r="G13" s="159">
        <v>22.308294959640001</v>
      </c>
      <c r="H13" s="56"/>
      <c r="I13" s="56"/>
      <c r="J13" s="56"/>
      <c r="K13" s="56"/>
      <c r="L13" s="56"/>
      <c r="M13" s="56"/>
      <c r="N13" s="56"/>
      <c r="O13" s="56"/>
      <c r="P13" s="56"/>
      <c r="Q13" s="56"/>
    </row>
    <row r="14" spans="1:19" s="42" customFormat="1" x14ac:dyDescent="0.2">
      <c r="A14" s="32" t="s">
        <v>79</v>
      </c>
      <c r="B14" s="159">
        <v>37.474653315769999</v>
      </c>
      <c r="C14" s="159">
        <v>38.658841419490003</v>
      </c>
      <c r="D14" s="159">
        <v>37.620148314780003</v>
      </c>
      <c r="E14" s="159">
        <v>38.809280275120003</v>
      </c>
      <c r="F14" s="159">
        <v>43.445441785930001</v>
      </c>
      <c r="G14" s="159">
        <v>46.041394715700001</v>
      </c>
      <c r="H14" s="56"/>
      <c r="I14" s="56"/>
      <c r="J14" s="56"/>
      <c r="K14" s="56"/>
      <c r="L14" s="56"/>
      <c r="M14" s="56"/>
      <c r="N14" s="56"/>
      <c r="O14" s="56"/>
      <c r="P14" s="56"/>
      <c r="Q14" s="56"/>
    </row>
    <row r="15" spans="1:19" x14ac:dyDescent="0.2"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s="100" customFormat="1" x14ac:dyDescent="0.2">
      <c r="G16" s="126" t="s">
        <v>67</v>
      </c>
    </row>
    <row r="17" spans="1:19" s="47" customFormat="1" x14ac:dyDescent="0.2">
      <c r="A17" s="78"/>
      <c r="B17" s="72">
        <v>40908</v>
      </c>
      <c r="C17" s="72">
        <v>41274</v>
      </c>
      <c r="D17" s="72">
        <v>41639</v>
      </c>
      <c r="E17" s="72">
        <v>42004</v>
      </c>
      <c r="F17" s="72">
        <v>42369</v>
      </c>
      <c r="G17" s="72">
        <v>42674</v>
      </c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</row>
    <row r="18" spans="1:19" s="139" customFormat="1" x14ac:dyDescent="0.2">
      <c r="A18" s="94" t="s">
        <v>172</v>
      </c>
      <c r="B18" s="193">
        <f t="shared" ref="B18:G18" si="2">SUM(B$19+ B$20)</f>
        <v>1</v>
      </c>
      <c r="C18" s="193">
        <f t="shared" si="2"/>
        <v>1</v>
      </c>
      <c r="D18" s="193">
        <f t="shared" si="2"/>
        <v>1</v>
      </c>
      <c r="E18" s="193">
        <f t="shared" si="2"/>
        <v>1</v>
      </c>
      <c r="F18" s="193">
        <f t="shared" si="2"/>
        <v>1</v>
      </c>
      <c r="G18" s="193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42" customFormat="1" x14ac:dyDescent="0.2">
      <c r="A19" s="32" t="s">
        <v>50</v>
      </c>
      <c r="B19" s="164">
        <v>0.36723499999999998</v>
      </c>
      <c r="C19" s="164">
        <v>0.40059400000000001</v>
      </c>
      <c r="D19" s="164">
        <v>0.48579899999999998</v>
      </c>
      <c r="E19" s="164">
        <v>0.44408799999999998</v>
      </c>
      <c r="F19" s="164">
        <v>0.33676800000000001</v>
      </c>
      <c r="G19" s="164">
        <v>0.32638499999999998</v>
      </c>
      <c r="H19" s="56"/>
      <c r="I19" s="56"/>
      <c r="J19" s="56"/>
      <c r="K19" s="56"/>
      <c r="L19" s="56"/>
      <c r="M19" s="56"/>
      <c r="N19" s="56"/>
      <c r="O19" s="56"/>
      <c r="P19" s="56"/>
      <c r="Q19" s="56"/>
    </row>
    <row r="20" spans="1:19" s="42" customFormat="1" x14ac:dyDescent="0.2">
      <c r="A20" s="32" t="s">
        <v>79</v>
      </c>
      <c r="B20" s="164">
        <v>0.63276500000000002</v>
      </c>
      <c r="C20" s="164">
        <v>0.59940599999999999</v>
      </c>
      <c r="D20" s="164">
        <v>0.51420100000000002</v>
      </c>
      <c r="E20" s="164">
        <v>0.55591199999999996</v>
      </c>
      <c r="F20" s="164">
        <v>0.66323200000000004</v>
      </c>
      <c r="G20" s="164">
        <v>0.67361499999999996</v>
      </c>
      <c r="H20" s="56"/>
      <c r="I20" s="56"/>
      <c r="J20" s="56"/>
      <c r="K20" s="56"/>
      <c r="L20" s="56"/>
      <c r="M20" s="56"/>
      <c r="N20" s="56"/>
      <c r="O20" s="56"/>
      <c r="P20" s="56"/>
      <c r="Q20" s="56"/>
    </row>
    <row r="21" spans="1:19" x14ac:dyDescent="0.2"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9" x14ac:dyDescent="0.2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9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9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9" s="100" customFormat="1" x14ac:dyDescent="0.2"/>
    <row r="26" spans="1:19" x14ac:dyDescent="0.2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9" x14ac:dyDescent="0.2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x14ac:dyDescent="0.2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x14ac:dyDescent="0.2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x14ac:dyDescent="0.2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x14ac:dyDescent="0.2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x14ac:dyDescent="0.2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>
    <tabColor indexed="50"/>
    <outlinePr applyStyles="1" summaryBelow="0"/>
    <pageSetUpPr fitToPage="1"/>
  </sheetPr>
  <dimension ref="A2:S247"/>
  <sheetViews>
    <sheetView workbookViewId="0">
      <selection activeCell="E7" sqref="E7"/>
    </sheetView>
  </sheetViews>
  <sheetFormatPr defaultRowHeight="12.75" x14ac:dyDescent="0.2"/>
  <cols>
    <col min="1" max="1" width="52.7109375" style="112" bestFit="1" customWidth="1"/>
    <col min="2" max="7" width="11.7109375" style="112" customWidth="1"/>
    <col min="8" max="16384" width="9.140625" style="11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4" spans="1:19" s="73" customFormat="1" x14ac:dyDescent="0.2">
      <c r="G4" s="126" t="s">
        <v>80</v>
      </c>
    </row>
    <row r="5" spans="1:19" s="187" customFormat="1" x14ac:dyDescent="0.2">
      <c r="A5" s="14"/>
      <c r="B5" s="72">
        <f>YT_ALL!B5</f>
        <v>40908</v>
      </c>
      <c r="C5" s="72">
        <f>YT_ALL!C5</f>
        <v>41274</v>
      </c>
      <c r="D5" s="72">
        <f>YT_ALL!D5</f>
        <v>41639</v>
      </c>
      <c r="E5" s="72">
        <f>YT_ALL!E5</f>
        <v>42004</v>
      </c>
      <c r="F5" s="72">
        <f>YT_ALL!F5</f>
        <v>42369</v>
      </c>
      <c r="G5" s="72">
        <f>YT_ALL!G5</f>
        <v>42674</v>
      </c>
    </row>
    <row r="6" spans="1:19" s="24" customFormat="1" x14ac:dyDescent="0.2">
      <c r="A6" s="94" t="s">
        <v>172</v>
      </c>
      <c r="B6" s="193">
        <f t="shared" ref="B6:G6" si="0">SUM(B$7+ B$8)</f>
        <v>473.18518455820998</v>
      </c>
      <c r="C6" s="193">
        <f t="shared" si="0"/>
        <v>515.51083307649992</v>
      </c>
      <c r="D6" s="193">
        <f t="shared" si="0"/>
        <v>584.78657094877008</v>
      </c>
      <c r="E6" s="193">
        <f t="shared" si="0"/>
        <v>1100.8332167026401</v>
      </c>
      <c r="F6" s="193">
        <f t="shared" si="0"/>
        <v>1572.1801589904999</v>
      </c>
      <c r="G6" s="193">
        <f t="shared" si="0"/>
        <v>1742.6403388254701</v>
      </c>
    </row>
    <row r="7" spans="1:19" s="230" customFormat="1" x14ac:dyDescent="0.2">
      <c r="A7" s="217" t="str">
        <f>YT_ALL!A7</f>
        <v>Внутрішній борг</v>
      </c>
      <c r="B7" s="227">
        <f>YT_ALL!B7/DMLMLR</f>
        <v>173.77019949563999</v>
      </c>
      <c r="C7" s="227">
        <f>YT_ALL!C7/DMLMLR</f>
        <v>206.51071361043</v>
      </c>
      <c r="D7" s="227">
        <f>YT_ALL!D7/DMLMLR</f>
        <v>284.08872546875</v>
      </c>
      <c r="E7" s="227">
        <f>YT_ALL!E7/DMLMLR</f>
        <v>488.86690736498002</v>
      </c>
      <c r="F7" s="227">
        <f>YT_ALL!F7/DMLMLR</f>
        <v>529.46057801733002</v>
      </c>
      <c r="G7" s="227">
        <f>YT_ALL!G7/DMLMLR</f>
        <v>568.77119518204995</v>
      </c>
    </row>
    <row r="8" spans="1:19" s="230" customFormat="1" x14ac:dyDescent="0.2">
      <c r="A8" s="217" t="str">
        <f>YT_ALL!A8</f>
        <v>Зовнішній борг</v>
      </c>
      <c r="B8" s="227">
        <f>YT_ALL!B8/DMLMLR</f>
        <v>299.41498506257</v>
      </c>
      <c r="C8" s="227">
        <f>YT_ALL!C8/DMLMLR</f>
        <v>309.00011946606998</v>
      </c>
      <c r="D8" s="227">
        <f>YT_ALL!D8/DMLMLR</f>
        <v>300.69784548002002</v>
      </c>
      <c r="E8" s="227">
        <f>YT_ALL!E8/DMLMLR</f>
        <v>611.96630933766005</v>
      </c>
      <c r="F8" s="227">
        <f>YT_ALL!F8/DMLMLR</f>
        <v>1042.71958097317</v>
      </c>
      <c r="G8" s="227">
        <f>YT_ALL!G8/DMLMLR</f>
        <v>1173.8691436434201</v>
      </c>
    </row>
    <row r="9" spans="1:19" x14ac:dyDescent="0.2"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</row>
    <row r="10" spans="1:19" x14ac:dyDescent="0.2">
      <c r="B10" s="133"/>
      <c r="C10" s="133"/>
      <c r="D10" s="133"/>
      <c r="E10" s="133"/>
      <c r="F10" s="133"/>
      <c r="G10" s="126" t="s">
        <v>48</v>
      </c>
      <c r="H10" s="133"/>
      <c r="I10" s="133"/>
      <c r="J10" s="133"/>
      <c r="K10" s="133"/>
      <c r="L10" s="133"/>
      <c r="M10" s="133"/>
      <c r="N10" s="133"/>
      <c r="O10" s="133"/>
      <c r="P10" s="133"/>
      <c r="Q10" s="133"/>
    </row>
    <row r="11" spans="1:19" s="47" customFormat="1" x14ac:dyDescent="0.2">
      <c r="A11" s="67"/>
      <c r="B11" s="72">
        <f>YT_ALL!B11</f>
        <v>40908</v>
      </c>
      <c r="C11" s="72">
        <f>YT_ALL!C11</f>
        <v>41274</v>
      </c>
      <c r="D11" s="72">
        <f>YT_ALL!D11</f>
        <v>41639</v>
      </c>
      <c r="E11" s="72">
        <f>YT_ALL!E11</f>
        <v>42004</v>
      </c>
      <c r="F11" s="72">
        <f>YT_ALL!F11</f>
        <v>42369</v>
      </c>
      <c r="G11" s="72">
        <f>YT_ALL!G11</f>
        <v>42674</v>
      </c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</row>
    <row r="12" spans="1:19" s="139" customFormat="1" x14ac:dyDescent="0.2">
      <c r="A12" s="94" t="s">
        <v>172</v>
      </c>
      <c r="B12" s="193">
        <f t="shared" ref="B12:G12" si="1">SUM(B$13+ B$14)</f>
        <v>59.223658234119995</v>
      </c>
      <c r="C12" s="193">
        <f t="shared" si="1"/>
        <v>64.495287511390003</v>
      </c>
      <c r="D12" s="193">
        <f t="shared" si="1"/>
        <v>73.16233841495</v>
      </c>
      <c r="E12" s="193">
        <f t="shared" si="1"/>
        <v>69.811922962929998</v>
      </c>
      <c r="F12" s="193">
        <f t="shared" si="1"/>
        <v>65.505686112320006</v>
      </c>
      <c r="G12" s="193">
        <f t="shared" si="1"/>
        <v>68.349689675340002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42" customFormat="1" x14ac:dyDescent="0.2">
      <c r="A13" s="217" t="str">
        <f>YT_ALL!A13</f>
        <v>Внутрішній борг</v>
      </c>
      <c r="B13" s="227">
        <f>YT_ALL!B13/DMLMLR</f>
        <v>21.74900491835</v>
      </c>
      <c r="C13" s="227">
        <f>YT_ALL!C13/DMLMLR</f>
        <v>25.836446091900001</v>
      </c>
      <c r="D13" s="227">
        <f>YT_ALL!D13/DMLMLR</f>
        <v>35.542190100169996</v>
      </c>
      <c r="E13" s="227">
        <f>YT_ALL!E13/DMLMLR</f>
        <v>31.002642687809999</v>
      </c>
      <c r="F13" s="227">
        <f>YT_ALL!F13/DMLMLR</f>
        <v>22.060244326389999</v>
      </c>
      <c r="G13" s="227">
        <f>YT_ALL!G13/DMLMLR</f>
        <v>22.308294959640001</v>
      </c>
      <c r="H13" s="56"/>
      <c r="I13" s="56"/>
      <c r="J13" s="56"/>
      <c r="K13" s="56"/>
      <c r="L13" s="56"/>
      <c r="M13" s="56"/>
      <c r="N13" s="56"/>
      <c r="O13" s="56"/>
      <c r="P13" s="56"/>
      <c r="Q13" s="56"/>
    </row>
    <row r="14" spans="1:19" s="42" customFormat="1" x14ac:dyDescent="0.2">
      <c r="A14" s="217" t="str">
        <f>YT_ALL!A14</f>
        <v>Зовнішній борг</v>
      </c>
      <c r="B14" s="227">
        <f>YT_ALL!B14/DMLMLR</f>
        <v>37.474653315769999</v>
      </c>
      <c r="C14" s="227">
        <f>YT_ALL!C14/DMLMLR</f>
        <v>38.658841419490003</v>
      </c>
      <c r="D14" s="227">
        <f>YT_ALL!D14/DMLMLR</f>
        <v>37.620148314780003</v>
      </c>
      <c r="E14" s="227">
        <f>YT_ALL!E14/DMLMLR</f>
        <v>38.809280275120003</v>
      </c>
      <c r="F14" s="227">
        <f>YT_ALL!F14/DMLMLR</f>
        <v>43.445441785930001</v>
      </c>
      <c r="G14" s="227">
        <f>YT_ALL!G14/DMLMLR</f>
        <v>46.041394715700001</v>
      </c>
      <c r="H14" s="56"/>
      <c r="I14" s="56"/>
      <c r="J14" s="56"/>
      <c r="K14" s="56"/>
      <c r="L14" s="56"/>
      <c r="M14" s="56"/>
      <c r="N14" s="56"/>
      <c r="O14" s="56"/>
      <c r="P14" s="56"/>
      <c r="Q14" s="56"/>
    </row>
    <row r="15" spans="1:19" x14ac:dyDescent="0.2"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s="100" customFormat="1" x14ac:dyDescent="0.2">
      <c r="G16" s="126" t="s">
        <v>67</v>
      </c>
    </row>
    <row r="17" spans="1:19" s="47" customFormat="1" x14ac:dyDescent="0.2">
      <c r="A17" s="67"/>
      <c r="B17" s="72">
        <f>YT_ALL!B17</f>
        <v>40908</v>
      </c>
      <c r="C17" s="72">
        <f>YT_ALL!C17</f>
        <v>41274</v>
      </c>
      <c r="D17" s="72">
        <f>YT_ALL!D17</f>
        <v>41639</v>
      </c>
      <c r="E17" s="72">
        <f>YT_ALL!E17</f>
        <v>42004</v>
      </c>
      <c r="F17" s="72">
        <f>YT_ALL!F17</f>
        <v>42369</v>
      </c>
      <c r="G17" s="72">
        <f>YT_ALL!G17</f>
        <v>42674</v>
      </c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</row>
    <row r="18" spans="1:19" s="139" customFormat="1" x14ac:dyDescent="0.2">
      <c r="A18" s="94" t="s">
        <v>172</v>
      </c>
      <c r="B18" s="193">
        <f t="shared" ref="B18:G18" si="2">SUM(B$19+ B$20)</f>
        <v>1</v>
      </c>
      <c r="C18" s="193">
        <f t="shared" si="2"/>
        <v>1</v>
      </c>
      <c r="D18" s="193">
        <f t="shared" si="2"/>
        <v>1</v>
      </c>
      <c r="E18" s="193">
        <f t="shared" si="2"/>
        <v>1</v>
      </c>
      <c r="F18" s="193">
        <f t="shared" si="2"/>
        <v>1</v>
      </c>
      <c r="G18" s="193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42" customFormat="1" x14ac:dyDescent="0.2">
      <c r="A19" s="217" t="str">
        <f>YT_ALL!A19</f>
        <v>Внутрішній борг</v>
      </c>
      <c r="B19" s="37">
        <f>YT_ALL!B19</f>
        <v>0.36723499999999998</v>
      </c>
      <c r="C19" s="37">
        <f>YT_ALL!C19</f>
        <v>0.40059400000000001</v>
      </c>
      <c r="D19" s="37">
        <f>YT_ALL!D19</f>
        <v>0.48579899999999998</v>
      </c>
      <c r="E19" s="37">
        <f>YT_ALL!E19</f>
        <v>0.44408799999999998</v>
      </c>
      <c r="F19" s="37">
        <f>YT_ALL!F19</f>
        <v>0.33676800000000001</v>
      </c>
      <c r="G19" s="37">
        <f>YT_ALL!G19</f>
        <v>0.32638499999999998</v>
      </c>
      <c r="H19" s="56"/>
      <c r="I19" s="56"/>
      <c r="J19" s="56"/>
      <c r="K19" s="56"/>
      <c r="L19" s="56"/>
      <c r="M19" s="56"/>
      <c r="N19" s="56"/>
      <c r="O19" s="56"/>
      <c r="P19" s="56"/>
      <c r="Q19" s="56"/>
    </row>
    <row r="20" spans="1:19" s="42" customFormat="1" x14ac:dyDescent="0.2">
      <c r="A20" s="217" t="str">
        <f>YT_ALL!A20</f>
        <v>Зовнішній борг</v>
      </c>
      <c r="B20" s="37">
        <f>YT_ALL!B20</f>
        <v>0.63276500000000002</v>
      </c>
      <c r="C20" s="37">
        <f>YT_ALL!C20</f>
        <v>0.59940599999999999</v>
      </c>
      <c r="D20" s="37">
        <f>YT_ALL!D20</f>
        <v>0.51420100000000002</v>
      </c>
      <c r="E20" s="37">
        <f>YT_ALL!E20</f>
        <v>0.55591199999999996</v>
      </c>
      <c r="F20" s="37">
        <f>YT_ALL!F20</f>
        <v>0.66323200000000004</v>
      </c>
      <c r="G20" s="37">
        <f>YT_ALL!G20</f>
        <v>0.67361499999999996</v>
      </c>
      <c r="H20" s="56"/>
      <c r="I20" s="56"/>
      <c r="J20" s="56"/>
      <c r="K20" s="56"/>
      <c r="L20" s="56"/>
      <c r="M20" s="56"/>
      <c r="N20" s="56"/>
      <c r="O20" s="56"/>
      <c r="P20" s="56"/>
      <c r="Q20" s="56"/>
    </row>
    <row r="21" spans="1:19" x14ac:dyDescent="0.2">
      <c r="A21" s="49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9" x14ac:dyDescent="0.2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9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9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9" s="100" customFormat="1" x14ac:dyDescent="0.2"/>
    <row r="26" spans="1:19" x14ac:dyDescent="0.2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9" x14ac:dyDescent="0.2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x14ac:dyDescent="0.2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x14ac:dyDescent="0.2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x14ac:dyDescent="0.2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x14ac:dyDescent="0.2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x14ac:dyDescent="0.2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>
    <tabColor indexed="50"/>
    <outlinePr applyStyles="1" summaryBelow="0"/>
    <pageSetUpPr fitToPage="1"/>
  </sheetPr>
  <dimension ref="A2:S247"/>
  <sheetViews>
    <sheetView workbookViewId="0">
      <selection activeCell="G4" sqref="G4"/>
    </sheetView>
  </sheetViews>
  <sheetFormatPr defaultRowHeight="12.75" x14ac:dyDescent="0.2"/>
  <cols>
    <col min="1" max="1" width="52.7109375" style="112" bestFit="1" customWidth="1"/>
    <col min="2" max="7" width="11.7109375" style="112" customWidth="1"/>
    <col min="8" max="16384" width="9.140625" style="11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4" spans="1:19" s="73" customFormat="1" x14ac:dyDescent="0.2">
      <c r="G4" s="126" t="s">
        <v>80</v>
      </c>
    </row>
    <row r="5" spans="1:19" s="187" customFormat="1" x14ac:dyDescent="0.2">
      <c r="A5" s="14"/>
      <c r="B5" s="72">
        <f>YT_ALL!B5</f>
        <v>40908</v>
      </c>
      <c r="C5" s="72">
        <f>YT_ALL!C5</f>
        <v>41274</v>
      </c>
      <c r="D5" s="72">
        <f>YT_ALL!D5</f>
        <v>41639</v>
      </c>
      <c r="E5" s="72">
        <f>YT_ALL!E5</f>
        <v>42004</v>
      </c>
      <c r="F5" s="72">
        <f>YT_ALL!F5</f>
        <v>42369</v>
      </c>
      <c r="G5" s="72">
        <f>YT_ALL!G5</f>
        <v>42674</v>
      </c>
    </row>
    <row r="6" spans="1:19" s="24" customFormat="1" x14ac:dyDescent="0.2">
      <c r="A6" s="94" t="s">
        <v>172</v>
      </c>
      <c r="B6" s="193">
        <f t="shared" ref="B6:G6" si="0">SUM(B$7+ B$8)</f>
        <v>473.18518455821004</v>
      </c>
      <c r="C6" s="193">
        <f t="shared" si="0"/>
        <v>515.51083307650003</v>
      </c>
      <c r="D6" s="193">
        <f t="shared" si="0"/>
        <v>584.78657094876996</v>
      </c>
      <c r="E6" s="193">
        <f t="shared" si="0"/>
        <v>1100.8332167026401</v>
      </c>
      <c r="F6" s="193">
        <f t="shared" si="0"/>
        <v>1572.1801589904999</v>
      </c>
      <c r="G6" s="193">
        <f t="shared" si="0"/>
        <v>1742.6403388254701</v>
      </c>
    </row>
    <row r="7" spans="1:19" s="230" customFormat="1" x14ac:dyDescent="0.2">
      <c r="A7" s="217" t="str">
        <f>YK_ALL!A7</f>
        <v>Державний борг</v>
      </c>
      <c r="B7" s="227">
        <f>YK_ALL!B7/DMLMLR</f>
        <v>357.27386718598001</v>
      </c>
      <c r="C7" s="227">
        <f>YK_ALL!C7/DMLMLR</f>
        <v>399.21823411787</v>
      </c>
      <c r="D7" s="227">
        <f>YK_ALL!D7/DMLMLR</f>
        <v>480.21862943662001</v>
      </c>
      <c r="E7" s="227">
        <f>YK_ALL!E7/DMLMLR</f>
        <v>947.03046914465006</v>
      </c>
      <c r="F7" s="227">
        <f>YK_ALL!F7/DMLMLR</f>
        <v>1334.2716012912799</v>
      </c>
      <c r="G7" s="227">
        <f>YK_ALL!G7/DMLMLR</f>
        <v>1476.61262452813</v>
      </c>
    </row>
    <row r="8" spans="1:19" s="230" customFormat="1" x14ac:dyDescent="0.2">
      <c r="A8" s="217" t="str">
        <f>YK_ALL!A8</f>
        <v>Гарантований державою борг</v>
      </c>
      <c r="B8" s="227">
        <f>YK_ALL!B8/DMLMLR</f>
        <v>115.91131737223</v>
      </c>
      <c r="C8" s="227">
        <f>YK_ALL!C8/DMLMLR</f>
        <v>116.29259895862999</v>
      </c>
      <c r="D8" s="227">
        <f>YK_ALL!D8/DMLMLR</f>
        <v>104.56794151215</v>
      </c>
      <c r="E8" s="227">
        <f>YK_ALL!E8/DMLMLR</f>
        <v>153.80274755798999</v>
      </c>
      <c r="F8" s="227">
        <f>YK_ALL!F8/DMLMLR</f>
        <v>237.90855769922001</v>
      </c>
      <c r="G8" s="227">
        <f>YK_ALL!G8/DMLMLR</f>
        <v>266.02771429734003</v>
      </c>
    </row>
    <row r="9" spans="1:19" x14ac:dyDescent="0.2"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</row>
    <row r="10" spans="1:19" x14ac:dyDescent="0.2">
      <c r="B10" s="133"/>
      <c r="C10" s="133"/>
      <c r="D10" s="133"/>
      <c r="E10" s="133"/>
      <c r="F10" s="133"/>
      <c r="G10" s="126" t="s">
        <v>48</v>
      </c>
      <c r="H10" s="133"/>
      <c r="I10" s="133"/>
      <c r="J10" s="133"/>
      <c r="K10" s="133"/>
      <c r="L10" s="133"/>
      <c r="M10" s="133"/>
      <c r="N10" s="133"/>
      <c r="O10" s="133"/>
      <c r="P10" s="133"/>
      <c r="Q10" s="133"/>
    </row>
    <row r="11" spans="1:19" s="47" customFormat="1" x14ac:dyDescent="0.2">
      <c r="A11" s="67"/>
      <c r="B11" s="72">
        <f>YT_ALL!B11</f>
        <v>40908</v>
      </c>
      <c r="C11" s="72">
        <f>YT_ALL!C11</f>
        <v>41274</v>
      </c>
      <c r="D11" s="72">
        <f>YT_ALL!D11</f>
        <v>41639</v>
      </c>
      <c r="E11" s="72">
        <f>YT_ALL!E11</f>
        <v>42004</v>
      </c>
      <c r="F11" s="72">
        <f>YT_ALL!F11</f>
        <v>42369</v>
      </c>
      <c r="G11" s="72">
        <f>YT_ALL!G11</f>
        <v>42674</v>
      </c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</row>
    <row r="12" spans="1:19" s="139" customFormat="1" x14ac:dyDescent="0.2">
      <c r="A12" s="94" t="s">
        <v>172</v>
      </c>
      <c r="B12" s="193">
        <f t="shared" ref="B12:G12" si="1">SUM(B$13+ B$14)</f>
        <v>59.223658234119995</v>
      </c>
      <c r="C12" s="193">
        <f t="shared" si="1"/>
        <v>64.495287511390003</v>
      </c>
      <c r="D12" s="193">
        <f t="shared" si="1"/>
        <v>73.16233841495</v>
      </c>
      <c r="E12" s="193">
        <f t="shared" si="1"/>
        <v>69.811922962929998</v>
      </c>
      <c r="F12" s="193">
        <f t="shared" si="1"/>
        <v>65.505686112320006</v>
      </c>
      <c r="G12" s="193">
        <f t="shared" si="1"/>
        <v>68.349689675340002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42" customFormat="1" x14ac:dyDescent="0.2">
      <c r="A13" s="217" t="str">
        <f>YK_ALL!A13</f>
        <v>Державний борг</v>
      </c>
      <c r="B13" s="227">
        <f>YK_ALL!B13/DMLMLR</f>
        <v>44.716246612729996</v>
      </c>
      <c r="C13" s="227">
        <f>YK_ALL!C13/DMLMLR</f>
        <v>49.945981999040001</v>
      </c>
      <c r="D13" s="227">
        <f>YK_ALL!D13/DMLMLR</f>
        <v>60.079898590879999</v>
      </c>
      <c r="E13" s="227">
        <f>YK_ALL!E13/DMLMLR</f>
        <v>60.058160629950002</v>
      </c>
      <c r="F13" s="227">
        <f>YK_ALL!F13/DMLMLR</f>
        <v>55.593105028709999</v>
      </c>
      <c r="G13" s="227">
        <f>YK_ALL!G13/DMLMLR</f>
        <v>57.915573517170003</v>
      </c>
      <c r="H13" s="56"/>
      <c r="I13" s="56"/>
      <c r="J13" s="56"/>
      <c r="K13" s="56"/>
      <c r="L13" s="56"/>
      <c r="M13" s="56"/>
      <c r="N13" s="56"/>
      <c r="O13" s="56"/>
      <c r="P13" s="56"/>
      <c r="Q13" s="56"/>
    </row>
    <row r="14" spans="1:19" s="42" customFormat="1" x14ac:dyDescent="0.2">
      <c r="A14" s="217" t="str">
        <f>YK_ALL!A14</f>
        <v>Гарантований державою борг</v>
      </c>
      <c r="B14" s="227">
        <f>YK_ALL!B14/DMLMLR</f>
        <v>14.50741162139</v>
      </c>
      <c r="C14" s="227">
        <f>YK_ALL!C14/DMLMLR</f>
        <v>14.549305512349999</v>
      </c>
      <c r="D14" s="227">
        <f>YK_ALL!D14/DMLMLR</f>
        <v>13.082439824070001</v>
      </c>
      <c r="E14" s="227">
        <f>YK_ALL!E14/DMLMLR</f>
        <v>9.7537623329799992</v>
      </c>
      <c r="F14" s="227">
        <f>YK_ALL!F14/DMLMLR</f>
        <v>9.9125810836100001</v>
      </c>
      <c r="G14" s="227">
        <f>YK_ALL!G14/DMLMLR</f>
        <v>10.434116158169999</v>
      </c>
      <c r="H14" s="56"/>
      <c r="I14" s="56"/>
      <c r="J14" s="56"/>
      <c r="K14" s="56"/>
      <c r="L14" s="56"/>
      <c r="M14" s="56"/>
      <c r="N14" s="56"/>
      <c r="O14" s="56"/>
      <c r="P14" s="56"/>
      <c r="Q14" s="56"/>
    </row>
    <row r="15" spans="1:19" x14ac:dyDescent="0.2"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s="100" customFormat="1" x14ac:dyDescent="0.2">
      <c r="G16" s="126" t="s">
        <v>67</v>
      </c>
    </row>
    <row r="17" spans="1:19" s="47" customFormat="1" x14ac:dyDescent="0.2">
      <c r="A17" s="67"/>
      <c r="B17" s="72">
        <f>YT_ALL!B17</f>
        <v>40908</v>
      </c>
      <c r="C17" s="72">
        <f>YT_ALL!C17</f>
        <v>41274</v>
      </c>
      <c r="D17" s="72">
        <f>YT_ALL!D17</f>
        <v>41639</v>
      </c>
      <c r="E17" s="72">
        <f>YT_ALL!E17</f>
        <v>42004</v>
      </c>
      <c r="F17" s="72">
        <f>YT_ALL!F17</f>
        <v>42369</v>
      </c>
      <c r="G17" s="72">
        <f>YT_ALL!G17</f>
        <v>42674</v>
      </c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</row>
    <row r="18" spans="1:19" s="139" customFormat="1" x14ac:dyDescent="0.2">
      <c r="A18" s="94" t="s">
        <v>172</v>
      </c>
      <c r="B18" s="193">
        <f t="shared" ref="B18:G18" si="2">SUM(B$19+ B$20)</f>
        <v>1</v>
      </c>
      <c r="C18" s="193">
        <f t="shared" si="2"/>
        <v>1</v>
      </c>
      <c r="D18" s="193">
        <f t="shared" si="2"/>
        <v>1</v>
      </c>
      <c r="E18" s="193">
        <f t="shared" si="2"/>
        <v>1</v>
      </c>
      <c r="F18" s="193">
        <f t="shared" si="2"/>
        <v>1</v>
      </c>
      <c r="G18" s="193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42" customFormat="1" x14ac:dyDescent="0.2">
      <c r="A19" s="217" t="str">
        <f>YK_ALL!A19</f>
        <v>Державний борг</v>
      </c>
      <c r="B19" s="227">
        <f>YK_ALL!B19</f>
        <v>0.75504000000000004</v>
      </c>
      <c r="C19" s="227">
        <f>YK_ALL!C19</f>
        <v>0.77441300000000002</v>
      </c>
      <c r="D19" s="227">
        <f>YK_ALL!D19</f>
        <v>0.82118599999999997</v>
      </c>
      <c r="E19" s="227">
        <f>YK_ALL!E19</f>
        <v>0.86028499999999997</v>
      </c>
      <c r="F19" s="227">
        <f>YK_ALL!F19</f>
        <v>0.84867599999999999</v>
      </c>
      <c r="G19" s="227">
        <f>YK_ALL!G19</f>
        <v>0.84734200000000004</v>
      </c>
      <c r="H19" s="56"/>
      <c r="I19" s="56"/>
      <c r="J19" s="56"/>
      <c r="K19" s="56"/>
      <c r="L19" s="56"/>
      <c r="M19" s="56"/>
      <c r="N19" s="56"/>
      <c r="O19" s="56"/>
      <c r="P19" s="56"/>
      <c r="Q19" s="56"/>
    </row>
    <row r="20" spans="1:19" s="42" customFormat="1" x14ac:dyDescent="0.2">
      <c r="A20" s="217" t="str">
        <f>YK_ALL!A20</f>
        <v>Гарантований державою борг</v>
      </c>
      <c r="B20" s="227">
        <f>YK_ALL!B20</f>
        <v>0.24496000000000001</v>
      </c>
      <c r="C20" s="227">
        <f>YK_ALL!C20</f>
        <v>0.22558700000000001</v>
      </c>
      <c r="D20" s="227">
        <f>YK_ALL!D20</f>
        <v>0.178814</v>
      </c>
      <c r="E20" s="227">
        <f>YK_ALL!E20</f>
        <v>0.13971500000000001</v>
      </c>
      <c r="F20" s="227">
        <f>YK_ALL!F20</f>
        <v>0.15132399999999999</v>
      </c>
      <c r="G20" s="227">
        <f>YK_ALL!G20</f>
        <v>0.15265799999999999</v>
      </c>
      <c r="H20" s="56"/>
      <c r="I20" s="56"/>
      <c r="J20" s="56"/>
      <c r="K20" s="56"/>
      <c r="L20" s="56"/>
      <c r="M20" s="56"/>
      <c r="N20" s="56"/>
      <c r="O20" s="56"/>
      <c r="P20" s="56"/>
      <c r="Q20" s="56"/>
    </row>
    <row r="21" spans="1:19" x14ac:dyDescent="0.2">
      <c r="A21" s="49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9" x14ac:dyDescent="0.2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9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9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9" s="100" customFormat="1" x14ac:dyDescent="0.2"/>
    <row r="26" spans="1:19" x14ac:dyDescent="0.2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9" x14ac:dyDescent="0.2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x14ac:dyDescent="0.2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x14ac:dyDescent="0.2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x14ac:dyDescent="0.2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x14ac:dyDescent="0.2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x14ac:dyDescent="0.2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indexed="50"/>
    <outlinePr applyStyles="1" summaryBelow="0"/>
    <pageSetUpPr fitToPage="1"/>
  </sheetPr>
  <dimension ref="A2:S247"/>
  <sheetViews>
    <sheetView workbookViewId="0">
      <selection activeCell="D8" sqref="D8"/>
    </sheetView>
  </sheetViews>
  <sheetFormatPr defaultRowHeight="12.75" x14ac:dyDescent="0.2"/>
  <cols>
    <col min="1" max="1" width="52.7109375" style="112" bestFit="1" customWidth="1"/>
    <col min="2" max="3" width="13.5703125" style="112" bestFit="1" customWidth="1"/>
    <col min="4" max="4" width="14" style="112" bestFit="1" customWidth="1"/>
    <col min="5" max="7" width="14.5703125" style="112" bestFit="1" customWidth="1"/>
    <col min="8" max="16384" width="9.140625" style="11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G4" s="73" t="str">
        <f>VALUAH</f>
        <v>млрд. грн</v>
      </c>
    </row>
    <row r="5" spans="1:19" s="187" customFormat="1" x14ac:dyDescent="0.2">
      <c r="A5" s="78"/>
      <c r="B5" s="72">
        <v>40908</v>
      </c>
      <c r="C5" s="72">
        <v>41274</v>
      </c>
      <c r="D5" s="72">
        <v>41639</v>
      </c>
      <c r="E5" s="72">
        <v>42004</v>
      </c>
      <c r="F5" s="72">
        <v>42369</v>
      </c>
      <c r="G5" s="72">
        <v>42674</v>
      </c>
    </row>
    <row r="6" spans="1:19" s="24" customFormat="1" x14ac:dyDescent="0.2">
      <c r="A6" s="94" t="s">
        <v>172</v>
      </c>
      <c r="B6" s="193">
        <f t="shared" ref="B6:G6" si="0">SUM(B$7+ B$8)</f>
        <v>473.18518455821004</v>
      </c>
      <c r="C6" s="193">
        <f t="shared" si="0"/>
        <v>515.51083307650003</v>
      </c>
      <c r="D6" s="193">
        <f t="shared" si="0"/>
        <v>584.78657094876996</v>
      </c>
      <c r="E6" s="193">
        <f t="shared" si="0"/>
        <v>1100.8332167026401</v>
      </c>
      <c r="F6" s="193">
        <f t="shared" si="0"/>
        <v>1572.1801589904999</v>
      </c>
      <c r="G6" s="193">
        <f t="shared" si="0"/>
        <v>1742.6403388254701</v>
      </c>
    </row>
    <row r="7" spans="1:19" s="230" customFormat="1" x14ac:dyDescent="0.2">
      <c r="A7" s="109" t="s">
        <v>74</v>
      </c>
      <c r="B7" s="227">
        <v>357.27386718598001</v>
      </c>
      <c r="C7" s="227">
        <v>399.21823411787</v>
      </c>
      <c r="D7" s="227">
        <v>480.21862943662001</v>
      </c>
      <c r="E7" s="227">
        <v>947.03046914465006</v>
      </c>
      <c r="F7" s="227">
        <v>1334.2716012912799</v>
      </c>
      <c r="G7" s="227">
        <v>1476.61262452813</v>
      </c>
    </row>
    <row r="8" spans="1:19" s="230" customFormat="1" x14ac:dyDescent="0.2">
      <c r="A8" s="109" t="s">
        <v>113</v>
      </c>
      <c r="B8" s="227">
        <v>115.91131737223</v>
      </c>
      <c r="C8" s="227">
        <v>116.29259895862999</v>
      </c>
      <c r="D8" s="227">
        <v>104.56794151215</v>
      </c>
      <c r="E8" s="227">
        <v>153.80274755798999</v>
      </c>
      <c r="F8" s="227">
        <v>237.90855769922001</v>
      </c>
      <c r="G8" s="227">
        <v>266.02771429734003</v>
      </c>
    </row>
    <row r="9" spans="1:19" x14ac:dyDescent="0.2"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</row>
    <row r="10" spans="1:19" x14ac:dyDescent="0.2">
      <c r="B10" s="133"/>
      <c r="C10" s="133"/>
      <c r="D10" s="133"/>
      <c r="E10" s="133"/>
      <c r="F10" s="133"/>
      <c r="G10" s="73" t="str">
        <f>VALUSD</f>
        <v>млрд. дол. США</v>
      </c>
      <c r="H10" s="133"/>
      <c r="I10" s="133"/>
      <c r="J10" s="133"/>
      <c r="K10" s="133"/>
      <c r="L10" s="133"/>
      <c r="M10" s="133"/>
      <c r="N10" s="133"/>
      <c r="O10" s="133"/>
      <c r="P10" s="133"/>
      <c r="Q10" s="133"/>
    </row>
    <row r="11" spans="1:19" s="47" customFormat="1" x14ac:dyDescent="0.2">
      <c r="A11" s="78"/>
      <c r="B11" s="72">
        <v>40908</v>
      </c>
      <c r="C11" s="72">
        <v>41274</v>
      </c>
      <c r="D11" s="72">
        <v>41639</v>
      </c>
      <c r="E11" s="72">
        <v>42004</v>
      </c>
      <c r="F11" s="72">
        <v>42369</v>
      </c>
      <c r="G11" s="72">
        <v>42674</v>
      </c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</row>
    <row r="12" spans="1:19" s="139" customFormat="1" x14ac:dyDescent="0.2">
      <c r="A12" s="94" t="s">
        <v>172</v>
      </c>
      <c r="B12" s="193">
        <f t="shared" ref="B12:G12" si="1">SUM(B$13+ B$14)</f>
        <v>59.223658234119995</v>
      </c>
      <c r="C12" s="193">
        <f t="shared" si="1"/>
        <v>64.495287511390003</v>
      </c>
      <c r="D12" s="193">
        <f t="shared" si="1"/>
        <v>73.16233841495</v>
      </c>
      <c r="E12" s="193">
        <f t="shared" si="1"/>
        <v>69.811922962929998</v>
      </c>
      <c r="F12" s="193">
        <f t="shared" si="1"/>
        <v>65.505686112320006</v>
      </c>
      <c r="G12" s="193">
        <f t="shared" si="1"/>
        <v>68.349689675340002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42" customFormat="1" x14ac:dyDescent="0.2">
      <c r="A13" s="109" t="s">
        <v>74</v>
      </c>
      <c r="B13" s="159">
        <v>44.716246612729996</v>
      </c>
      <c r="C13" s="159">
        <v>49.945981999040001</v>
      </c>
      <c r="D13" s="159">
        <v>60.079898590879999</v>
      </c>
      <c r="E13" s="159">
        <v>60.058160629950002</v>
      </c>
      <c r="F13" s="159">
        <v>55.593105028709999</v>
      </c>
      <c r="G13" s="159">
        <v>57.915573517170003</v>
      </c>
      <c r="H13" s="56"/>
      <c r="I13" s="56"/>
      <c r="J13" s="56"/>
      <c r="K13" s="56"/>
      <c r="L13" s="56"/>
      <c r="M13" s="56"/>
      <c r="N13" s="56"/>
      <c r="O13" s="56"/>
      <c r="P13" s="56"/>
      <c r="Q13" s="56"/>
    </row>
    <row r="14" spans="1:19" s="42" customFormat="1" x14ac:dyDescent="0.2">
      <c r="A14" s="109" t="s">
        <v>113</v>
      </c>
      <c r="B14" s="159">
        <v>14.50741162139</v>
      </c>
      <c r="C14" s="159">
        <v>14.549305512349999</v>
      </c>
      <c r="D14" s="159">
        <v>13.082439824070001</v>
      </c>
      <c r="E14" s="159">
        <v>9.7537623329799992</v>
      </c>
      <c r="F14" s="159">
        <v>9.9125810836100001</v>
      </c>
      <c r="G14" s="159">
        <v>10.434116158169999</v>
      </c>
      <c r="H14" s="56"/>
      <c r="I14" s="56"/>
      <c r="J14" s="56"/>
      <c r="K14" s="56"/>
      <c r="L14" s="56"/>
      <c r="M14" s="56"/>
      <c r="N14" s="56"/>
      <c r="O14" s="56"/>
      <c r="P14" s="56"/>
      <c r="Q14" s="56"/>
    </row>
    <row r="15" spans="1:19" x14ac:dyDescent="0.2"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s="100" customFormat="1" x14ac:dyDescent="0.2">
      <c r="G16" s="126" t="s">
        <v>67</v>
      </c>
    </row>
    <row r="17" spans="1:19" s="47" customFormat="1" x14ac:dyDescent="0.2">
      <c r="A17" s="78"/>
      <c r="B17" s="72">
        <v>40908</v>
      </c>
      <c r="C17" s="72">
        <v>41274</v>
      </c>
      <c r="D17" s="72">
        <v>41639</v>
      </c>
      <c r="E17" s="72">
        <v>42004</v>
      </c>
      <c r="F17" s="72">
        <v>42369</v>
      </c>
      <c r="G17" s="72">
        <v>42674</v>
      </c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</row>
    <row r="18" spans="1:19" s="139" customFormat="1" x14ac:dyDescent="0.2">
      <c r="A18" s="94" t="s">
        <v>172</v>
      </c>
      <c r="B18" s="193">
        <f t="shared" ref="B18:G18" si="2">SUM(B$19+ B$20)</f>
        <v>1</v>
      </c>
      <c r="C18" s="193">
        <f t="shared" si="2"/>
        <v>1</v>
      </c>
      <c r="D18" s="193">
        <f t="shared" si="2"/>
        <v>1</v>
      </c>
      <c r="E18" s="193">
        <f t="shared" si="2"/>
        <v>1</v>
      </c>
      <c r="F18" s="193">
        <f t="shared" si="2"/>
        <v>1</v>
      </c>
      <c r="G18" s="193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42" customFormat="1" x14ac:dyDescent="0.2">
      <c r="A19" s="109" t="s">
        <v>74</v>
      </c>
      <c r="B19" s="164">
        <v>0.75504000000000004</v>
      </c>
      <c r="C19" s="164">
        <v>0.77441300000000002</v>
      </c>
      <c r="D19" s="164">
        <v>0.82118599999999997</v>
      </c>
      <c r="E19" s="164">
        <v>0.86028499999999997</v>
      </c>
      <c r="F19" s="164">
        <v>0.84867599999999999</v>
      </c>
      <c r="G19" s="164">
        <v>0.84734200000000004</v>
      </c>
      <c r="H19" s="56"/>
      <c r="I19" s="56"/>
      <c r="J19" s="56"/>
      <c r="K19" s="56"/>
      <c r="L19" s="56"/>
      <c r="M19" s="56"/>
      <c r="N19" s="56"/>
      <c r="O19" s="56"/>
      <c r="P19" s="56"/>
      <c r="Q19" s="56"/>
    </row>
    <row r="20" spans="1:19" s="42" customFormat="1" x14ac:dyDescent="0.2">
      <c r="A20" s="109" t="s">
        <v>113</v>
      </c>
      <c r="B20" s="164">
        <v>0.24496000000000001</v>
      </c>
      <c r="C20" s="164">
        <v>0.22558700000000001</v>
      </c>
      <c r="D20" s="164">
        <v>0.178814</v>
      </c>
      <c r="E20" s="164">
        <v>0.13971500000000001</v>
      </c>
      <c r="F20" s="164">
        <v>0.15132399999999999</v>
      </c>
      <c r="G20" s="164">
        <v>0.15265799999999999</v>
      </c>
      <c r="H20" s="56"/>
      <c r="I20" s="56"/>
      <c r="J20" s="56"/>
      <c r="K20" s="56"/>
      <c r="L20" s="56"/>
      <c r="M20" s="56"/>
      <c r="N20" s="56"/>
      <c r="O20" s="56"/>
      <c r="P20" s="56"/>
      <c r="Q20" s="56"/>
    </row>
    <row r="21" spans="1:19" x14ac:dyDescent="0.2"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9" x14ac:dyDescent="0.2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9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9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9" s="100" customFormat="1" x14ac:dyDescent="0.2"/>
    <row r="26" spans="1:19" x14ac:dyDescent="0.2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9" x14ac:dyDescent="0.2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x14ac:dyDescent="0.2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x14ac:dyDescent="0.2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x14ac:dyDescent="0.2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x14ac:dyDescent="0.2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x14ac:dyDescent="0.2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50"/>
    <outlinePr applyStyles="1" summaryBelow="0"/>
    <pageSetUpPr fitToPage="1"/>
  </sheetPr>
  <dimension ref="A2:S168"/>
  <sheetViews>
    <sheetView workbookViewId="0">
      <selection activeCell="A5" sqref="A5"/>
    </sheetView>
  </sheetViews>
  <sheetFormatPr defaultRowHeight="12.75" outlineLevelRow="3" x14ac:dyDescent="0.2"/>
  <cols>
    <col min="1" max="1" width="60.28515625" style="112" customWidth="1"/>
    <col min="2" max="7" width="12.7109375" style="200" customWidth="1"/>
    <col min="8" max="16384" width="9.140625" style="11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B4" s="169"/>
      <c r="C4" s="169"/>
      <c r="D4" s="169"/>
      <c r="E4" s="169"/>
      <c r="F4" s="169"/>
      <c r="G4" s="73" t="str">
        <f>VALUAH</f>
        <v>млрд. грн</v>
      </c>
    </row>
    <row r="5" spans="1:19" s="187" customFormat="1" x14ac:dyDescent="0.2">
      <c r="A5" s="78"/>
      <c r="B5" s="72">
        <v>40908</v>
      </c>
      <c r="C5" s="72">
        <v>41274</v>
      </c>
      <c r="D5" s="72">
        <v>41639</v>
      </c>
      <c r="E5" s="72">
        <v>42004</v>
      </c>
      <c r="F5" s="72">
        <v>42369</v>
      </c>
      <c r="G5" s="72">
        <v>42674</v>
      </c>
    </row>
    <row r="6" spans="1:19" s="24" customFormat="1" ht="31.5" x14ac:dyDescent="0.2">
      <c r="A6" s="194" t="s">
        <v>172</v>
      </c>
      <c r="B6" s="182">
        <f t="shared" ref="B6:F6" si="0">B$7+B$66</f>
        <v>473.18518455820993</v>
      </c>
      <c r="C6" s="182">
        <f t="shared" si="0"/>
        <v>515.51083307650003</v>
      </c>
      <c r="D6" s="182">
        <f t="shared" si="0"/>
        <v>584.78657094876996</v>
      </c>
      <c r="E6" s="182">
        <f t="shared" si="0"/>
        <v>1100.8332167026401</v>
      </c>
      <c r="F6" s="182">
        <f t="shared" si="0"/>
        <v>1572.1801589905001</v>
      </c>
      <c r="G6" s="182">
        <v>1742.6403388254701</v>
      </c>
    </row>
    <row r="7" spans="1:19" s="7" customFormat="1" ht="15" x14ac:dyDescent="0.2">
      <c r="A7" s="279" t="s">
        <v>74</v>
      </c>
      <c r="B7" s="280">
        <f t="shared" ref="B7:G7" si="1">B$8+B$33</f>
        <v>357.27386718597995</v>
      </c>
      <c r="C7" s="280">
        <f t="shared" si="1"/>
        <v>399.21823411787</v>
      </c>
      <c r="D7" s="280">
        <f t="shared" si="1"/>
        <v>480.21862943661995</v>
      </c>
      <c r="E7" s="280">
        <f t="shared" si="1"/>
        <v>947.03046914465006</v>
      </c>
      <c r="F7" s="280">
        <f t="shared" si="1"/>
        <v>1334.2716012912801</v>
      </c>
      <c r="G7" s="280">
        <f t="shared" si="1"/>
        <v>1476.61262452813</v>
      </c>
    </row>
    <row r="8" spans="1:19" s="61" customFormat="1" ht="15" outlineLevel="1" x14ac:dyDescent="0.2">
      <c r="A8" s="281" t="s">
        <v>50</v>
      </c>
      <c r="B8" s="282">
        <f t="shared" ref="B8:G8" si="2">B$9+B$31</f>
        <v>161.46700626481999</v>
      </c>
      <c r="C8" s="282">
        <f t="shared" si="2"/>
        <v>190.29929770604002</v>
      </c>
      <c r="D8" s="282">
        <f t="shared" si="2"/>
        <v>256.95957565805998</v>
      </c>
      <c r="E8" s="282">
        <f t="shared" si="2"/>
        <v>461.00362280239005</v>
      </c>
      <c r="F8" s="282">
        <f t="shared" si="2"/>
        <v>508.00112311179004</v>
      </c>
      <c r="G8" s="282">
        <f t="shared" si="2"/>
        <v>549.36189728924001</v>
      </c>
    </row>
    <row r="9" spans="1:19" s="62" customFormat="1" ht="25.5" outlineLevel="2" collapsed="1" x14ac:dyDescent="0.2">
      <c r="A9" s="266" t="s">
        <v>129</v>
      </c>
      <c r="B9" s="268">
        <f t="shared" ref="B9:F9" si="3">SUM(B$10:B$30)</f>
        <v>158.29294572479998</v>
      </c>
      <c r="C9" s="268">
        <f t="shared" si="3"/>
        <v>187.25748968850002</v>
      </c>
      <c r="D9" s="268">
        <f t="shared" si="3"/>
        <v>254.050020163</v>
      </c>
      <c r="E9" s="268">
        <f t="shared" si="3"/>
        <v>458.22631982981005</v>
      </c>
      <c r="F9" s="268">
        <f t="shared" si="3"/>
        <v>505.35607266169006</v>
      </c>
      <c r="G9" s="268">
        <v>546.816036231</v>
      </c>
    </row>
    <row r="10" spans="1:19" s="230" customFormat="1" hidden="1" outlineLevel="3" x14ac:dyDescent="0.2">
      <c r="A10" s="204" t="s">
        <v>52</v>
      </c>
      <c r="B10" s="227">
        <v>0</v>
      </c>
      <c r="C10" s="227">
        <v>0.82623241349999998</v>
      </c>
      <c r="D10" s="227">
        <v>1.5986</v>
      </c>
      <c r="E10" s="227">
        <v>8.8426000000000005E-2</v>
      </c>
      <c r="F10" s="227">
        <v>9.8638000000000003E-2</v>
      </c>
      <c r="G10" s="227">
        <v>0</v>
      </c>
    </row>
    <row r="11" spans="1:19" hidden="1" outlineLevel="3" x14ac:dyDescent="0.2">
      <c r="A11" s="29" t="s">
        <v>183</v>
      </c>
      <c r="B11" s="181">
        <v>0</v>
      </c>
      <c r="C11" s="181">
        <v>0</v>
      </c>
      <c r="D11" s="181">
        <v>2.3609777950000002</v>
      </c>
      <c r="E11" s="181">
        <v>0</v>
      </c>
      <c r="F11" s="181">
        <v>0</v>
      </c>
      <c r="G11" s="181">
        <v>0</v>
      </c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hidden="1" outlineLevel="3" x14ac:dyDescent="0.2">
      <c r="A12" s="29" t="s">
        <v>161</v>
      </c>
      <c r="B12" s="181">
        <v>15.412189</v>
      </c>
      <c r="C12" s="181">
        <v>15.412189</v>
      </c>
      <c r="D12" s="181">
        <v>15.742189</v>
      </c>
      <c r="E12" s="181">
        <v>50.254465000000003</v>
      </c>
      <c r="F12" s="181">
        <v>60.558463000000003</v>
      </c>
      <c r="G12" s="181">
        <v>60.558463000000003</v>
      </c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hidden="1" outlineLevel="3" x14ac:dyDescent="0.2">
      <c r="A13" s="29" t="s">
        <v>44</v>
      </c>
      <c r="B13" s="181">
        <v>3.8499810000000001</v>
      </c>
      <c r="C13" s="181">
        <v>3.8499810000000001</v>
      </c>
      <c r="D13" s="181">
        <v>3.8499810000000001</v>
      </c>
      <c r="E13" s="181">
        <v>3.8499810000000001</v>
      </c>
      <c r="F13" s="181">
        <v>38.882981000000001</v>
      </c>
      <c r="G13" s="181">
        <v>38.882981000000001</v>
      </c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hidden="1" outlineLevel="3" x14ac:dyDescent="0.2">
      <c r="A14" s="29" t="s">
        <v>72</v>
      </c>
      <c r="B14" s="181">
        <v>4.6287530951999996</v>
      </c>
      <c r="C14" s="181">
        <v>14.392811129</v>
      </c>
      <c r="D14" s="181">
        <v>2.9587167999999999</v>
      </c>
      <c r="E14" s="181">
        <v>7.3378894800000003</v>
      </c>
      <c r="F14" s="181">
        <v>8.2837102117200008</v>
      </c>
      <c r="G14" s="181">
        <v>2.9125700000000001</v>
      </c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hidden="1" outlineLevel="3" x14ac:dyDescent="0.2">
      <c r="A15" s="29" t="s">
        <v>120</v>
      </c>
      <c r="B15" s="181">
        <v>1.5</v>
      </c>
      <c r="C15" s="181">
        <v>1.5</v>
      </c>
      <c r="D15" s="181">
        <v>1.5</v>
      </c>
      <c r="E15" s="181">
        <v>1.5</v>
      </c>
      <c r="F15" s="181">
        <v>1.5</v>
      </c>
      <c r="G15" s="181">
        <v>1.5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hidden="1" outlineLevel="3" x14ac:dyDescent="0.2">
      <c r="A16" s="29" t="s">
        <v>178</v>
      </c>
      <c r="B16" s="181">
        <v>0</v>
      </c>
      <c r="C16" s="181">
        <v>0</v>
      </c>
      <c r="D16" s="181">
        <v>0</v>
      </c>
      <c r="E16" s="181">
        <v>2.6176300000000001</v>
      </c>
      <c r="F16" s="181">
        <v>2.6176300000000001</v>
      </c>
      <c r="G16" s="181">
        <v>2.6176300000000001</v>
      </c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7" hidden="1" outlineLevel="3" x14ac:dyDescent="0.2">
      <c r="A17" s="29" t="s">
        <v>76</v>
      </c>
      <c r="B17" s="181">
        <v>0</v>
      </c>
      <c r="C17" s="181">
        <v>0</v>
      </c>
      <c r="D17" s="181">
        <v>0</v>
      </c>
      <c r="E17" s="181">
        <v>3.25</v>
      </c>
      <c r="F17" s="181">
        <v>3.25</v>
      </c>
      <c r="G17" s="181">
        <v>3.25</v>
      </c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7" hidden="1" outlineLevel="3" x14ac:dyDescent="0.2">
      <c r="A18" s="29" t="s">
        <v>141</v>
      </c>
      <c r="B18" s="181">
        <v>0</v>
      </c>
      <c r="C18" s="181">
        <v>0</v>
      </c>
      <c r="D18" s="181">
        <v>0</v>
      </c>
      <c r="E18" s="181">
        <v>15.848839999999999</v>
      </c>
      <c r="F18" s="181">
        <v>15.848839999999999</v>
      </c>
      <c r="G18" s="181">
        <v>15.848839999999999</v>
      </c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7" hidden="1" outlineLevel="3" x14ac:dyDescent="0.2">
      <c r="A19" s="29" t="s">
        <v>139</v>
      </c>
      <c r="B19" s="181">
        <v>2.1</v>
      </c>
      <c r="C19" s="181">
        <v>5.7090358229999998</v>
      </c>
      <c r="D19" s="181">
        <v>2.8034248549999998</v>
      </c>
      <c r="E19" s="181">
        <v>0.76931632000000005</v>
      </c>
      <c r="F19" s="181">
        <v>1.04892516</v>
      </c>
      <c r="G19" s="181">
        <v>19.262649907619998</v>
      </c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7" hidden="1" outlineLevel="3" x14ac:dyDescent="0.2">
      <c r="A20" s="29" t="s">
        <v>131</v>
      </c>
      <c r="B20" s="181">
        <v>6.5442679999999998</v>
      </c>
      <c r="C20" s="181">
        <v>11.078361601999999</v>
      </c>
      <c r="D20" s="181">
        <v>20.370806241</v>
      </c>
      <c r="E20" s="181">
        <v>40.90737357439</v>
      </c>
      <c r="F20" s="181">
        <v>21.910342335999999</v>
      </c>
      <c r="G20" s="181">
        <v>65.417878517450006</v>
      </c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7" hidden="1" outlineLevel="3" x14ac:dyDescent="0.2">
      <c r="A21" s="29" t="s">
        <v>135</v>
      </c>
      <c r="B21" s="181">
        <v>0.65</v>
      </c>
      <c r="C21" s="181">
        <v>0</v>
      </c>
      <c r="D21" s="181">
        <v>0</v>
      </c>
      <c r="E21" s="181">
        <v>0</v>
      </c>
      <c r="F21" s="181">
        <v>0</v>
      </c>
      <c r="G21" s="181">
        <v>0</v>
      </c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7" hidden="1" outlineLevel="3" x14ac:dyDescent="0.2">
      <c r="A22" s="29" t="s">
        <v>0</v>
      </c>
      <c r="B22" s="181">
        <v>28.905563999999998</v>
      </c>
      <c r="C22" s="181">
        <v>28.454277421</v>
      </c>
      <c r="D22" s="181">
        <v>34.656496490999999</v>
      </c>
      <c r="E22" s="181">
        <v>46.585054805570003</v>
      </c>
      <c r="F22" s="181">
        <v>43.377236129330001</v>
      </c>
      <c r="G22" s="181">
        <v>22.757607629860001</v>
      </c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7" hidden="1" outlineLevel="3" x14ac:dyDescent="0.2">
      <c r="A23" s="29" t="s">
        <v>84</v>
      </c>
      <c r="B23" s="181">
        <v>1.5982689999999999</v>
      </c>
      <c r="C23" s="181">
        <v>1.5982689999999999</v>
      </c>
      <c r="D23" s="181">
        <v>6.5181646999999998</v>
      </c>
      <c r="E23" s="181">
        <v>2.9221828599999999</v>
      </c>
      <c r="F23" s="181">
        <v>3.84510672</v>
      </c>
      <c r="G23" s="181">
        <v>4.1143521600000001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7" hidden="1" outlineLevel="3" x14ac:dyDescent="0.2">
      <c r="A24" s="29" t="s">
        <v>152</v>
      </c>
      <c r="B24" s="181">
        <v>27.4407484</v>
      </c>
      <c r="C24" s="181">
        <v>32.665693300000001</v>
      </c>
      <c r="D24" s="181">
        <v>75.317385281</v>
      </c>
      <c r="E24" s="181">
        <v>131.37977278984999</v>
      </c>
      <c r="F24" s="181">
        <v>160.23381210464001</v>
      </c>
      <c r="G24" s="181">
        <v>161.79228801606999</v>
      </c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7" hidden="1" outlineLevel="3" x14ac:dyDescent="0.2">
      <c r="A25" s="29" t="s">
        <v>39</v>
      </c>
      <c r="B25" s="181">
        <v>2.0652246256</v>
      </c>
      <c r="C25" s="181">
        <v>0</v>
      </c>
      <c r="D25" s="181">
        <v>0.55379</v>
      </c>
      <c r="E25" s="181">
        <v>0.17</v>
      </c>
      <c r="F25" s="181">
        <v>0</v>
      </c>
      <c r="G25" s="181">
        <v>0.29930099999999998</v>
      </c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1:17" hidden="1" outlineLevel="3" x14ac:dyDescent="0.2">
      <c r="A26" s="29" t="s">
        <v>28</v>
      </c>
      <c r="B26" s="181">
        <v>9.5</v>
      </c>
      <c r="C26" s="181">
        <v>9.5</v>
      </c>
      <c r="D26" s="181">
        <v>9.5</v>
      </c>
      <c r="E26" s="181">
        <v>27.1</v>
      </c>
      <c r="F26" s="181">
        <v>27.1</v>
      </c>
      <c r="G26" s="181">
        <v>24.1</v>
      </c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7" hidden="1" outlineLevel="3" x14ac:dyDescent="0.2">
      <c r="A27" s="29" t="s">
        <v>108</v>
      </c>
      <c r="B27" s="181">
        <v>24.539000999999999</v>
      </c>
      <c r="C27" s="181">
        <v>33.095041999999999</v>
      </c>
      <c r="D27" s="181">
        <v>47.143891000000004</v>
      </c>
      <c r="E27" s="181">
        <v>54.624791000000002</v>
      </c>
      <c r="F27" s="181">
        <v>48.624791000000002</v>
      </c>
      <c r="G27" s="181">
        <v>44.739790999999997</v>
      </c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7" hidden="1" outlineLevel="3" x14ac:dyDescent="0.2">
      <c r="A28" s="29" t="s">
        <v>169</v>
      </c>
      <c r="B28" s="181">
        <v>14.301197999999999</v>
      </c>
      <c r="C28" s="181">
        <v>14.301197999999999</v>
      </c>
      <c r="D28" s="181">
        <v>14.301197999999999</v>
      </c>
      <c r="E28" s="181">
        <v>31.301197999999999</v>
      </c>
      <c r="F28" s="181">
        <v>31.301197999999999</v>
      </c>
      <c r="G28" s="181">
        <v>27.416198000000001</v>
      </c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7" hidden="1" outlineLevel="3" x14ac:dyDescent="0.2">
      <c r="A29" s="29" t="s">
        <v>2</v>
      </c>
      <c r="B29" s="181">
        <v>0.38335060399999998</v>
      </c>
      <c r="C29" s="181">
        <v>0</v>
      </c>
      <c r="D29" s="181">
        <v>0</v>
      </c>
      <c r="E29" s="181">
        <v>0.84499999999999997</v>
      </c>
      <c r="F29" s="181">
        <v>0</v>
      </c>
      <c r="G29" s="181">
        <v>0.19656699999999999</v>
      </c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7" hidden="1" outlineLevel="3" x14ac:dyDescent="0.2">
      <c r="A30" s="29" t="s">
        <v>56</v>
      </c>
      <c r="B30" s="181">
        <v>14.874399</v>
      </c>
      <c r="C30" s="181">
        <v>14.874399</v>
      </c>
      <c r="D30" s="181">
        <v>14.874399</v>
      </c>
      <c r="E30" s="181">
        <v>36.874398999999997</v>
      </c>
      <c r="F30" s="181">
        <v>36.874398999999997</v>
      </c>
      <c r="G30" s="181">
        <v>51.148918999999999</v>
      </c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7" ht="25.5" outlineLevel="2" collapsed="1" x14ac:dyDescent="0.2">
      <c r="A31" s="267" t="s">
        <v>8</v>
      </c>
      <c r="B31" s="149">
        <f t="shared" ref="B31:F31" si="4">SUM(B$32:B$32)</f>
        <v>3.1740605400200002</v>
      </c>
      <c r="C31" s="149">
        <f t="shared" si="4"/>
        <v>3.0418080175400002</v>
      </c>
      <c r="D31" s="149">
        <f t="shared" si="4"/>
        <v>2.9095554950600002</v>
      </c>
      <c r="E31" s="149">
        <f t="shared" si="4"/>
        <v>2.7773029725799998</v>
      </c>
      <c r="F31" s="149">
        <f t="shared" si="4"/>
        <v>2.6450504500999998</v>
      </c>
      <c r="G31" s="149">
        <v>2.5458610582399999</v>
      </c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7" hidden="1" outlineLevel="3" x14ac:dyDescent="0.2">
      <c r="A32" s="29" t="s">
        <v>96</v>
      </c>
      <c r="B32" s="181">
        <v>3.1740605400200002</v>
      </c>
      <c r="C32" s="181">
        <v>3.0418080175400002</v>
      </c>
      <c r="D32" s="181">
        <v>2.9095554950600002</v>
      </c>
      <c r="E32" s="181">
        <v>2.7773029725799998</v>
      </c>
      <c r="F32" s="181">
        <v>2.6450504500999998</v>
      </c>
      <c r="G32" s="181">
        <v>2.5458610582399999</v>
      </c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1:17" ht="15" outlineLevel="1" x14ac:dyDescent="0.2">
      <c r="A33" s="281" t="s">
        <v>79</v>
      </c>
      <c r="B33" s="282">
        <f t="shared" ref="B33:G33" si="5">B$34+B$41+B$49+B$52+B$64</f>
        <v>195.80686092115999</v>
      </c>
      <c r="C33" s="282">
        <f t="shared" si="5"/>
        <v>208.91893641183</v>
      </c>
      <c r="D33" s="282">
        <f t="shared" si="5"/>
        <v>223.25905377855997</v>
      </c>
      <c r="E33" s="282">
        <f t="shared" si="5"/>
        <v>486.02684634226</v>
      </c>
      <c r="F33" s="282">
        <f t="shared" si="5"/>
        <v>826.27047817949006</v>
      </c>
      <c r="G33" s="282">
        <f t="shared" si="5"/>
        <v>927.25072723889002</v>
      </c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1:17" ht="25.5" outlineLevel="2" collapsed="1" x14ac:dyDescent="0.2">
      <c r="A34" s="267" t="s">
        <v>142</v>
      </c>
      <c r="B34" s="149">
        <f t="shared" ref="B34:F34" si="6">SUM(B$35:B$40)</f>
        <v>84.344831914140002</v>
      </c>
      <c r="C34" s="149">
        <f t="shared" si="6"/>
        <v>80.097203051979989</v>
      </c>
      <c r="D34" s="149">
        <f t="shared" si="6"/>
        <v>61.90365008709</v>
      </c>
      <c r="E34" s="149">
        <f t="shared" si="6"/>
        <v>169.08990330626</v>
      </c>
      <c r="F34" s="149">
        <f t="shared" si="6"/>
        <v>337.44929111162003</v>
      </c>
      <c r="G34" s="149">
        <v>354.01647781294002</v>
      </c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1:17" hidden="1" outlineLevel="3" x14ac:dyDescent="0.2">
      <c r="A35" s="29" t="s">
        <v>29</v>
      </c>
      <c r="B35" s="181">
        <v>0</v>
      </c>
      <c r="C35" s="181">
        <v>0</v>
      </c>
      <c r="D35" s="181">
        <v>0</v>
      </c>
      <c r="E35" s="181">
        <v>26.156754880000001</v>
      </c>
      <c r="F35" s="181">
        <v>57.953115089999997</v>
      </c>
      <c r="G35" s="181">
        <v>61.541158379999999</v>
      </c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1:17" hidden="1" outlineLevel="3" x14ac:dyDescent="0.2">
      <c r="A36" s="29" t="s">
        <v>97</v>
      </c>
      <c r="B36" s="181">
        <v>3.5534168591899999</v>
      </c>
      <c r="C36" s="181">
        <v>4.2667356563999999</v>
      </c>
      <c r="D36" s="181">
        <v>4.7666457536099998</v>
      </c>
      <c r="E36" s="181">
        <v>9.3689811106899992</v>
      </c>
      <c r="F36" s="181">
        <v>13.990699070510001</v>
      </c>
      <c r="G36" s="181">
        <v>15.38991699889</v>
      </c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1:17" hidden="1" outlineLevel="3" x14ac:dyDescent="0.2">
      <c r="A37" s="29" t="s">
        <v>77</v>
      </c>
      <c r="B37" s="181">
        <v>2.0596106000000001</v>
      </c>
      <c r="C37" s="181">
        <v>3.2033002879999999</v>
      </c>
      <c r="D37" s="181">
        <v>4.2831345544100001</v>
      </c>
      <c r="E37" s="181">
        <v>7.6529919443500001</v>
      </c>
      <c r="F37" s="181">
        <v>12.53014511808</v>
      </c>
      <c r="G37" s="181">
        <v>13.27204215495</v>
      </c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1:17" hidden="1" outlineLevel="3" x14ac:dyDescent="0.2">
      <c r="A38" s="29" t="s">
        <v>66</v>
      </c>
      <c r="B38" s="181">
        <v>24.084693969949999</v>
      </c>
      <c r="C38" s="181">
        <v>24.233517043199999</v>
      </c>
      <c r="D38" s="181">
        <v>24.539548446560001</v>
      </c>
      <c r="E38" s="181">
        <v>68.318982284140006</v>
      </c>
      <c r="F38" s="181">
        <v>124.74712580344</v>
      </c>
      <c r="G38" s="181">
        <v>128.75680289457</v>
      </c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1:17" hidden="1" outlineLevel="3" x14ac:dyDescent="0.2">
      <c r="A39" s="29" t="s">
        <v>93</v>
      </c>
      <c r="B39" s="181">
        <v>54.647110484999999</v>
      </c>
      <c r="C39" s="181">
        <v>48.393650064379997</v>
      </c>
      <c r="D39" s="181">
        <v>28.314321332510001</v>
      </c>
      <c r="E39" s="181">
        <v>57.585097236880003</v>
      </c>
      <c r="F39" s="181">
        <v>128.20769715962001</v>
      </c>
      <c r="G39" s="181">
        <v>135.02749870532</v>
      </c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1:17" hidden="1" outlineLevel="3" x14ac:dyDescent="0.2">
      <c r="A40" s="29" t="s">
        <v>23</v>
      </c>
      <c r="B40" s="181">
        <v>0</v>
      </c>
      <c r="C40" s="181">
        <v>0</v>
      </c>
      <c r="D40" s="181">
        <v>0</v>
      </c>
      <c r="E40" s="181">
        <v>7.0958502E-3</v>
      </c>
      <c r="F40" s="181">
        <v>2.0508869969999999E-2</v>
      </c>
      <c r="G40" s="181">
        <v>2.905867921E-2</v>
      </c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1:17" ht="25.5" outlineLevel="2" collapsed="1" x14ac:dyDescent="0.2">
      <c r="A41" s="267" t="s">
        <v>4</v>
      </c>
      <c r="B41" s="149">
        <f t="shared" ref="B41:F41" si="7">SUM(B$42:B$48)</f>
        <v>10.720939199810001</v>
      </c>
      <c r="C41" s="149">
        <f t="shared" si="7"/>
        <v>9.0995013746799991</v>
      </c>
      <c r="D41" s="149">
        <f t="shared" si="7"/>
        <v>7.2789285748699992</v>
      </c>
      <c r="E41" s="149">
        <f t="shared" si="7"/>
        <v>16.372261708800004</v>
      </c>
      <c r="F41" s="149">
        <f t="shared" si="7"/>
        <v>32.70852715345</v>
      </c>
      <c r="G41" s="149">
        <v>44.691139026750001</v>
      </c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1:17" hidden="1" outlineLevel="3" x14ac:dyDescent="0.2">
      <c r="A42" s="29" t="s">
        <v>104</v>
      </c>
      <c r="B42" s="181">
        <v>0.16689049966</v>
      </c>
      <c r="C42" s="181">
        <v>8.4649745979999996E-2</v>
      </c>
      <c r="D42" s="181">
        <v>0</v>
      </c>
      <c r="E42" s="181">
        <v>0</v>
      </c>
      <c r="F42" s="181">
        <v>0</v>
      </c>
      <c r="G42" s="181">
        <v>0</v>
      </c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1:17" hidden="1" outlineLevel="3" x14ac:dyDescent="0.2">
      <c r="A43" s="29" t="s">
        <v>102</v>
      </c>
      <c r="B43" s="181">
        <v>0</v>
      </c>
      <c r="C43" s="181">
        <v>0</v>
      </c>
      <c r="D43" s="181">
        <v>0</v>
      </c>
      <c r="E43" s="181">
        <v>2.7121072000000002</v>
      </c>
      <c r="F43" s="181">
        <v>6.9140144000000001</v>
      </c>
      <c r="G43" s="181">
        <v>7.6172272000000003</v>
      </c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1:17" hidden="1" outlineLevel="3" x14ac:dyDescent="0.2">
      <c r="A44" s="29" t="s">
        <v>36</v>
      </c>
      <c r="B44" s="181">
        <v>0.82206375945999999</v>
      </c>
      <c r="C44" s="181">
        <v>0.48192545176000001</v>
      </c>
      <c r="D44" s="181">
        <v>0.10648884857</v>
      </c>
      <c r="E44" s="181">
        <v>0.13463035600000001</v>
      </c>
      <c r="F44" s="181">
        <v>5.4281877029999999</v>
      </c>
      <c r="G44" s="181">
        <v>5.8652149425599998</v>
      </c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1:17" hidden="1" outlineLevel="3" x14ac:dyDescent="0.2">
      <c r="A45" s="29" t="s">
        <v>9</v>
      </c>
      <c r="B45" s="181">
        <v>7.1836760002300002</v>
      </c>
      <c r="C45" s="181">
        <v>6.4052373889799998</v>
      </c>
      <c r="D45" s="181">
        <v>5.6239216389799997</v>
      </c>
      <c r="E45" s="181">
        <v>9.5534720563400004</v>
      </c>
      <c r="F45" s="181">
        <v>14.540944745859999</v>
      </c>
      <c r="G45" s="181">
        <v>15.44687131962</v>
      </c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1:17" hidden="1" outlineLevel="3" x14ac:dyDescent="0.2">
      <c r="A46" s="29" t="s">
        <v>98</v>
      </c>
      <c r="B46" s="181">
        <v>0.43465931987</v>
      </c>
      <c r="C46" s="181">
        <v>0.26486239851999999</v>
      </c>
      <c r="D46" s="181">
        <v>9.4891391320000004E-2</v>
      </c>
      <c r="E46" s="181">
        <v>0.16473260006000001</v>
      </c>
      <c r="F46" s="181">
        <v>0.216533956</v>
      </c>
      <c r="G46" s="181">
        <v>0.23002440439999999</v>
      </c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1:17" hidden="1" outlineLevel="3" x14ac:dyDescent="0.2">
      <c r="A47" s="29" t="s">
        <v>60</v>
      </c>
      <c r="B47" s="181">
        <v>4.3393483029999999E-2</v>
      </c>
      <c r="C47" s="181">
        <v>2.220053566E-2</v>
      </c>
      <c r="D47" s="181">
        <v>0</v>
      </c>
      <c r="E47" s="181">
        <v>0</v>
      </c>
      <c r="F47" s="181">
        <v>0</v>
      </c>
      <c r="G47" s="181">
        <v>0</v>
      </c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1:17" hidden="1" outlineLevel="3" x14ac:dyDescent="0.2">
      <c r="A48" s="29" t="s">
        <v>103</v>
      </c>
      <c r="B48" s="181">
        <v>2.0702561375599999</v>
      </c>
      <c r="C48" s="181">
        <v>1.84062585378</v>
      </c>
      <c r="D48" s="181">
        <v>1.4536266959999999</v>
      </c>
      <c r="E48" s="181">
        <v>3.8073194963999999</v>
      </c>
      <c r="F48" s="181">
        <v>5.6088463485900002</v>
      </c>
      <c r="G48" s="181">
        <v>15.53180116017</v>
      </c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1:17" ht="25.5" outlineLevel="2" collapsed="1" x14ac:dyDescent="0.2">
      <c r="A49" s="267" t="s">
        <v>22</v>
      </c>
      <c r="B49" s="149">
        <f t="shared" ref="B49:F49" si="8">SUM(B$50:B$51)</f>
        <v>15.980126531209999</v>
      </c>
      <c r="C49" s="149">
        <f t="shared" si="8"/>
        <v>5.3875717000000003E-4</v>
      </c>
      <c r="D49" s="149">
        <f t="shared" si="8"/>
        <v>5.6454460000000004E-4</v>
      </c>
      <c r="E49" s="149">
        <f t="shared" si="8"/>
        <v>9.8336319999999997E-4</v>
      </c>
      <c r="F49" s="149">
        <f t="shared" si="8"/>
        <v>1.34076761E-3</v>
      </c>
      <c r="G49" s="149">
        <v>1.4237783699999999E-3</v>
      </c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1:17" hidden="1" outlineLevel="3" x14ac:dyDescent="0.2">
      <c r="A50" s="29" t="s">
        <v>75</v>
      </c>
      <c r="B50" s="181">
        <v>5.2653121000000003E-4</v>
      </c>
      <c r="C50" s="181">
        <v>5.3875717000000003E-4</v>
      </c>
      <c r="D50" s="181">
        <v>5.6454460000000004E-4</v>
      </c>
      <c r="E50" s="181">
        <v>9.8336319999999997E-4</v>
      </c>
      <c r="F50" s="181">
        <v>1.34076761E-3</v>
      </c>
      <c r="G50" s="181">
        <v>1.4237783699999999E-3</v>
      </c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1:17" hidden="1" outlineLevel="3" x14ac:dyDescent="0.2">
      <c r="A51" s="29" t="s">
        <v>38</v>
      </c>
      <c r="B51" s="181">
        <v>15.9796</v>
      </c>
      <c r="C51" s="181">
        <v>0</v>
      </c>
      <c r="D51" s="181">
        <v>0</v>
      </c>
      <c r="E51" s="181">
        <v>0</v>
      </c>
      <c r="F51" s="181">
        <v>0</v>
      </c>
      <c r="G51" s="181">
        <v>0</v>
      </c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1:17" ht="25.5" outlineLevel="2" collapsed="1" x14ac:dyDescent="0.2">
      <c r="A52" s="267" t="s">
        <v>143</v>
      </c>
      <c r="B52" s="149">
        <f t="shared" ref="B52:F52" si="9">SUM(B$53:B$63)</f>
        <v>69.697741799999989</v>
      </c>
      <c r="C52" s="149">
        <f t="shared" si="9"/>
        <v>104.63620320000001</v>
      </c>
      <c r="D52" s="149">
        <f t="shared" si="9"/>
        <v>138.90906799999999</v>
      </c>
      <c r="E52" s="149">
        <f t="shared" si="9"/>
        <v>272.50934659999996</v>
      </c>
      <c r="F52" s="149">
        <f t="shared" si="9"/>
        <v>415.26993272281004</v>
      </c>
      <c r="G52" s="149">
        <v>485.52780855683</v>
      </c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1:17" hidden="1" outlineLevel="3" x14ac:dyDescent="0.2">
      <c r="A53" s="29" t="s">
        <v>19</v>
      </c>
      <c r="B53" s="181">
        <v>7.9897999999999998</v>
      </c>
      <c r="C53" s="181">
        <v>7.9930000000000003</v>
      </c>
      <c r="D53" s="181">
        <v>0</v>
      </c>
      <c r="E53" s="181">
        <v>0</v>
      </c>
      <c r="F53" s="181">
        <v>0</v>
      </c>
      <c r="G53" s="181">
        <v>0</v>
      </c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1:17" hidden="1" outlineLevel="3" x14ac:dyDescent="0.2">
      <c r="A54" s="29" t="s">
        <v>26</v>
      </c>
      <c r="B54" s="181">
        <v>6.1788318000000002</v>
      </c>
      <c r="C54" s="181">
        <v>6.3223032000000003</v>
      </c>
      <c r="D54" s="181">
        <v>6.6249180000000001</v>
      </c>
      <c r="E54" s="181">
        <v>11.539744799999999</v>
      </c>
      <c r="F54" s="181">
        <v>0</v>
      </c>
      <c r="G54" s="181">
        <v>0</v>
      </c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1:17" hidden="1" outlineLevel="3" x14ac:dyDescent="0.2">
      <c r="A55" s="29" t="s">
        <v>32</v>
      </c>
      <c r="B55" s="181">
        <v>7.9897999999999998</v>
      </c>
      <c r="C55" s="181">
        <v>7.9930000000000003</v>
      </c>
      <c r="D55" s="181">
        <v>7.9930000000000003</v>
      </c>
      <c r="E55" s="181">
        <v>15.768556</v>
      </c>
      <c r="F55" s="181">
        <v>0</v>
      </c>
      <c r="G55" s="181">
        <v>0</v>
      </c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1:17" hidden="1" outlineLevel="3" x14ac:dyDescent="0.2">
      <c r="A56" s="29" t="s">
        <v>34</v>
      </c>
      <c r="B56" s="181">
        <v>9.5877599999999994</v>
      </c>
      <c r="C56" s="181">
        <v>5.5951000000000004</v>
      </c>
      <c r="D56" s="181">
        <v>5.5951000000000004</v>
      </c>
      <c r="E56" s="181">
        <v>11.0379892</v>
      </c>
      <c r="F56" s="181">
        <v>0</v>
      </c>
      <c r="G56" s="181">
        <v>0</v>
      </c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1:17" hidden="1" outlineLevel="3" x14ac:dyDescent="0.2">
      <c r="A57" s="29" t="s">
        <v>111</v>
      </c>
      <c r="B57" s="181">
        <v>15.9796</v>
      </c>
      <c r="C57" s="181">
        <v>15.986000000000001</v>
      </c>
      <c r="D57" s="181">
        <v>15.986000000000001</v>
      </c>
      <c r="E57" s="181">
        <v>31.537112</v>
      </c>
      <c r="F57" s="181">
        <v>0</v>
      </c>
      <c r="G57" s="181">
        <v>0</v>
      </c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1:17" hidden="1" outlineLevel="3" x14ac:dyDescent="0.2">
      <c r="A58" s="29" t="s">
        <v>114</v>
      </c>
      <c r="B58" s="181">
        <v>21.97195</v>
      </c>
      <c r="C58" s="181">
        <v>21.98075</v>
      </c>
      <c r="D58" s="181">
        <v>21.98075</v>
      </c>
      <c r="E58" s="181">
        <v>43.363529</v>
      </c>
      <c r="F58" s="181">
        <v>0</v>
      </c>
      <c r="G58" s="181">
        <v>0</v>
      </c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1:17" hidden="1" outlineLevel="3" x14ac:dyDescent="0.2">
      <c r="A59" s="29" t="s">
        <v>115</v>
      </c>
      <c r="B59" s="181">
        <v>0</v>
      </c>
      <c r="C59" s="181">
        <v>38.76605</v>
      </c>
      <c r="D59" s="181">
        <v>46.759050000000002</v>
      </c>
      <c r="E59" s="181">
        <v>76.477496599999995</v>
      </c>
      <c r="F59" s="181">
        <v>0</v>
      </c>
      <c r="G59" s="181">
        <v>0</v>
      </c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1:17" hidden="1" outlineLevel="3" x14ac:dyDescent="0.2">
      <c r="A60" s="29" t="s">
        <v>119</v>
      </c>
      <c r="B60" s="181">
        <v>0</v>
      </c>
      <c r="C60" s="181">
        <v>0</v>
      </c>
      <c r="D60" s="181">
        <v>33.97025</v>
      </c>
      <c r="E60" s="181">
        <v>67.016362999999998</v>
      </c>
      <c r="F60" s="181">
        <v>72.002001000000007</v>
      </c>
      <c r="G60" s="181">
        <v>76.487853000000001</v>
      </c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1:17" hidden="1" outlineLevel="3" x14ac:dyDescent="0.2">
      <c r="A61" s="29" t="s">
        <v>121</v>
      </c>
      <c r="B61" s="181">
        <v>0</v>
      </c>
      <c r="C61" s="181">
        <v>0</v>
      </c>
      <c r="D61" s="181">
        <v>0</v>
      </c>
      <c r="E61" s="181">
        <v>15.768556</v>
      </c>
      <c r="F61" s="181">
        <v>24.000667</v>
      </c>
      <c r="G61" s="181">
        <v>25.495951000000002</v>
      </c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1:17" hidden="1" outlineLevel="3" x14ac:dyDescent="0.2">
      <c r="A62" s="29" t="s">
        <v>125</v>
      </c>
      <c r="B62" s="181">
        <v>0</v>
      </c>
      <c r="C62" s="181">
        <v>0</v>
      </c>
      <c r="D62" s="181">
        <v>0</v>
      </c>
      <c r="E62" s="181">
        <v>0</v>
      </c>
      <c r="F62" s="181">
        <v>319.26726472281001</v>
      </c>
      <c r="G62" s="181">
        <v>358.04805355682998</v>
      </c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1:17" hidden="1" outlineLevel="3" x14ac:dyDescent="0.2">
      <c r="A63" s="29" t="s">
        <v>180</v>
      </c>
      <c r="B63" s="181">
        <v>0</v>
      </c>
      <c r="C63" s="181">
        <v>0</v>
      </c>
      <c r="D63" s="181">
        <v>0</v>
      </c>
      <c r="E63" s="181">
        <v>0</v>
      </c>
      <c r="F63" s="181">
        <v>0</v>
      </c>
      <c r="G63" s="181">
        <v>25.495951000000002</v>
      </c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1:17" outlineLevel="2" collapsed="1" x14ac:dyDescent="0.2">
      <c r="A64" s="68" t="s">
        <v>6</v>
      </c>
      <c r="B64" s="149">
        <f t="shared" ref="B64:F64" si="10">SUM(B$65:B$65)</f>
        <v>15.063221476000001</v>
      </c>
      <c r="C64" s="149">
        <f t="shared" si="10"/>
        <v>15.085490028000001</v>
      </c>
      <c r="D64" s="149">
        <f t="shared" si="10"/>
        <v>15.166842572</v>
      </c>
      <c r="E64" s="149">
        <f t="shared" si="10"/>
        <v>28.054351363999999</v>
      </c>
      <c r="F64" s="149">
        <f t="shared" si="10"/>
        <v>40.841386424</v>
      </c>
      <c r="G64" s="149">
        <v>43.013878063999996</v>
      </c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1:17" hidden="1" outlineLevel="3" x14ac:dyDescent="0.2">
      <c r="A65" s="29" t="s">
        <v>93</v>
      </c>
      <c r="B65" s="181">
        <v>15.063221476000001</v>
      </c>
      <c r="C65" s="181">
        <v>15.085490028000001</v>
      </c>
      <c r="D65" s="181">
        <v>15.166842572</v>
      </c>
      <c r="E65" s="181">
        <v>28.054351363999999</v>
      </c>
      <c r="F65" s="181">
        <v>40.841386424</v>
      </c>
      <c r="G65" s="181">
        <v>43.013878063999996</v>
      </c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1:17" ht="15" x14ac:dyDescent="0.2">
      <c r="A66" s="279" t="s">
        <v>113</v>
      </c>
      <c r="B66" s="280">
        <f t="shared" ref="B66:G66" si="11">B$67+B$87</f>
        <v>115.91131737222999</v>
      </c>
      <c r="C66" s="280">
        <f t="shared" si="11"/>
        <v>116.29259895863001</v>
      </c>
      <c r="D66" s="280">
        <f t="shared" si="11"/>
        <v>104.56794151215001</v>
      </c>
      <c r="E66" s="280">
        <f t="shared" si="11"/>
        <v>153.80274755798999</v>
      </c>
      <c r="F66" s="280">
        <f t="shared" si="11"/>
        <v>237.90855769922001</v>
      </c>
      <c r="G66" s="280">
        <f t="shared" si="11"/>
        <v>266.02771429733997</v>
      </c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1:17" ht="15" outlineLevel="1" x14ac:dyDescent="0.2">
      <c r="A67" s="281" t="s">
        <v>50</v>
      </c>
      <c r="B67" s="282">
        <f t="shared" ref="B67:G67" si="12">B$68+B$81+B$85</f>
        <v>12.303193230820002</v>
      </c>
      <c r="C67" s="282">
        <f t="shared" si="12"/>
        <v>16.211415904390002</v>
      </c>
      <c r="D67" s="282">
        <f t="shared" si="12"/>
        <v>27.129149810690006</v>
      </c>
      <c r="E67" s="282">
        <f t="shared" si="12"/>
        <v>27.86328456259</v>
      </c>
      <c r="F67" s="282">
        <f t="shared" si="12"/>
        <v>21.459454905539999</v>
      </c>
      <c r="G67" s="282">
        <f t="shared" si="12"/>
        <v>19.409297892809999</v>
      </c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1:17" ht="25.5" outlineLevel="2" collapsed="1" x14ac:dyDescent="0.2">
      <c r="A68" s="267" t="s">
        <v>129</v>
      </c>
      <c r="B68" s="149">
        <f t="shared" ref="B68:F68" si="13">SUM(B$69:B$80)</f>
        <v>5.8129820508200005</v>
      </c>
      <c r="C68" s="149">
        <f t="shared" si="13"/>
        <v>9.9712047243900006</v>
      </c>
      <c r="D68" s="149">
        <f t="shared" si="13"/>
        <v>21.135767983260003</v>
      </c>
      <c r="E68" s="149">
        <f t="shared" si="13"/>
        <v>21.567011600000001</v>
      </c>
      <c r="F68" s="149">
        <f t="shared" si="13"/>
        <v>16.400011599999999</v>
      </c>
      <c r="G68" s="149">
        <v>15.9500116</v>
      </c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1:17" hidden="1" outlineLevel="3" x14ac:dyDescent="0.2">
      <c r="A69" s="29" t="s">
        <v>57</v>
      </c>
      <c r="B69" s="181">
        <v>1.61956445082</v>
      </c>
      <c r="C69" s="181">
        <v>1.5677871243899999</v>
      </c>
      <c r="D69" s="181">
        <v>0.99985038325999998</v>
      </c>
      <c r="E69" s="181">
        <v>0</v>
      </c>
      <c r="F69" s="181">
        <v>0</v>
      </c>
      <c r="G69" s="181">
        <v>0</v>
      </c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1:17" hidden="1" outlineLevel="3" x14ac:dyDescent="0.2">
      <c r="A70" s="29" t="s">
        <v>154</v>
      </c>
      <c r="B70" s="181">
        <v>1.1600000000000001E-5</v>
      </c>
      <c r="C70" s="181">
        <v>1.1600000000000001E-5</v>
      </c>
      <c r="D70" s="181">
        <v>1.1600000000000001E-5</v>
      </c>
      <c r="E70" s="181">
        <v>1.1600000000000001E-5</v>
      </c>
      <c r="F70" s="181">
        <v>1.1600000000000001E-5</v>
      </c>
      <c r="G70" s="181">
        <v>1.1600000000000001E-5</v>
      </c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1:17" hidden="1" outlineLevel="3" x14ac:dyDescent="0.2">
      <c r="A71" s="29" t="s">
        <v>46</v>
      </c>
      <c r="B71" s="181">
        <v>0</v>
      </c>
      <c r="C71" s="181">
        <v>0</v>
      </c>
      <c r="D71" s="181">
        <v>0</v>
      </c>
      <c r="E71" s="181">
        <v>1</v>
      </c>
      <c r="F71" s="181">
        <v>1</v>
      </c>
      <c r="G71" s="181">
        <v>1</v>
      </c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1:17" hidden="1" outlineLevel="3" x14ac:dyDescent="0.2">
      <c r="A72" s="29" t="s">
        <v>51</v>
      </c>
      <c r="B72" s="181">
        <v>1.6074999999999999</v>
      </c>
      <c r="C72" s="181">
        <v>1.8174999999999999</v>
      </c>
      <c r="D72" s="181">
        <v>1.8</v>
      </c>
      <c r="E72" s="181">
        <v>3</v>
      </c>
      <c r="F72" s="181">
        <v>3</v>
      </c>
      <c r="G72" s="181">
        <v>3</v>
      </c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1:17" hidden="1" outlineLevel="3" x14ac:dyDescent="0.2">
      <c r="A73" s="29" t="s">
        <v>181</v>
      </c>
      <c r="B73" s="181">
        <v>0.4</v>
      </c>
      <c r="C73" s="181">
        <v>0.4</v>
      </c>
      <c r="D73" s="181">
        <v>1.4</v>
      </c>
      <c r="E73" s="181">
        <v>3.2</v>
      </c>
      <c r="F73" s="181">
        <v>3.2</v>
      </c>
      <c r="G73" s="181">
        <v>3</v>
      </c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1:17" hidden="1" outlineLevel="3" x14ac:dyDescent="0.2">
      <c r="A74" s="29" t="s">
        <v>82</v>
      </c>
      <c r="B74" s="181">
        <v>0.57890600000000003</v>
      </c>
      <c r="C74" s="181">
        <v>0.57890600000000003</v>
      </c>
      <c r="D74" s="181">
        <v>0.57890600000000003</v>
      </c>
      <c r="E74" s="181">
        <v>0</v>
      </c>
      <c r="F74" s="181">
        <v>0</v>
      </c>
      <c r="G74" s="181">
        <v>0</v>
      </c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1:17" hidden="1" outlineLevel="3" x14ac:dyDescent="0.2">
      <c r="A75" s="29" t="s">
        <v>146</v>
      </c>
      <c r="B75" s="181">
        <v>0</v>
      </c>
      <c r="C75" s="181">
        <v>0</v>
      </c>
      <c r="D75" s="181">
        <v>4.8</v>
      </c>
      <c r="E75" s="181">
        <v>4.8</v>
      </c>
      <c r="F75" s="181">
        <v>4.8</v>
      </c>
      <c r="G75" s="181">
        <v>4.8</v>
      </c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1:17" hidden="1" outlineLevel="3" x14ac:dyDescent="0.2">
      <c r="A76" s="29" t="s">
        <v>138</v>
      </c>
      <c r="B76" s="181">
        <v>0</v>
      </c>
      <c r="C76" s="181">
        <v>0</v>
      </c>
      <c r="D76" s="181">
        <v>1.55</v>
      </c>
      <c r="E76" s="181">
        <v>0</v>
      </c>
      <c r="F76" s="181">
        <v>0</v>
      </c>
      <c r="G76" s="181">
        <v>0</v>
      </c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1:17" hidden="1" outlineLevel="3" x14ac:dyDescent="0.2">
      <c r="A77" s="29" t="s">
        <v>41</v>
      </c>
      <c r="B77" s="181">
        <v>0</v>
      </c>
      <c r="C77" s="181">
        <v>4</v>
      </c>
      <c r="D77" s="181">
        <v>4.25</v>
      </c>
      <c r="E77" s="181">
        <v>4.25</v>
      </c>
      <c r="F77" s="181">
        <v>0.25</v>
      </c>
      <c r="G77" s="181">
        <v>0</v>
      </c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1:17" hidden="1" outlineLevel="3" x14ac:dyDescent="0.2">
      <c r="A78" s="29" t="s">
        <v>177</v>
      </c>
      <c r="B78" s="181">
        <v>0</v>
      </c>
      <c r="C78" s="181">
        <v>0</v>
      </c>
      <c r="D78" s="181">
        <v>4.1500000000000004</v>
      </c>
      <c r="E78" s="181">
        <v>4.1500000000000004</v>
      </c>
      <c r="F78" s="181">
        <v>4.1500000000000004</v>
      </c>
      <c r="G78" s="181">
        <v>4.1500000000000004</v>
      </c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1:17" hidden="1" outlineLevel="3" x14ac:dyDescent="0.2">
      <c r="A79" s="29" t="s">
        <v>150</v>
      </c>
      <c r="B79" s="181">
        <v>0.88</v>
      </c>
      <c r="C79" s="181">
        <v>0.88</v>
      </c>
      <c r="D79" s="181">
        <v>0.88</v>
      </c>
      <c r="E79" s="181">
        <v>0.44</v>
      </c>
      <c r="F79" s="181">
        <v>0</v>
      </c>
      <c r="G79" s="181">
        <v>0</v>
      </c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1:17" hidden="1" outlineLevel="3" x14ac:dyDescent="0.2">
      <c r="A80" s="29" t="s">
        <v>21</v>
      </c>
      <c r="B80" s="181">
        <v>0.72699999999999998</v>
      </c>
      <c r="C80" s="181">
        <v>0.72699999999999998</v>
      </c>
      <c r="D80" s="181">
        <v>0.72699999999999998</v>
      </c>
      <c r="E80" s="181">
        <v>0.72699999999999998</v>
      </c>
      <c r="F80" s="181">
        <v>0</v>
      </c>
      <c r="G80" s="181">
        <v>0</v>
      </c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1:17" ht="25.5" outlineLevel="2" collapsed="1" x14ac:dyDescent="0.2">
      <c r="A81" s="267" t="s">
        <v>8</v>
      </c>
      <c r="B81" s="149">
        <f t="shared" ref="B81:F81" si="14">SUM(B$82:B$84)</f>
        <v>6.4892565300000005</v>
      </c>
      <c r="C81" s="149">
        <f t="shared" si="14"/>
        <v>6.2392565300000005</v>
      </c>
      <c r="D81" s="149">
        <f t="shared" si="14"/>
        <v>5.9924271774300006</v>
      </c>
      <c r="E81" s="149">
        <f t="shared" si="14"/>
        <v>6.2953183125900001</v>
      </c>
      <c r="F81" s="149">
        <f t="shared" si="14"/>
        <v>5.0584886555399997</v>
      </c>
      <c r="G81" s="149">
        <v>3.4583316428100002</v>
      </c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1:17" hidden="1" outlineLevel="3" x14ac:dyDescent="0.2">
      <c r="A82" s="29" t="s">
        <v>10</v>
      </c>
      <c r="B82" s="181">
        <v>2.1</v>
      </c>
      <c r="C82" s="181">
        <v>2.1</v>
      </c>
      <c r="D82" s="181">
        <v>2.1</v>
      </c>
      <c r="E82" s="181">
        <v>2.1</v>
      </c>
      <c r="F82" s="181">
        <v>1.05</v>
      </c>
      <c r="G82" s="181">
        <v>0.17182264443</v>
      </c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1:17" hidden="1" outlineLevel="3" x14ac:dyDescent="0.2">
      <c r="A83" s="29" t="s">
        <v>106</v>
      </c>
      <c r="B83" s="181">
        <v>4.3892565299999999</v>
      </c>
      <c r="C83" s="181">
        <v>4.1392565299999999</v>
      </c>
      <c r="D83" s="181">
        <v>3.8924271774300001</v>
      </c>
      <c r="E83" s="181">
        <v>4.0098623181499997</v>
      </c>
      <c r="F83" s="181">
        <v>3.8598623181499998</v>
      </c>
      <c r="G83" s="181">
        <v>3.1747123181500001</v>
      </c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1:17" hidden="1" outlineLevel="3" x14ac:dyDescent="0.2">
      <c r="A84" s="29" t="s">
        <v>30</v>
      </c>
      <c r="B84" s="181">
        <v>0</v>
      </c>
      <c r="C84" s="181">
        <v>0</v>
      </c>
      <c r="D84" s="181">
        <v>0</v>
      </c>
      <c r="E84" s="181">
        <v>0.18545599443999999</v>
      </c>
      <c r="F84" s="181">
        <v>0.14862633739</v>
      </c>
      <c r="G84" s="181">
        <v>0.11179668023</v>
      </c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1:17" outlineLevel="2" collapsed="1" x14ac:dyDescent="0.2">
      <c r="A85" s="68" t="s">
        <v>132</v>
      </c>
      <c r="B85" s="149">
        <f t="shared" ref="B85:F85" si="15">SUM(B$86:B$86)</f>
        <v>9.5465000000000003E-4</v>
      </c>
      <c r="C85" s="149">
        <f t="shared" si="15"/>
        <v>9.5465000000000003E-4</v>
      </c>
      <c r="D85" s="149">
        <f t="shared" si="15"/>
        <v>9.5465000000000003E-4</v>
      </c>
      <c r="E85" s="149">
        <f t="shared" si="15"/>
        <v>9.5465000000000003E-4</v>
      </c>
      <c r="F85" s="149">
        <f t="shared" si="15"/>
        <v>9.5465000000000003E-4</v>
      </c>
      <c r="G85" s="149">
        <v>9.5465000000000003E-4</v>
      </c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1:17" hidden="1" outlineLevel="3" x14ac:dyDescent="0.2">
      <c r="A86" s="29" t="s">
        <v>175</v>
      </c>
      <c r="B86" s="181">
        <v>9.5465000000000003E-4</v>
      </c>
      <c r="C86" s="181">
        <v>9.5465000000000003E-4</v>
      </c>
      <c r="D86" s="181">
        <v>9.5465000000000003E-4</v>
      </c>
      <c r="E86" s="181">
        <v>9.5465000000000003E-4</v>
      </c>
      <c r="F86" s="181">
        <v>9.5465000000000003E-4</v>
      </c>
      <c r="G86" s="181">
        <v>9.5465000000000003E-4</v>
      </c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1:17" ht="15" outlineLevel="1" x14ac:dyDescent="0.2">
      <c r="A87" s="281" t="s">
        <v>79</v>
      </c>
      <c r="B87" s="282">
        <f t="shared" ref="B87:G87" si="16">B$88+B$94+B$96+B$109+B$113</f>
        <v>103.60812414140999</v>
      </c>
      <c r="C87" s="282">
        <f t="shared" si="16"/>
        <v>100.08118305424</v>
      </c>
      <c r="D87" s="282">
        <f t="shared" si="16"/>
        <v>77.438791701460005</v>
      </c>
      <c r="E87" s="282">
        <f t="shared" si="16"/>
        <v>125.93946299539999</v>
      </c>
      <c r="F87" s="282">
        <f t="shared" si="16"/>
        <v>216.44910279368</v>
      </c>
      <c r="G87" s="282">
        <f t="shared" si="16"/>
        <v>246.61841640453</v>
      </c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1:17" ht="25.5" outlineLevel="2" collapsed="1" x14ac:dyDescent="0.2">
      <c r="A88" s="267" t="s">
        <v>142</v>
      </c>
      <c r="B88" s="149">
        <f t="shared" ref="B88:F88" si="17">SUM(B$89:B$93)</f>
        <v>61.533966813509998</v>
      </c>
      <c r="C88" s="149">
        <f t="shared" si="17"/>
        <v>40.557833932560001</v>
      </c>
      <c r="D88" s="149">
        <f t="shared" si="17"/>
        <v>16.22562155316</v>
      </c>
      <c r="E88" s="149">
        <f t="shared" si="17"/>
        <v>40.11055668046</v>
      </c>
      <c r="F88" s="149">
        <f t="shared" si="17"/>
        <v>140.83380311662</v>
      </c>
      <c r="G88" s="149">
        <v>181.47456114874001</v>
      </c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1:17" hidden="1" outlineLevel="3" x14ac:dyDescent="0.2">
      <c r="A89" s="29" t="s">
        <v>11</v>
      </c>
      <c r="B89" s="181">
        <v>0.44325408396999999</v>
      </c>
      <c r="C89" s="181">
        <v>0.37945768590000001</v>
      </c>
      <c r="D89" s="181">
        <v>0.31837813165000001</v>
      </c>
      <c r="E89" s="181">
        <v>0.45145045025000002</v>
      </c>
      <c r="F89" s="181">
        <v>0.45663837269000002</v>
      </c>
      <c r="G89" s="181">
        <v>0.28440542307</v>
      </c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1:17" hidden="1" outlineLevel="3" x14ac:dyDescent="0.2">
      <c r="A90" s="29" t="s">
        <v>97</v>
      </c>
      <c r="B90" s="181">
        <v>1.01001266708</v>
      </c>
      <c r="C90" s="181">
        <v>0.90424261813999995</v>
      </c>
      <c r="D90" s="181">
        <v>0.78219066155999994</v>
      </c>
      <c r="E90" s="181">
        <v>1.3925072565700001</v>
      </c>
      <c r="F90" s="181">
        <v>3.0501432933200001</v>
      </c>
      <c r="G90" s="181">
        <v>9.7851319412500004</v>
      </c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1:17" hidden="1" outlineLevel="3" x14ac:dyDescent="0.2">
      <c r="A91" s="29" t="s">
        <v>77</v>
      </c>
      <c r="B91" s="181">
        <v>0</v>
      </c>
      <c r="C91" s="181">
        <v>0</v>
      </c>
      <c r="D91" s="181">
        <v>0</v>
      </c>
      <c r="E91" s="181">
        <v>0</v>
      </c>
      <c r="F91" s="181">
        <v>0</v>
      </c>
      <c r="G91" s="181">
        <v>0.55693356000000005</v>
      </c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1:17" hidden="1" outlineLevel="3" x14ac:dyDescent="0.2">
      <c r="A92" s="29" t="s">
        <v>66</v>
      </c>
      <c r="B92" s="181">
        <v>1.2629907974600001</v>
      </c>
      <c r="C92" s="181">
        <v>1.4836298022700001</v>
      </c>
      <c r="D92" s="181">
        <v>1.94824073307</v>
      </c>
      <c r="E92" s="181">
        <v>5.8077372910499996</v>
      </c>
      <c r="F92" s="181">
        <v>9.4189829975699997</v>
      </c>
      <c r="G92" s="181">
        <v>11.0525840443</v>
      </c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1:17" hidden="1" outlineLevel="3" x14ac:dyDescent="0.2">
      <c r="A93" s="29" t="s">
        <v>93</v>
      </c>
      <c r="B93" s="181">
        <v>58.817709264999998</v>
      </c>
      <c r="C93" s="181">
        <v>37.790503826250003</v>
      </c>
      <c r="D93" s="181">
        <v>13.17681202688</v>
      </c>
      <c r="E93" s="181">
        <v>32.458861682589998</v>
      </c>
      <c r="F93" s="181">
        <v>127.90803845304001</v>
      </c>
      <c r="G93" s="181">
        <v>159.79550618011999</v>
      </c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1:17" ht="25.5" outlineLevel="2" collapsed="1" x14ac:dyDescent="0.2">
      <c r="A94" s="267" t="s">
        <v>4</v>
      </c>
      <c r="B94" s="149">
        <f t="shared" ref="B94:F94" si="18">SUM(B$95:B$95)</f>
        <v>1.52280442569</v>
      </c>
      <c r="C94" s="149">
        <f t="shared" si="18"/>
        <v>1.9809336450799999</v>
      </c>
      <c r="D94" s="149">
        <f t="shared" si="18"/>
        <v>1.9809336450799999</v>
      </c>
      <c r="E94" s="149">
        <f t="shared" si="18"/>
        <v>3.8427124724100001</v>
      </c>
      <c r="F94" s="149">
        <f t="shared" si="18"/>
        <v>4.6790669948200003</v>
      </c>
      <c r="G94" s="149">
        <v>3.7279358572399999</v>
      </c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1:17" hidden="1" outlineLevel="3" x14ac:dyDescent="0.2">
      <c r="A95" s="29" t="s">
        <v>102</v>
      </c>
      <c r="B95" s="181">
        <v>1.52280442569</v>
      </c>
      <c r="C95" s="181">
        <v>1.9809336450799999</v>
      </c>
      <c r="D95" s="181">
        <v>1.9809336450799999</v>
      </c>
      <c r="E95" s="181">
        <v>3.8427124724100001</v>
      </c>
      <c r="F95" s="181">
        <v>4.6790669948200003</v>
      </c>
      <c r="G95" s="181">
        <v>3.7279358572399999</v>
      </c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1:17" ht="25.5" outlineLevel="2" collapsed="1" x14ac:dyDescent="0.2">
      <c r="A96" s="267" t="s">
        <v>22</v>
      </c>
      <c r="B96" s="149">
        <f t="shared" ref="B96:F96" si="19">SUM(B$97:B$108)</f>
        <v>16.757294811280001</v>
      </c>
      <c r="C96" s="149">
        <f t="shared" si="19"/>
        <v>29.341600836519998</v>
      </c>
      <c r="D96" s="149">
        <f t="shared" si="19"/>
        <v>31.026026400319999</v>
      </c>
      <c r="E96" s="149">
        <f t="shared" si="19"/>
        <v>51.616024108979992</v>
      </c>
      <c r="F96" s="149">
        <f t="shared" si="19"/>
        <v>68.227550551150003</v>
      </c>
      <c r="G96" s="149">
        <v>58.563153292839999</v>
      </c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1:17" hidden="1" outlineLevel="3" x14ac:dyDescent="0.2">
      <c r="A97" s="29" t="s">
        <v>37</v>
      </c>
      <c r="B97" s="181">
        <v>0.51490265000000002</v>
      </c>
      <c r="C97" s="181">
        <v>0.35123906314999997</v>
      </c>
      <c r="D97" s="181">
        <v>0.18402549264000001</v>
      </c>
      <c r="E97" s="181">
        <v>0</v>
      </c>
      <c r="F97" s="181">
        <v>0</v>
      </c>
      <c r="G97" s="181">
        <v>0</v>
      </c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1:17" hidden="1" outlineLevel="3" x14ac:dyDescent="0.2">
      <c r="A98" s="29" t="s">
        <v>65</v>
      </c>
      <c r="B98" s="181">
        <v>1.92152493415</v>
      </c>
      <c r="C98" s="181">
        <v>1.5729139271999999</v>
      </c>
      <c r="D98" s="181">
        <v>1.2361506707800001</v>
      </c>
      <c r="E98" s="181">
        <v>1.4354757070399999</v>
      </c>
      <c r="F98" s="181">
        <v>0.97860044465999996</v>
      </c>
      <c r="G98" s="181">
        <v>0</v>
      </c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1:17" hidden="1" outlineLevel="3" x14ac:dyDescent="0.2">
      <c r="A99" s="29" t="s">
        <v>99</v>
      </c>
      <c r="B99" s="181">
        <v>1.1984699999999999</v>
      </c>
      <c r="C99" s="181">
        <v>1.19895</v>
      </c>
      <c r="D99" s="181">
        <v>1.19895</v>
      </c>
      <c r="E99" s="181">
        <v>0</v>
      </c>
      <c r="F99" s="181">
        <v>0</v>
      </c>
      <c r="G99" s="181">
        <v>0</v>
      </c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1:17" hidden="1" outlineLevel="3" x14ac:dyDescent="0.2">
      <c r="A100" s="29" t="s">
        <v>136</v>
      </c>
      <c r="B100" s="181">
        <v>2.41611552</v>
      </c>
      <c r="C100" s="181">
        <v>2.0142359999999999</v>
      </c>
      <c r="D100" s="181">
        <v>1.6113888000000001</v>
      </c>
      <c r="E100" s="181">
        <v>2.3842056671999998</v>
      </c>
      <c r="F100" s="181">
        <v>2.4192672335999998</v>
      </c>
      <c r="G100" s="181">
        <v>0</v>
      </c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1:17" hidden="1" outlineLevel="3" x14ac:dyDescent="0.2">
      <c r="A101" s="29" t="s">
        <v>14</v>
      </c>
      <c r="B101" s="181">
        <v>0.45656000684999998</v>
      </c>
      <c r="C101" s="181">
        <v>0.34255715198999998</v>
      </c>
      <c r="D101" s="181">
        <v>0.22837143999000001</v>
      </c>
      <c r="E101" s="181">
        <v>0.22526511275</v>
      </c>
      <c r="F101" s="181">
        <v>0</v>
      </c>
      <c r="G101" s="181">
        <v>0.37700534831999999</v>
      </c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1:17" hidden="1" outlineLevel="3" x14ac:dyDescent="0.2">
      <c r="A102" s="29" t="s">
        <v>122</v>
      </c>
      <c r="B102" s="181">
        <v>0.78780105028000003</v>
      </c>
      <c r="C102" s="181">
        <v>0.7165276921</v>
      </c>
      <c r="D102" s="181">
        <v>0.65697103136000001</v>
      </c>
      <c r="E102" s="181">
        <v>0.98087830241999996</v>
      </c>
      <c r="F102" s="181">
        <v>1.1144829759399999</v>
      </c>
      <c r="G102" s="181">
        <v>0.94678704614999998</v>
      </c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1:17" hidden="1" outlineLevel="3" x14ac:dyDescent="0.2">
      <c r="A103" s="29" t="s">
        <v>171</v>
      </c>
      <c r="B103" s="181">
        <v>3.5219038399999998</v>
      </c>
      <c r="C103" s="181">
        <v>3.5233143999999998</v>
      </c>
      <c r="D103" s="181">
        <v>2.34887627732</v>
      </c>
      <c r="E103" s="181">
        <v>2.3169265369800001</v>
      </c>
      <c r="F103" s="181">
        <v>0</v>
      </c>
      <c r="G103" s="181">
        <v>0</v>
      </c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1:17" hidden="1" outlineLevel="3" x14ac:dyDescent="0.2">
      <c r="A104" s="29" t="s">
        <v>155</v>
      </c>
      <c r="B104" s="181">
        <v>0</v>
      </c>
      <c r="C104" s="181">
        <v>0</v>
      </c>
      <c r="D104" s="181">
        <v>3.9965000000000002</v>
      </c>
      <c r="E104" s="181">
        <v>7.8842780000000001</v>
      </c>
      <c r="F104" s="181">
        <v>12.0003335</v>
      </c>
      <c r="G104" s="181">
        <v>12.747975500000001</v>
      </c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1:17" hidden="1" outlineLevel="3" x14ac:dyDescent="0.2">
      <c r="A105" s="29" t="s">
        <v>70</v>
      </c>
      <c r="B105" s="181">
        <v>0</v>
      </c>
      <c r="C105" s="181">
        <v>0.46304125208000002</v>
      </c>
      <c r="D105" s="181">
        <v>0.67940500000000004</v>
      </c>
      <c r="E105" s="181">
        <v>1.34032726</v>
      </c>
      <c r="F105" s="181">
        <v>1.7299680773599999</v>
      </c>
      <c r="G105" s="181">
        <v>1.50834046116</v>
      </c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1:17" hidden="1" outlineLevel="3" x14ac:dyDescent="0.2">
      <c r="A106" s="29" t="s">
        <v>73</v>
      </c>
      <c r="B106" s="181">
        <v>0</v>
      </c>
      <c r="C106" s="181">
        <v>11.9895</v>
      </c>
      <c r="D106" s="181">
        <v>12.40612629274</v>
      </c>
      <c r="E106" s="181">
        <v>24.47475255725</v>
      </c>
      <c r="F106" s="181">
        <v>37.252008746640001</v>
      </c>
      <c r="G106" s="181">
        <v>39.240637704640001</v>
      </c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1:17" hidden="1" outlineLevel="3" x14ac:dyDescent="0.2">
      <c r="A107" s="29" t="s">
        <v>160</v>
      </c>
      <c r="B107" s="181">
        <v>0.85850400999999998</v>
      </c>
      <c r="C107" s="181">
        <v>2.0857733500000002</v>
      </c>
      <c r="D107" s="181">
        <v>1.8250516812499999</v>
      </c>
      <c r="E107" s="181">
        <v>3.0861035161500001</v>
      </c>
      <c r="F107" s="181">
        <v>3.91435878353</v>
      </c>
      <c r="G107" s="181">
        <v>3.7424072325700002</v>
      </c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1:17" hidden="1" outlineLevel="3" x14ac:dyDescent="0.2">
      <c r="A108" s="29" t="s">
        <v>31</v>
      </c>
      <c r="B108" s="181">
        <v>5.0815127999999996</v>
      </c>
      <c r="C108" s="181">
        <v>5.0835480000000004</v>
      </c>
      <c r="D108" s="181">
        <v>4.6542097142400003</v>
      </c>
      <c r="E108" s="181">
        <v>7.4878114491899996</v>
      </c>
      <c r="F108" s="181">
        <v>8.8185307894200005</v>
      </c>
      <c r="G108" s="181">
        <v>0</v>
      </c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1:17" ht="25.5" outlineLevel="2" collapsed="1" x14ac:dyDescent="0.2">
      <c r="A109" s="267" t="s">
        <v>143</v>
      </c>
      <c r="B109" s="149">
        <f t="shared" ref="B109:F109" si="20">SUM(B$110:B$112)</f>
        <v>22.7950352266</v>
      </c>
      <c r="C109" s="149">
        <f t="shared" si="20"/>
        <v>27.200314880999997</v>
      </c>
      <c r="D109" s="149">
        <f t="shared" si="20"/>
        <v>27.200314880999997</v>
      </c>
      <c r="E109" s="149">
        <f t="shared" si="20"/>
        <v>28.509549247999999</v>
      </c>
      <c r="F109" s="149">
        <f t="shared" si="20"/>
        <v>0</v>
      </c>
      <c r="G109" s="149">
        <v>0</v>
      </c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1:17" hidden="1" outlineLevel="3" x14ac:dyDescent="0.2">
      <c r="A110" s="29" t="s">
        <v>15</v>
      </c>
      <c r="B110" s="181">
        <v>0</v>
      </c>
      <c r="C110" s="181">
        <v>4.3961499999999996</v>
      </c>
      <c r="D110" s="181">
        <v>4.3961499999999996</v>
      </c>
      <c r="E110" s="181">
        <v>8.6727057999999992</v>
      </c>
      <c r="F110" s="181">
        <v>0</v>
      </c>
      <c r="G110" s="181">
        <v>0</v>
      </c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1:17" hidden="1" outlineLevel="3" x14ac:dyDescent="0.2">
      <c r="A111" s="29" t="s">
        <v>156</v>
      </c>
      <c r="B111" s="181">
        <v>10.0511684</v>
      </c>
      <c r="C111" s="181">
        <v>10.055194</v>
      </c>
      <c r="D111" s="181">
        <v>10.055194</v>
      </c>
      <c r="E111" s="181">
        <v>19.836843448</v>
      </c>
      <c r="F111" s="181">
        <v>0</v>
      </c>
      <c r="G111" s="181">
        <v>0</v>
      </c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1:17" hidden="1" outlineLevel="3" x14ac:dyDescent="0.2">
      <c r="A112" s="29" t="s">
        <v>123</v>
      </c>
      <c r="B112" s="181">
        <v>12.7438668266</v>
      </c>
      <c r="C112" s="181">
        <v>12.748970881</v>
      </c>
      <c r="D112" s="181">
        <v>12.748970881</v>
      </c>
      <c r="E112" s="181">
        <v>0</v>
      </c>
      <c r="F112" s="181">
        <v>0</v>
      </c>
      <c r="G112" s="181">
        <v>0</v>
      </c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1:17" outlineLevel="2" collapsed="1" x14ac:dyDescent="0.2">
      <c r="A113" s="68" t="s">
        <v>6</v>
      </c>
      <c r="B113" s="149">
        <f t="shared" ref="B113:F113" si="21">SUM(B$114:B$114)</f>
        <v>0.99902286432999998</v>
      </c>
      <c r="C113" s="149">
        <f t="shared" si="21"/>
        <v>1.00049975908</v>
      </c>
      <c r="D113" s="149">
        <f t="shared" si="21"/>
        <v>1.0058952218999999</v>
      </c>
      <c r="E113" s="149">
        <f t="shared" si="21"/>
        <v>1.8606204855499999</v>
      </c>
      <c r="F113" s="149">
        <f t="shared" si="21"/>
        <v>2.7086821310899998</v>
      </c>
      <c r="G113" s="149">
        <v>2.8527661057100002</v>
      </c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1:17" hidden="1" outlineLevel="3" x14ac:dyDescent="0.2">
      <c r="A114" s="29" t="s">
        <v>93</v>
      </c>
      <c r="B114" s="181">
        <v>0.99902286432999998</v>
      </c>
      <c r="C114" s="181">
        <v>1.00049975908</v>
      </c>
      <c r="D114" s="181">
        <v>1.0058952218999999</v>
      </c>
      <c r="E114" s="181">
        <v>1.8606204855499999</v>
      </c>
      <c r="F114" s="181">
        <v>2.7086821310899998</v>
      </c>
      <c r="G114" s="181">
        <v>2.8527661057100002</v>
      </c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1:17" x14ac:dyDescent="0.2">
      <c r="B115" s="221"/>
      <c r="C115" s="221"/>
      <c r="D115" s="221"/>
      <c r="E115" s="221"/>
      <c r="F115" s="221"/>
      <c r="G115" s="221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1:17" x14ac:dyDescent="0.2">
      <c r="B116" s="221"/>
      <c r="C116" s="221"/>
      <c r="D116" s="221"/>
      <c r="E116" s="221"/>
      <c r="F116" s="221"/>
      <c r="G116" s="221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1:17" x14ac:dyDescent="0.2">
      <c r="B117" s="221"/>
      <c r="C117" s="221"/>
      <c r="D117" s="221"/>
      <c r="E117" s="221"/>
      <c r="F117" s="221"/>
      <c r="G117" s="221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1:17" x14ac:dyDescent="0.2">
      <c r="B118" s="221"/>
      <c r="C118" s="221"/>
      <c r="D118" s="221"/>
      <c r="E118" s="221"/>
      <c r="F118" s="221"/>
      <c r="G118" s="221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1:17" x14ac:dyDescent="0.2">
      <c r="B119" s="221"/>
      <c r="C119" s="221"/>
      <c r="D119" s="221"/>
      <c r="E119" s="221"/>
      <c r="F119" s="221"/>
      <c r="G119" s="221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1:17" x14ac:dyDescent="0.2">
      <c r="B120" s="221"/>
      <c r="C120" s="221"/>
      <c r="D120" s="221"/>
      <c r="E120" s="221"/>
      <c r="F120" s="221"/>
      <c r="G120" s="221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1:17" x14ac:dyDescent="0.2">
      <c r="B121" s="221"/>
      <c r="C121" s="221"/>
      <c r="D121" s="221"/>
      <c r="E121" s="221"/>
      <c r="F121" s="221"/>
      <c r="G121" s="221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1:17" x14ac:dyDescent="0.2">
      <c r="B122" s="221"/>
      <c r="C122" s="221"/>
      <c r="D122" s="221"/>
      <c r="E122" s="221"/>
      <c r="F122" s="221"/>
      <c r="G122" s="221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1:17" x14ac:dyDescent="0.2">
      <c r="B123" s="221"/>
      <c r="C123" s="221"/>
      <c r="D123" s="221"/>
      <c r="E123" s="221"/>
      <c r="F123" s="221"/>
      <c r="G123" s="221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1:17" x14ac:dyDescent="0.2">
      <c r="B124" s="221"/>
      <c r="C124" s="221"/>
      <c r="D124" s="221"/>
      <c r="E124" s="221"/>
      <c r="F124" s="221"/>
      <c r="G124" s="221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1:17" x14ac:dyDescent="0.2">
      <c r="B125" s="221"/>
      <c r="C125" s="221"/>
      <c r="D125" s="221"/>
      <c r="E125" s="221"/>
      <c r="F125" s="221"/>
      <c r="G125" s="221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1:17" x14ac:dyDescent="0.2">
      <c r="B126" s="221"/>
      <c r="C126" s="221"/>
      <c r="D126" s="221"/>
      <c r="E126" s="221"/>
      <c r="F126" s="221"/>
      <c r="G126" s="221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1:17" x14ac:dyDescent="0.2">
      <c r="B127" s="221"/>
      <c r="C127" s="221"/>
      <c r="D127" s="221"/>
      <c r="E127" s="221"/>
      <c r="F127" s="221"/>
      <c r="G127" s="221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1:17" x14ac:dyDescent="0.2">
      <c r="B128" s="221"/>
      <c r="C128" s="221"/>
      <c r="D128" s="221"/>
      <c r="E128" s="221"/>
      <c r="F128" s="221"/>
      <c r="G128" s="221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21"/>
      <c r="E129" s="221"/>
      <c r="F129" s="221"/>
      <c r="G129" s="221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21"/>
      <c r="E130" s="221"/>
      <c r="F130" s="221"/>
      <c r="G130" s="221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21"/>
      <c r="E131" s="221"/>
      <c r="F131" s="221"/>
      <c r="G131" s="221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21"/>
      <c r="E132" s="221"/>
      <c r="F132" s="221"/>
      <c r="G132" s="221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21"/>
      <c r="E133" s="221"/>
      <c r="F133" s="221"/>
      <c r="G133" s="221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21"/>
      <c r="E134" s="221"/>
      <c r="F134" s="221"/>
      <c r="G134" s="221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21"/>
      <c r="E135" s="221"/>
      <c r="F135" s="221"/>
      <c r="G135" s="221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21"/>
      <c r="E136" s="221"/>
      <c r="F136" s="221"/>
      <c r="G136" s="221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21"/>
      <c r="E137" s="221"/>
      <c r="F137" s="221"/>
      <c r="G137" s="221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21"/>
      <c r="E138" s="221"/>
      <c r="F138" s="221"/>
      <c r="G138" s="221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21"/>
      <c r="E139" s="221"/>
      <c r="F139" s="221"/>
      <c r="G139" s="221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21"/>
      <c r="E140" s="221"/>
      <c r="F140" s="221"/>
      <c r="G140" s="221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21"/>
      <c r="E141" s="221"/>
      <c r="F141" s="221"/>
      <c r="G141" s="221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21"/>
      <c r="E142" s="221"/>
      <c r="F142" s="221"/>
      <c r="G142" s="221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21"/>
      <c r="E143" s="221"/>
      <c r="F143" s="221"/>
      <c r="G143" s="221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21"/>
      <c r="E144" s="221"/>
      <c r="F144" s="221"/>
      <c r="G144" s="221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21"/>
      <c r="E145" s="221"/>
      <c r="F145" s="221"/>
      <c r="G145" s="221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21"/>
      <c r="E146" s="221"/>
      <c r="F146" s="221"/>
      <c r="G146" s="221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21"/>
      <c r="E147" s="221"/>
      <c r="F147" s="221"/>
      <c r="G147" s="221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21"/>
      <c r="E148" s="221"/>
      <c r="F148" s="221"/>
      <c r="G148" s="221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21"/>
      <c r="E149" s="221"/>
      <c r="F149" s="221"/>
      <c r="G149" s="221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21"/>
      <c r="E150" s="221"/>
      <c r="F150" s="221"/>
      <c r="G150" s="221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21"/>
      <c r="E151" s="221"/>
      <c r="F151" s="221"/>
      <c r="G151" s="221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21"/>
      <c r="E152" s="221"/>
      <c r="F152" s="221"/>
      <c r="G152" s="221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21"/>
      <c r="E153" s="221"/>
      <c r="F153" s="221"/>
      <c r="G153" s="221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21"/>
      <c r="E154" s="221"/>
      <c r="F154" s="221"/>
      <c r="G154" s="221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21"/>
      <c r="E155" s="221"/>
      <c r="F155" s="221"/>
      <c r="G155" s="221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21"/>
      <c r="E156" s="221"/>
      <c r="F156" s="221"/>
      <c r="G156" s="221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21"/>
      <c r="E157" s="221"/>
      <c r="F157" s="221"/>
      <c r="G157" s="221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21"/>
      <c r="E158" s="221"/>
      <c r="F158" s="221"/>
      <c r="G158" s="221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21"/>
      <c r="E159" s="221"/>
      <c r="F159" s="221"/>
      <c r="G159" s="221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21"/>
      <c r="E160" s="221"/>
      <c r="F160" s="221"/>
      <c r="G160" s="221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21"/>
      <c r="E161" s="221"/>
      <c r="F161" s="221"/>
      <c r="G161" s="221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21"/>
      <c r="E162" s="221"/>
      <c r="F162" s="221"/>
      <c r="G162" s="221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21"/>
      <c r="E163" s="221"/>
      <c r="F163" s="221"/>
      <c r="G163" s="221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21"/>
      <c r="E164" s="221"/>
      <c r="F164" s="221"/>
      <c r="G164" s="221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21"/>
      <c r="E165" s="221"/>
      <c r="F165" s="221"/>
      <c r="G165" s="221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21"/>
      <c r="E166" s="221"/>
      <c r="F166" s="221"/>
      <c r="G166" s="221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21"/>
      <c r="E167" s="221"/>
      <c r="F167" s="221"/>
      <c r="G167" s="221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21"/>
      <c r="E168" s="221"/>
      <c r="F168" s="221"/>
      <c r="G168" s="221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</sheetData>
  <mergeCells count="1">
    <mergeCell ref="A2:G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7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50"/>
    <outlinePr applyStyles="1" summaryBelow="0"/>
    <pageSetUpPr fitToPage="1"/>
  </sheetPr>
  <dimension ref="A2:S168"/>
  <sheetViews>
    <sheetView workbookViewId="0">
      <selection activeCell="A5" sqref="A5"/>
    </sheetView>
  </sheetViews>
  <sheetFormatPr defaultRowHeight="12.75" outlineLevelRow="3" x14ac:dyDescent="0.2"/>
  <cols>
    <col min="1" max="1" width="60.28515625" style="112" customWidth="1"/>
    <col min="2" max="7" width="12.7109375" style="200" customWidth="1"/>
    <col min="8" max="16384" width="9.140625" style="11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B4" s="169"/>
      <c r="C4" s="169"/>
      <c r="D4" s="169"/>
      <c r="E4" s="169"/>
      <c r="F4" s="169"/>
      <c r="G4" s="73" t="str">
        <f>VALUSD</f>
        <v>млрд. дол. США</v>
      </c>
    </row>
    <row r="5" spans="1:19" s="187" customFormat="1" x14ac:dyDescent="0.2">
      <c r="A5" s="78"/>
      <c r="B5" s="72">
        <v>40908</v>
      </c>
      <c r="C5" s="72">
        <v>41274</v>
      </c>
      <c r="D5" s="72">
        <v>41639</v>
      </c>
      <c r="E5" s="72">
        <v>42004</v>
      </c>
      <c r="F5" s="72">
        <v>42369</v>
      </c>
      <c r="G5" s="72">
        <v>42674</v>
      </c>
    </row>
    <row r="6" spans="1:19" s="24" customFormat="1" ht="31.5" x14ac:dyDescent="0.2">
      <c r="A6" s="194" t="s">
        <v>172</v>
      </c>
      <c r="B6" s="182">
        <f t="shared" ref="B6:F6" si="0">B$7+B$66</f>
        <v>59.223658234119995</v>
      </c>
      <c r="C6" s="182">
        <f t="shared" si="0"/>
        <v>64.495287511390018</v>
      </c>
      <c r="D6" s="182">
        <f t="shared" si="0"/>
        <v>73.16233841495</v>
      </c>
      <c r="E6" s="182">
        <f t="shared" si="0"/>
        <v>69.811922962929998</v>
      </c>
      <c r="F6" s="182">
        <f t="shared" si="0"/>
        <v>65.505686112320006</v>
      </c>
      <c r="G6" s="182">
        <v>68.349689675340002</v>
      </c>
    </row>
    <row r="7" spans="1:19" s="7" customFormat="1" ht="15" x14ac:dyDescent="0.2">
      <c r="A7" s="279" t="s">
        <v>74</v>
      </c>
      <c r="B7" s="280">
        <f t="shared" ref="B7:G7" si="1">B$8+B$33</f>
        <v>44.716246612729996</v>
      </c>
      <c r="C7" s="280">
        <f t="shared" si="1"/>
        <v>49.945981999040008</v>
      </c>
      <c r="D7" s="280">
        <f t="shared" si="1"/>
        <v>60.079898590880006</v>
      </c>
      <c r="E7" s="280">
        <f t="shared" si="1"/>
        <v>60.058160629949995</v>
      </c>
      <c r="F7" s="280">
        <f t="shared" si="1"/>
        <v>55.593105028709999</v>
      </c>
      <c r="G7" s="280">
        <f t="shared" si="1"/>
        <v>57.915573517169996</v>
      </c>
    </row>
    <row r="8" spans="1:19" s="61" customFormat="1" ht="15" outlineLevel="1" x14ac:dyDescent="0.2">
      <c r="A8" s="281" t="s">
        <v>50</v>
      </c>
      <c r="B8" s="282">
        <f t="shared" ref="B8:G8" si="2">B$9+B$31</f>
        <v>20.209142439779995</v>
      </c>
      <c r="C8" s="282">
        <f t="shared" si="2"/>
        <v>23.808244427200005</v>
      </c>
      <c r="D8" s="282">
        <f t="shared" si="2"/>
        <v>32.148076524250001</v>
      </c>
      <c r="E8" s="282">
        <f t="shared" si="2"/>
        <v>29.235627080109996</v>
      </c>
      <c r="F8" s="282">
        <f t="shared" si="2"/>
        <v>21.166125221089995</v>
      </c>
      <c r="G8" s="282">
        <f t="shared" si="2"/>
        <v>21.54702514497</v>
      </c>
    </row>
    <row r="9" spans="1:19" s="62" customFormat="1" ht="25.5" outlineLevel="2" collapsed="1" x14ac:dyDescent="0.2">
      <c r="A9" s="266" t="s">
        <v>129</v>
      </c>
      <c r="B9" s="268">
        <f t="shared" ref="B9:F9" si="3">SUM(B$10:B$30)</f>
        <v>19.811878360579996</v>
      </c>
      <c r="C9" s="268">
        <f t="shared" si="3"/>
        <v>23.427685435890005</v>
      </c>
      <c r="D9" s="268">
        <f t="shared" si="3"/>
        <v>31.784063576040001</v>
      </c>
      <c r="E9" s="268">
        <f t="shared" si="3"/>
        <v>29.059497891579998</v>
      </c>
      <c r="F9" s="268">
        <f t="shared" si="3"/>
        <v>21.055917848519996</v>
      </c>
      <c r="G9" s="268">
        <v>21.447171601240001</v>
      </c>
    </row>
    <row r="10" spans="1:19" s="230" customFormat="1" hidden="1" outlineLevel="3" x14ac:dyDescent="0.2">
      <c r="A10" s="204" t="s">
        <v>52</v>
      </c>
      <c r="B10" s="227">
        <v>0</v>
      </c>
      <c r="C10" s="227">
        <v>0.1033695</v>
      </c>
      <c r="D10" s="227">
        <v>0.2</v>
      </c>
      <c r="E10" s="227">
        <v>5.6077423999999999E-3</v>
      </c>
      <c r="F10" s="227">
        <v>4.10980245E-3</v>
      </c>
      <c r="G10" s="227">
        <v>0</v>
      </c>
    </row>
    <row r="11" spans="1:19" hidden="1" outlineLevel="3" x14ac:dyDescent="0.2">
      <c r="A11" s="29" t="s">
        <v>183</v>
      </c>
      <c r="B11" s="181">
        <v>0</v>
      </c>
      <c r="C11" s="181">
        <v>0</v>
      </c>
      <c r="D11" s="181">
        <v>0.29538068246999999</v>
      </c>
      <c r="E11" s="181">
        <v>0</v>
      </c>
      <c r="F11" s="181">
        <v>0</v>
      </c>
      <c r="G11" s="181">
        <v>0</v>
      </c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hidden="1" outlineLevel="3" x14ac:dyDescent="0.2">
      <c r="A12" s="29" t="s">
        <v>161</v>
      </c>
      <c r="B12" s="181">
        <v>1.9289830784299999</v>
      </c>
      <c r="C12" s="181">
        <v>1.9282108094799999</v>
      </c>
      <c r="D12" s="181">
        <v>1.96949693484</v>
      </c>
      <c r="E12" s="181">
        <v>3.1870048849599999</v>
      </c>
      <c r="F12" s="181">
        <v>2.5231991677200001</v>
      </c>
      <c r="G12" s="181">
        <v>2.3752188338</v>
      </c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hidden="1" outlineLevel="3" x14ac:dyDescent="0.2">
      <c r="A13" s="29" t="s">
        <v>44</v>
      </c>
      <c r="B13" s="181">
        <v>0.48186199904999999</v>
      </c>
      <c r="C13" s="181">
        <v>0.48166908544999998</v>
      </c>
      <c r="D13" s="181">
        <v>0.48166908544999998</v>
      </c>
      <c r="E13" s="181">
        <v>0.24415558406999999</v>
      </c>
      <c r="F13" s="181">
        <v>1.6200791836499999</v>
      </c>
      <c r="G13" s="181">
        <v>1.5250649407300001</v>
      </c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hidden="1" outlineLevel="3" x14ac:dyDescent="0.2">
      <c r="A14" s="29" t="s">
        <v>72</v>
      </c>
      <c r="B14" s="181">
        <v>0.57933278619999995</v>
      </c>
      <c r="C14" s="181">
        <v>1.80067698349</v>
      </c>
      <c r="D14" s="181">
        <v>0.37016349306000002</v>
      </c>
      <c r="E14" s="181">
        <v>0.46534948921000002</v>
      </c>
      <c r="F14" s="181">
        <v>0.34514499999999998</v>
      </c>
      <c r="G14" s="181">
        <v>0.11423657034</v>
      </c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hidden="1" outlineLevel="3" x14ac:dyDescent="0.2">
      <c r="A15" s="29" t="s">
        <v>120</v>
      </c>
      <c r="B15" s="181">
        <v>0.18773936768999999</v>
      </c>
      <c r="C15" s="181">
        <v>0.18766420617999999</v>
      </c>
      <c r="D15" s="181">
        <v>0.18766420617999999</v>
      </c>
      <c r="E15" s="181">
        <v>9.5126021690000007E-2</v>
      </c>
      <c r="F15" s="181">
        <v>6.2498263069999997E-2</v>
      </c>
      <c r="G15" s="181">
        <v>5.883287115E-2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hidden="1" outlineLevel="3" x14ac:dyDescent="0.2">
      <c r="A16" s="29" t="s">
        <v>178</v>
      </c>
      <c r="B16" s="181">
        <v>0</v>
      </c>
      <c r="C16" s="181">
        <v>0</v>
      </c>
      <c r="D16" s="181">
        <v>0</v>
      </c>
      <c r="E16" s="181">
        <v>0.1660031521</v>
      </c>
      <c r="F16" s="181">
        <v>0.10906488557000001</v>
      </c>
      <c r="G16" s="181">
        <v>0.102668459</v>
      </c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7" hidden="1" outlineLevel="3" x14ac:dyDescent="0.2">
      <c r="A17" s="29" t="s">
        <v>76</v>
      </c>
      <c r="B17" s="181">
        <v>0</v>
      </c>
      <c r="C17" s="181">
        <v>0</v>
      </c>
      <c r="D17" s="181">
        <v>0</v>
      </c>
      <c r="E17" s="181">
        <v>0.20610638032</v>
      </c>
      <c r="F17" s="181">
        <v>0.13541290332</v>
      </c>
      <c r="G17" s="181">
        <v>0.12747122082000001</v>
      </c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7" hidden="1" outlineLevel="3" x14ac:dyDescent="0.2">
      <c r="A18" s="29" t="s">
        <v>141</v>
      </c>
      <c r="B18" s="181">
        <v>0</v>
      </c>
      <c r="C18" s="181">
        <v>0</v>
      </c>
      <c r="D18" s="181">
        <v>0</v>
      </c>
      <c r="E18" s="181">
        <v>1.0050913983500001</v>
      </c>
      <c r="F18" s="181">
        <v>0.66034998110999998</v>
      </c>
      <c r="G18" s="181">
        <v>0.62162184103999996</v>
      </c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7" hidden="1" outlineLevel="3" x14ac:dyDescent="0.2">
      <c r="A19" s="29" t="s">
        <v>139</v>
      </c>
      <c r="B19" s="181">
        <v>0.26283511478999999</v>
      </c>
      <c r="C19" s="181">
        <v>0.71425445052000003</v>
      </c>
      <c r="D19" s="181">
        <v>0.35073500000000002</v>
      </c>
      <c r="E19" s="181">
        <v>4.8788000630000002E-2</v>
      </c>
      <c r="F19" s="181">
        <v>4.3704000389999997E-2</v>
      </c>
      <c r="G19" s="181">
        <v>0.75551800000000002</v>
      </c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7" hidden="1" outlineLevel="3" x14ac:dyDescent="0.2">
      <c r="A20" s="29" t="s">
        <v>131</v>
      </c>
      <c r="B20" s="181">
        <v>0.81907782424999998</v>
      </c>
      <c r="C20" s="181">
        <v>1.3860079572099999</v>
      </c>
      <c r="D20" s="181">
        <v>2.5485807883199998</v>
      </c>
      <c r="E20" s="181">
        <v>2.5942371371499999</v>
      </c>
      <c r="F20" s="181">
        <v>0.91290555954999997</v>
      </c>
      <c r="G20" s="181">
        <v>2.5658144117699999</v>
      </c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7" hidden="1" outlineLevel="3" x14ac:dyDescent="0.2">
      <c r="A21" s="29" t="s">
        <v>135</v>
      </c>
      <c r="B21" s="181">
        <v>8.1353726000000001E-2</v>
      </c>
      <c r="C21" s="181">
        <v>0</v>
      </c>
      <c r="D21" s="181">
        <v>0</v>
      </c>
      <c r="E21" s="181">
        <v>0</v>
      </c>
      <c r="F21" s="181">
        <v>0</v>
      </c>
      <c r="G21" s="181">
        <v>0</v>
      </c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7" hidden="1" outlineLevel="3" x14ac:dyDescent="0.2">
      <c r="A22" s="29" t="s">
        <v>0</v>
      </c>
      <c r="B22" s="181">
        <v>3.6178082054699998</v>
      </c>
      <c r="C22" s="181">
        <v>3.5598995898000001</v>
      </c>
      <c r="D22" s="181">
        <v>4.3358559353399997</v>
      </c>
      <c r="E22" s="181">
        <v>2.9543006224399999</v>
      </c>
      <c r="F22" s="181">
        <v>1.8073346098800001</v>
      </c>
      <c r="G22" s="181">
        <v>0.89259693154999997</v>
      </c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7" hidden="1" outlineLevel="3" x14ac:dyDescent="0.2">
      <c r="A23" s="29" t="s">
        <v>84</v>
      </c>
      <c r="B23" s="181">
        <v>0.20003867431</v>
      </c>
      <c r="C23" s="181">
        <v>0.19995858877</v>
      </c>
      <c r="D23" s="181">
        <v>0.81548413612000004</v>
      </c>
      <c r="E23" s="181">
        <v>0.18531708674</v>
      </c>
      <c r="F23" s="181">
        <v>0.16020832754</v>
      </c>
      <c r="G23" s="181">
        <v>0.16137276699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7" hidden="1" outlineLevel="3" x14ac:dyDescent="0.2">
      <c r="A24" s="29" t="s">
        <v>152</v>
      </c>
      <c r="B24" s="181">
        <v>3.4344725024599998</v>
      </c>
      <c r="C24" s="181">
        <v>4.0867876016400002</v>
      </c>
      <c r="D24" s="181">
        <v>9.4229182135399991</v>
      </c>
      <c r="E24" s="181">
        <v>8.3317567436799997</v>
      </c>
      <c r="F24" s="181">
        <v>6.6762232943399997</v>
      </c>
      <c r="G24" s="181">
        <v>6.3458032225399998</v>
      </c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7" hidden="1" outlineLevel="3" x14ac:dyDescent="0.2">
      <c r="A25" s="29" t="s">
        <v>39</v>
      </c>
      <c r="B25" s="181">
        <v>0.25848264357</v>
      </c>
      <c r="C25" s="181">
        <v>0</v>
      </c>
      <c r="D25" s="181">
        <v>6.9284373829999996E-2</v>
      </c>
      <c r="E25" s="181">
        <v>1.0780949119999999E-2</v>
      </c>
      <c r="F25" s="181">
        <v>0</v>
      </c>
      <c r="G25" s="181">
        <v>1.1739158099999999E-2</v>
      </c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1:17" hidden="1" outlineLevel="3" x14ac:dyDescent="0.2">
      <c r="A26" s="29" t="s">
        <v>28</v>
      </c>
      <c r="B26" s="181">
        <v>1.1890159953999999</v>
      </c>
      <c r="C26" s="181">
        <v>1.1885399724600001</v>
      </c>
      <c r="D26" s="181">
        <v>1.1885399724600001</v>
      </c>
      <c r="E26" s="181">
        <v>1.7186101251499999</v>
      </c>
      <c r="F26" s="181">
        <v>1.1291352861099999</v>
      </c>
      <c r="G26" s="181">
        <v>0.94524812979999995</v>
      </c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7" hidden="1" outlineLevel="3" x14ac:dyDescent="0.2">
      <c r="A27" s="29" t="s">
        <v>108</v>
      </c>
      <c r="B27" s="181">
        <v>3.07129102106</v>
      </c>
      <c r="C27" s="181">
        <v>4.1405031902899996</v>
      </c>
      <c r="D27" s="181">
        <v>5.8981472538300004</v>
      </c>
      <c r="E27" s="181">
        <v>3.4641593688699999</v>
      </c>
      <c r="F27" s="181">
        <v>2.0259766530699999</v>
      </c>
      <c r="G27" s="181">
        <v>1.7547802394200001</v>
      </c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7" hidden="1" outlineLevel="3" x14ac:dyDescent="0.2">
      <c r="A28" s="29" t="s">
        <v>169</v>
      </c>
      <c r="B28" s="181">
        <v>1.78993191319</v>
      </c>
      <c r="C28" s="181">
        <v>1.78921531342</v>
      </c>
      <c r="D28" s="181">
        <v>1.78921531342</v>
      </c>
      <c r="E28" s="181">
        <v>1.98503895984</v>
      </c>
      <c r="F28" s="181">
        <v>1.3041803379700001</v>
      </c>
      <c r="G28" s="181">
        <v>1.0753157628900001</v>
      </c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7" hidden="1" outlineLevel="3" x14ac:dyDescent="0.2">
      <c r="A29" s="29" t="s">
        <v>2</v>
      </c>
      <c r="B29" s="181">
        <v>4.7980000000000002E-2</v>
      </c>
      <c r="C29" s="181">
        <v>0</v>
      </c>
      <c r="D29" s="181">
        <v>0</v>
      </c>
      <c r="E29" s="181">
        <v>5.3587658890000001E-2</v>
      </c>
      <c r="F29" s="181">
        <v>0</v>
      </c>
      <c r="G29" s="181">
        <v>7.7097339900000002E-3</v>
      </c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7" hidden="1" outlineLevel="3" x14ac:dyDescent="0.2">
      <c r="A30" s="29" t="s">
        <v>56</v>
      </c>
      <c r="B30" s="181">
        <v>1.86167350871</v>
      </c>
      <c r="C30" s="181">
        <v>1.8609281871800001</v>
      </c>
      <c r="D30" s="181">
        <v>1.8609281871800001</v>
      </c>
      <c r="E30" s="181">
        <v>2.3384765859700001</v>
      </c>
      <c r="F30" s="181">
        <v>1.5363905927799999</v>
      </c>
      <c r="G30" s="181">
        <v>2.0061585073099999</v>
      </c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7" ht="25.5" outlineLevel="2" collapsed="1" x14ac:dyDescent="0.2">
      <c r="A31" s="267" t="s">
        <v>8</v>
      </c>
      <c r="B31" s="149">
        <f t="shared" ref="B31:F31" si="4">SUM(B$32:B$32)</f>
        <v>0.39726407920000001</v>
      </c>
      <c r="C31" s="149">
        <f t="shared" si="4"/>
        <v>0.38055899130999998</v>
      </c>
      <c r="D31" s="149">
        <f t="shared" si="4"/>
        <v>0.36401294821000002</v>
      </c>
      <c r="E31" s="149">
        <f t="shared" si="4"/>
        <v>0.17612918853000001</v>
      </c>
      <c r="F31" s="149">
        <f t="shared" si="4"/>
        <v>0.11020737257</v>
      </c>
      <c r="G31" s="149">
        <v>9.9853543729999994E-2</v>
      </c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7" hidden="1" outlineLevel="3" x14ac:dyDescent="0.2">
      <c r="A32" s="29" t="s">
        <v>96</v>
      </c>
      <c r="B32" s="181">
        <v>0.39726407920000001</v>
      </c>
      <c r="C32" s="181">
        <v>0.38055899130999998</v>
      </c>
      <c r="D32" s="181">
        <v>0.36401294821000002</v>
      </c>
      <c r="E32" s="181">
        <v>0.17612918853000001</v>
      </c>
      <c r="F32" s="181">
        <v>0.11020737257</v>
      </c>
      <c r="G32" s="181">
        <v>9.9853543729999994E-2</v>
      </c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1:17" ht="15" outlineLevel="1" x14ac:dyDescent="0.2">
      <c r="A33" s="281" t="s">
        <v>79</v>
      </c>
      <c r="B33" s="282">
        <f t="shared" ref="B33:G33" si="5">B$34+B$41+B$49+B$52+B$64</f>
        <v>24.507104172950001</v>
      </c>
      <c r="C33" s="282">
        <f t="shared" si="5"/>
        <v>26.137737571840002</v>
      </c>
      <c r="D33" s="282">
        <f t="shared" si="5"/>
        <v>27.931822066630001</v>
      </c>
      <c r="E33" s="282">
        <f t="shared" si="5"/>
        <v>30.822533549839999</v>
      </c>
      <c r="F33" s="282">
        <f t="shared" si="5"/>
        <v>34.42697980762</v>
      </c>
      <c r="G33" s="282">
        <f t="shared" si="5"/>
        <v>36.368548372199996</v>
      </c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1:17" ht="25.5" outlineLevel="2" collapsed="1" x14ac:dyDescent="0.2">
      <c r="A34" s="267" t="s">
        <v>142</v>
      </c>
      <c r="B34" s="149">
        <f t="shared" ref="B34:F34" si="6">SUM(B$35:B$40)</f>
        <v>10.55656360787</v>
      </c>
      <c r="C34" s="149">
        <f t="shared" si="6"/>
        <v>10.02091868534</v>
      </c>
      <c r="D34" s="149">
        <f t="shared" si="6"/>
        <v>7.7447329021800009</v>
      </c>
      <c r="E34" s="149">
        <f t="shared" si="6"/>
        <v>10.72323320578</v>
      </c>
      <c r="F34" s="149">
        <f t="shared" si="6"/>
        <v>14.05999637889</v>
      </c>
      <c r="G34" s="149">
        <v>13.88520388247</v>
      </c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1:17" hidden="1" outlineLevel="3" x14ac:dyDescent="0.2">
      <c r="A35" s="29" t="s">
        <v>29</v>
      </c>
      <c r="B35" s="181">
        <v>0</v>
      </c>
      <c r="C35" s="181">
        <v>0</v>
      </c>
      <c r="D35" s="181">
        <v>0</v>
      </c>
      <c r="E35" s="181">
        <v>1.65879202128</v>
      </c>
      <c r="F35" s="181">
        <v>2.4146460216999999</v>
      </c>
      <c r="G35" s="181">
        <v>2.4137620275399998</v>
      </c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1:17" hidden="1" outlineLevel="3" x14ac:dyDescent="0.2">
      <c r="A36" s="29" t="s">
        <v>97</v>
      </c>
      <c r="B36" s="181">
        <v>0.44474415620000002</v>
      </c>
      <c r="C36" s="181">
        <v>0.53380903995999995</v>
      </c>
      <c r="D36" s="181">
        <v>0.59635252767000002</v>
      </c>
      <c r="E36" s="181">
        <v>0.59415593354999996</v>
      </c>
      <c r="F36" s="181">
        <v>0.58292959401</v>
      </c>
      <c r="G36" s="181">
        <v>0.60362200252999998</v>
      </c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1:17" hidden="1" outlineLevel="3" x14ac:dyDescent="0.2">
      <c r="A37" s="29" t="s">
        <v>77</v>
      </c>
      <c r="B37" s="181">
        <v>0.25777999449</v>
      </c>
      <c r="C37" s="181">
        <v>0.40076320380000002</v>
      </c>
      <c r="D37" s="181">
        <v>0.53586069740999998</v>
      </c>
      <c r="E37" s="181">
        <v>0.48533245177000001</v>
      </c>
      <c r="F37" s="181">
        <v>0.52207487058000002</v>
      </c>
      <c r="G37" s="181">
        <v>0.52055489731000004</v>
      </c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1:17" hidden="1" outlineLevel="3" x14ac:dyDescent="0.2">
      <c r="A38" s="29" t="s">
        <v>66</v>
      </c>
      <c r="B38" s="181">
        <v>3.0144301446799999</v>
      </c>
      <c r="C38" s="181">
        <v>3.03184249258</v>
      </c>
      <c r="D38" s="181">
        <v>3.0701299194999998</v>
      </c>
      <c r="E38" s="181">
        <v>4.33260866018</v>
      </c>
      <c r="F38" s="181">
        <v>5.1976524570500002</v>
      </c>
      <c r="G38" s="181">
        <v>5.0500882628200001</v>
      </c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1:17" hidden="1" outlineLevel="3" x14ac:dyDescent="0.2">
      <c r="A39" s="29" t="s">
        <v>93</v>
      </c>
      <c r="B39" s="181">
        <v>6.8396093125000004</v>
      </c>
      <c r="C39" s="181">
        <v>6.0545039489999999</v>
      </c>
      <c r="D39" s="181">
        <v>3.5423897576000001</v>
      </c>
      <c r="E39" s="181">
        <v>3.6518941389999999</v>
      </c>
      <c r="F39" s="181">
        <v>5.3418389230500001</v>
      </c>
      <c r="G39" s="181">
        <v>5.29603695525</v>
      </c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1:17" hidden="1" outlineLevel="3" x14ac:dyDescent="0.2">
      <c r="A40" s="29" t="s">
        <v>23</v>
      </c>
      <c r="B40" s="181">
        <v>0</v>
      </c>
      <c r="C40" s="181">
        <v>0</v>
      </c>
      <c r="D40" s="181">
        <v>0</v>
      </c>
      <c r="E40" s="181">
        <v>4.4999999999999999E-4</v>
      </c>
      <c r="F40" s="181">
        <v>8.5451250000000004E-4</v>
      </c>
      <c r="G40" s="181">
        <v>1.13973702E-3</v>
      </c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1:17" ht="25.5" outlineLevel="2" collapsed="1" x14ac:dyDescent="0.2">
      <c r="A41" s="267" t="s">
        <v>4</v>
      </c>
      <c r="B41" s="149">
        <f t="shared" ref="B41:F41" si="7">SUM(B$42:B$48)</f>
        <v>1.34182823096</v>
      </c>
      <c r="C41" s="149">
        <f t="shared" si="7"/>
        <v>1.1384338014099999</v>
      </c>
      <c r="D41" s="149">
        <f t="shared" si="7"/>
        <v>0.9106629018900001</v>
      </c>
      <c r="E41" s="149">
        <f t="shared" si="7"/>
        <v>1.0382854149</v>
      </c>
      <c r="F41" s="149">
        <f t="shared" si="7"/>
        <v>1.3628174230800001</v>
      </c>
      <c r="G41" s="149">
        <v>1.75287201592</v>
      </c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1:17" hidden="1" outlineLevel="3" x14ac:dyDescent="0.2">
      <c r="A42" s="29" t="s">
        <v>104</v>
      </c>
      <c r="B42" s="181">
        <v>2.0887944589999999E-2</v>
      </c>
      <c r="C42" s="181">
        <v>1.059048492E-2</v>
      </c>
      <c r="D42" s="181">
        <v>0</v>
      </c>
      <c r="E42" s="181">
        <v>0</v>
      </c>
      <c r="F42" s="181">
        <v>0</v>
      </c>
      <c r="G42" s="181">
        <v>0</v>
      </c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1:17" hidden="1" outlineLevel="3" x14ac:dyDescent="0.2">
      <c r="A43" s="29" t="s">
        <v>102</v>
      </c>
      <c r="B43" s="181">
        <v>0</v>
      </c>
      <c r="C43" s="181">
        <v>0</v>
      </c>
      <c r="D43" s="181">
        <v>0</v>
      </c>
      <c r="E43" s="181">
        <v>0.17199464554999999</v>
      </c>
      <c r="F43" s="181">
        <v>0.28807592722000003</v>
      </c>
      <c r="G43" s="181">
        <v>0.29876223091999998</v>
      </c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1:17" hidden="1" outlineLevel="3" x14ac:dyDescent="0.2">
      <c r="A44" s="29" t="s">
        <v>36</v>
      </c>
      <c r="B44" s="181">
        <v>0.10288915360000001</v>
      </c>
      <c r="C44" s="181">
        <v>6.0293438230000003E-2</v>
      </c>
      <c r="D44" s="181">
        <v>1.3322763479999999E-2</v>
      </c>
      <c r="E44" s="181">
        <v>8.5379001099999997E-3</v>
      </c>
      <c r="F44" s="181">
        <v>0.22616820202999999</v>
      </c>
      <c r="G44" s="181">
        <v>0.23004495664999999</v>
      </c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1:17" hidden="1" outlineLevel="3" x14ac:dyDescent="0.2">
      <c r="A45" s="29" t="s">
        <v>9</v>
      </c>
      <c r="B45" s="181">
        <v>0.89910586000000003</v>
      </c>
      <c r="C45" s="181">
        <v>0.80135586000000003</v>
      </c>
      <c r="D45" s="181">
        <v>0.70360586000000003</v>
      </c>
      <c r="E45" s="181">
        <v>0.60585586000000002</v>
      </c>
      <c r="F45" s="181">
        <v>0.60585586000000002</v>
      </c>
      <c r="G45" s="181">
        <v>0.60585586000000002</v>
      </c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1:17" hidden="1" outlineLevel="3" x14ac:dyDescent="0.2">
      <c r="A46" s="29" t="s">
        <v>98</v>
      </c>
      <c r="B46" s="181">
        <v>5.4401777249999998E-2</v>
      </c>
      <c r="C46" s="181">
        <v>3.3136794509999998E-2</v>
      </c>
      <c r="D46" s="181">
        <v>1.1871811750000001E-2</v>
      </c>
      <c r="E46" s="181">
        <v>1.044690459E-2</v>
      </c>
      <c r="F46" s="181">
        <v>9.0219974299999995E-3</v>
      </c>
      <c r="G46" s="181">
        <v>9.0219974299999995E-3</v>
      </c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1:17" hidden="1" outlineLevel="3" x14ac:dyDescent="0.2">
      <c r="A47" s="29" t="s">
        <v>60</v>
      </c>
      <c r="B47" s="181">
        <v>5.4311100400000001E-3</v>
      </c>
      <c r="C47" s="181">
        <v>2.7774972700000001E-3</v>
      </c>
      <c r="D47" s="181">
        <v>0</v>
      </c>
      <c r="E47" s="181">
        <v>0</v>
      </c>
      <c r="F47" s="181">
        <v>0</v>
      </c>
      <c r="G47" s="181">
        <v>0</v>
      </c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1:17" hidden="1" outlineLevel="3" x14ac:dyDescent="0.2">
      <c r="A48" s="29" t="s">
        <v>103</v>
      </c>
      <c r="B48" s="181">
        <v>0.25911238547999998</v>
      </c>
      <c r="C48" s="181">
        <v>0.23027972648</v>
      </c>
      <c r="D48" s="181">
        <v>0.18186246666</v>
      </c>
      <c r="E48" s="181">
        <v>0.24145010465</v>
      </c>
      <c r="F48" s="181">
        <v>0.23369543640000001</v>
      </c>
      <c r="G48" s="181">
        <v>0.60918697091999996</v>
      </c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1:17" ht="25.5" outlineLevel="2" collapsed="1" x14ac:dyDescent="0.2">
      <c r="A49" s="267" t="s">
        <v>22</v>
      </c>
      <c r="B49" s="149">
        <f t="shared" ref="B49:F49" si="8">SUM(B$50:B$51)</f>
        <v>2.0000659004200001</v>
      </c>
      <c r="C49" s="149">
        <f t="shared" si="8"/>
        <v>6.7403619999999994E-5</v>
      </c>
      <c r="D49" s="149">
        <f t="shared" si="8"/>
        <v>7.0629879999999998E-5</v>
      </c>
      <c r="E49" s="149">
        <f t="shared" si="8"/>
        <v>6.2362290000000004E-5</v>
      </c>
      <c r="F49" s="149">
        <f t="shared" si="8"/>
        <v>5.5863760000000003E-5</v>
      </c>
      <c r="G49" s="149">
        <v>5.5843310000000002E-5</v>
      </c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1:17" hidden="1" outlineLevel="3" x14ac:dyDescent="0.2">
      <c r="A50" s="29" t="s">
        <v>75</v>
      </c>
      <c r="B50" s="181">
        <v>6.5900420000000005E-5</v>
      </c>
      <c r="C50" s="181">
        <v>6.7403619999999994E-5</v>
      </c>
      <c r="D50" s="181">
        <v>7.0629879999999998E-5</v>
      </c>
      <c r="E50" s="181">
        <v>6.2362290000000004E-5</v>
      </c>
      <c r="F50" s="181">
        <v>5.5863760000000003E-5</v>
      </c>
      <c r="G50" s="181">
        <v>5.5843310000000002E-5</v>
      </c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1:17" hidden="1" outlineLevel="3" x14ac:dyDescent="0.2">
      <c r="A51" s="29" t="s">
        <v>38</v>
      </c>
      <c r="B51" s="181">
        <v>2</v>
      </c>
      <c r="C51" s="181">
        <v>0</v>
      </c>
      <c r="D51" s="181">
        <v>0</v>
      </c>
      <c r="E51" s="181">
        <v>0</v>
      </c>
      <c r="F51" s="181">
        <v>0</v>
      </c>
      <c r="G51" s="181">
        <v>0</v>
      </c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1:17" ht="25.5" outlineLevel="2" collapsed="1" x14ac:dyDescent="0.2">
      <c r="A52" s="267" t="s">
        <v>143</v>
      </c>
      <c r="B52" s="149">
        <f t="shared" ref="B52:F52" si="9">SUM(B$53:B$63)</f>
        <v>8.7233399834799989</v>
      </c>
      <c r="C52" s="149">
        <f t="shared" si="9"/>
        <v>13.09098000751</v>
      </c>
      <c r="D52" s="149">
        <f t="shared" si="9"/>
        <v>17.378839984990002</v>
      </c>
      <c r="E52" s="149">
        <f t="shared" si="9"/>
        <v>17.28182000939</v>
      </c>
      <c r="F52" s="149">
        <f t="shared" si="9"/>
        <v>17.302433000000001</v>
      </c>
      <c r="G52" s="149">
        <v>19.043330000000001</v>
      </c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1:17" hidden="1" outlineLevel="3" x14ac:dyDescent="0.2">
      <c r="A53" s="29" t="s">
        <v>19</v>
      </c>
      <c r="B53" s="181">
        <v>1</v>
      </c>
      <c r="C53" s="181">
        <v>1</v>
      </c>
      <c r="D53" s="181">
        <v>0</v>
      </c>
      <c r="E53" s="181">
        <v>0</v>
      </c>
      <c r="F53" s="181">
        <v>0</v>
      </c>
      <c r="G53" s="181">
        <v>0</v>
      </c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1:17" hidden="1" outlineLevel="3" x14ac:dyDescent="0.2">
      <c r="A54" s="29" t="s">
        <v>26</v>
      </c>
      <c r="B54" s="181">
        <v>0.77333998347999999</v>
      </c>
      <c r="C54" s="181">
        <v>0.79098000750999997</v>
      </c>
      <c r="D54" s="181">
        <v>0.82883998499</v>
      </c>
      <c r="E54" s="181">
        <v>0.73182000939000003</v>
      </c>
      <c r="F54" s="181">
        <v>0</v>
      </c>
      <c r="G54" s="181">
        <v>0</v>
      </c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1:17" hidden="1" outlineLevel="3" x14ac:dyDescent="0.2">
      <c r="A55" s="29" t="s">
        <v>32</v>
      </c>
      <c r="B55" s="181">
        <v>1</v>
      </c>
      <c r="C55" s="181">
        <v>1</v>
      </c>
      <c r="D55" s="181">
        <v>1</v>
      </c>
      <c r="E55" s="181">
        <v>1</v>
      </c>
      <c r="F55" s="181">
        <v>0</v>
      </c>
      <c r="G55" s="181">
        <v>0</v>
      </c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1:17" hidden="1" outlineLevel="3" x14ac:dyDescent="0.2">
      <c r="A56" s="29" t="s">
        <v>34</v>
      </c>
      <c r="B56" s="181">
        <v>1.2</v>
      </c>
      <c r="C56" s="181">
        <v>0.7</v>
      </c>
      <c r="D56" s="181">
        <v>0.7</v>
      </c>
      <c r="E56" s="181">
        <v>0.7</v>
      </c>
      <c r="F56" s="181">
        <v>0</v>
      </c>
      <c r="G56" s="181">
        <v>0</v>
      </c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1:17" hidden="1" outlineLevel="3" x14ac:dyDescent="0.2">
      <c r="A57" s="29" t="s">
        <v>111</v>
      </c>
      <c r="B57" s="181">
        <v>2</v>
      </c>
      <c r="C57" s="181">
        <v>2</v>
      </c>
      <c r="D57" s="181">
        <v>2</v>
      </c>
      <c r="E57" s="181">
        <v>2</v>
      </c>
      <c r="F57" s="181">
        <v>0</v>
      </c>
      <c r="G57" s="181">
        <v>0</v>
      </c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1:17" hidden="1" outlineLevel="3" x14ac:dyDescent="0.2">
      <c r="A58" s="29" t="s">
        <v>114</v>
      </c>
      <c r="B58" s="181">
        <v>2.75</v>
      </c>
      <c r="C58" s="181">
        <v>2.75</v>
      </c>
      <c r="D58" s="181">
        <v>2.75</v>
      </c>
      <c r="E58" s="181">
        <v>2.75</v>
      </c>
      <c r="F58" s="181">
        <v>0</v>
      </c>
      <c r="G58" s="181">
        <v>0</v>
      </c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1:17" hidden="1" outlineLevel="3" x14ac:dyDescent="0.2">
      <c r="A59" s="29" t="s">
        <v>115</v>
      </c>
      <c r="B59" s="181">
        <v>0</v>
      </c>
      <c r="C59" s="181">
        <v>4.8499999999999996</v>
      </c>
      <c r="D59" s="181">
        <v>5.85</v>
      </c>
      <c r="E59" s="181">
        <v>4.8499999999999996</v>
      </c>
      <c r="F59" s="181">
        <v>0</v>
      </c>
      <c r="G59" s="181">
        <v>0</v>
      </c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1:17" hidden="1" outlineLevel="3" x14ac:dyDescent="0.2">
      <c r="A60" s="29" t="s">
        <v>119</v>
      </c>
      <c r="B60" s="181">
        <v>0</v>
      </c>
      <c r="C60" s="181">
        <v>0</v>
      </c>
      <c r="D60" s="181">
        <v>4.25</v>
      </c>
      <c r="E60" s="181">
        <v>4.25</v>
      </c>
      <c r="F60" s="181">
        <v>3</v>
      </c>
      <c r="G60" s="181">
        <v>3</v>
      </c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1:17" hidden="1" outlineLevel="3" x14ac:dyDescent="0.2">
      <c r="A61" s="29" t="s">
        <v>121</v>
      </c>
      <c r="B61" s="181">
        <v>0</v>
      </c>
      <c r="C61" s="181">
        <v>0</v>
      </c>
      <c r="D61" s="181">
        <v>0</v>
      </c>
      <c r="E61" s="181">
        <v>1</v>
      </c>
      <c r="F61" s="181">
        <v>1</v>
      </c>
      <c r="G61" s="181">
        <v>1</v>
      </c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1:17" hidden="1" outlineLevel="3" x14ac:dyDescent="0.2">
      <c r="A62" s="29" t="s">
        <v>125</v>
      </c>
      <c r="B62" s="181">
        <v>0</v>
      </c>
      <c r="C62" s="181">
        <v>0</v>
      </c>
      <c r="D62" s="181">
        <v>0</v>
      </c>
      <c r="E62" s="181">
        <v>0</v>
      </c>
      <c r="F62" s="181">
        <v>13.302433000000001</v>
      </c>
      <c r="G62" s="181">
        <v>14.043329999999999</v>
      </c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1:17" hidden="1" outlineLevel="3" x14ac:dyDescent="0.2">
      <c r="A63" s="29" t="s">
        <v>180</v>
      </c>
      <c r="B63" s="181">
        <v>0</v>
      </c>
      <c r="C63" s="181">
        <v>0</v>
      </c>
      <c r="D63" s="181">
        <v>0</v>
      </c>
      <c r="E63" s="181">
        <v>0</v>
      </c>
      <c r="F63" s="181">
        <v>0</v>
      </c>
      <c r="G63" s="181">
        <v>1</v>
      </c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1:17" outlineLevel="2" collapsed="1" x14ac:dyDescent="0.2">
      <c r="A64" s="68" t="s">
        <v>6</v>
      </c>
      <c r="B64" s="149">
        <f t="shared" ref="B64:F64" si="10">SUM(B$65:B$65)</f>
        <v>1.8853064502200001</v>
      </c>
      <c r="C64" s="149">
        <f t="shared" si="10"/>
        <v>1.8873376739600001</v>
      </c>
      <c r="D64" s="149">
        <f t="shared" si="10"/>
        <v>1.8975156476899999</v>
      </c>
      <c r="E64" s="149">
        <f t="shared" si="10"/>
        <v>1.7791325574800001</v>
      </c>
      <c r="F64" s="149">
        <f t="shared" si="10"/>
        <v>1.7016771418900001</v>
      </c>
      <c r="G64" s="149">
        <v>1.6870866305000001</v>
      </c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1:17" hidden="1" outlineLevel="3" x14ac:dyDescent="0.2">
      <c r="A65" s="29" t="s">
        <v>93</v>
      </c>
      <c r="B65" s="181">
        <v>1.8853064502200001</v>
      </c>
      <c r="C65" s="181">
        <v>1.8873376739600001</v>
      </c>
      <c r="D65" s="181">
        <v>1.8975156476899999</v>
      </c>
      <c r="E65" s="181">
        <v>1.7791325574800001</v>
      </c>
      <c r="F65" s="181">
        <v>1.7016771418900001</v>
      </c>
      <c r="G65" s="181">
        <v>1.6870866305000001</v>
      </c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1:17" ht="15" x14ac:dyDescent="0.2">
      <c r="A66" s="279" t="s">
        <v>113</v>
      </c>
      <c r="B66" s="280">
        <f t="shared" ref="B66:G66" si="11">B$67+B$87</f>
        <v>14.507411621389998</v>
      </c>
      <c r="C66" s="280">
        <f t="shared" si="11"/>
        <v>14.549305512350003</v>
      </c>
      <c r="D66" s="280">
        <f t="shared" si="11"/>
        <v>13.082439824070001</v>
      </c>
      <c r="E66" s="280">
        <f t="shared" si="11"/>
        <v>9.7537623329799992</v>
      </c>
      <c r="F66" s="280">
        <f t="shared" si="11"/>
        <v>9.9125810836100001</v>
      </c>
      <c r="G66" s="280">
        <f t="shared" si="11"/>
        <v>10.434116158169999</v>
      </c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1:17" ht="15" outlineLevel="1" x14ac:dyDescent="0.2">
      <c r="A67" s="281" t="s">
        <v>50</v>
      </c>
      <c r="B67" s="282">
        <f t="shared" ref="B67:G67" si="12">B$68+B$81+B$85</f>
        <v>1.5398624785699999</v>
      </c>
      <c r="C67" s="282">
        <f t="shared" si="12"/>
        <v>2.0282016647000001</v>
      </c>
      <c r="D67" s="282">
        <f t="shared" si="12"/>
        <v>3.3941135759200001</v>
      </c>
      <c r="E67" s="282">
        <f t="shared" si="12"/>
        <v>1.7670156076999999</v>
      </c>
      <c r="F67" s="282">
        <f t="shared" si="12"/>
        <v>0.89411910530000005</v>
      </c>
      <c r="G67" s="282">
        <f t="shared" si="12"/>
        <v>0.76126981466999999</v>
      </c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1:17" ht="25.5" outlineLevel="2" collapsed="1" x14ac:dyDescent="0.2">
      <c r="A68" s="267" t="s">
        <v>129</v>
      </c>
      <c r="B68" s="149">
        <f t="shared" ref="B68:F68" si="13">SUM(B$69:B$80)</f>
        <v>0.72755038315999987</v>
      </c>
      <c r="C68" s="149">
        <f t="shared" si="13"/>
        <v>1.2474921463700002</v>
      </c>
      <c r="D68" s="149">
        <f t="shared" si="13"/>
        <v>2.6442847472600004</v>
      </c>
      <c r="E68" s="149">
        <f t="shared" si="13"/>
        <v>1.36772267545</v>
      </c>
      <c r="F68" s="149">
        <f t="shared" si="13"/>
        <v>0.68331482616000006</v>
      </c>
      <c r="G68" s="149">
        <v>0.62558998485999995</v>
      </c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1:17" hidden="1" outlineLevel="3" x14ac:dyDescent="0.2">
      <c r="A69" s="29" t="s">
        <v>57</v>
      </c>
      <c r="B69" s="181">
        <v>0.20270400403</v>
      </c>
      <c r="C69" s="181">
        <v>0.19614501741000001</v>
      </c>
      <c r="D69" s="181">
        <v>0.12509075229</v>
      </c>
      <c r="E69" s="181">
        <v>0</v>
      </c>
      <c r="F69" s="181">
        <v>0</v>
      </c>
      <c r="G69" s="181">
        <v>0</v>
      </c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1:17" hidden="1" outlineLevel="3" x14ac:dyDescent="0.2">
      <c r="A70" s="29" t="s">
        <v>154</v>
      </c>
      <c r="B70" s="181">
        <v>1.4518499999999999E-6</v>
      </c>
      <c r="C70" s="181">
        <v>1.45127E-6</v>
      </c>
      <c r="D70" s="181">
        <v>1.45127E-6</v>
      </c>
      <c r="E70" s="181">
        <v>7.3564000000000004E-7</v>
      </c>
      <c r="F70" s="181">
        <v>4.8332000000000002E-7</v>
      </c>
      <c r="G70" s="181">
        <v>4.5497E-7</v>
      </c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1:17" hidden="1" outlineLevel="3" x14ac:dyDescent="0.2">
      <c r="A71" s="29" t="s">
        <v>46</v>
      </c>
      <c r="B71" s="181">
        <v>0</v>
      </c>
      <c r="C71" s="181">
        <v>0</v>
      </c>
      <c r="D71" s="181">
        <v>0</v>
      </c>
      <c r="E71" s="181">
        <v>6.3417347789999995E-2</v>
      </c>
      <c r="F71" s="181">
        <v>4.166550871E-2</v>
      </c>
      <c r="G71" s="181">
        <v>3.9221914099999998E-2</v>
      </c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1:17" hidden="1" outlineLevel="3" x14ac:dyDescent="0.2">
      <c r="A72" s="29" t="s">
        <v>51</v>
      </c>
      <c r="B72" s="181">
        <v>0.20119402239</v>
      </c>
      <c r="C72" s="181">
        <v>0.22738646333000001</v>
      </c>
      <c r="D72" s="181">
        <v>0.22519704759</v>
      </c>
      <c r="E72" s="181">
        <v>0.19025204337000001</v>
      </c>
      <c r="F72" s="181">
        <v>0.12499652612999999</v>
      </c>
      <c r="G72" s="181">
        <v>0.1176657423</v>
      </c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1:17" hidden="1" outlineLevel="3" x14ac:dyDescent="0.2">
      <c r="A73" s="29" t="s">
        <v>181</v>
      </c>
      <c r="B73" s="181">
        <v>5.006383138E-2</v>
      </c>
      <c r="C73" s="181">
        <v>5.0043788360000001E-2</v>
      </c>
      <c r="D73" s="181">
        <v>0.17515325914999999</v>
      </c>
      <c r="E73" s="181">
        <v>0.20293551297000001</v>
      </c>
      <c r="F73" s="181">
        <v>0.13332962782999999</v>
      </c>
      <c r="G73" s="181">
        <v>0.1176657423</v>
      </c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1:17" hidden="1" outlineLevel="3" x14ac:dyDescent="0.2">
      <c r="A74" s="29" t="s">
        <v>82</v>
      </c>
      <c r="B74" s="181">
        <v>7.2455630930000001E-2</v>
      </c>
      <c r="C74" s="181">
        <v>7.2426623300000006E-2</v>
      </c>
      <c r="D74" s="181">
        <v>7.2426623300000006E-2</v>
      </c>
      <c r="E74" s="181">
        <v>0</v>
      </c>
      <c r="F74" s="181">
        <v>0</v>
      </c>
      <c r="G74" s="181">
        <v>0</v>
      </c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1:17" hidden="1" outlineLevel="3" x14ac:dyDescent="0.2">
      <c r="A75" s="29" t="s">
        <v>146</v>
      </c>
      <c r="B75" s="181">
        <v>0</v>
      </c>
      <c r="C75" s="181">
        <v>0</v>
      </c>
      <c r="D75" s="181">
        <v>0.60052545978000005</v>
      </c>
      <c r="E75" s="181">
        <v>0.30440326938000001</v>
      </c>
      <c r="F75" s="181">
        <v>0.19999444182000001</v>
      </c>
      <c r="G75" s="181">
        <v>0.18826518768</v>
      </c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1:17" hidden="1" outlineLevel="3" x14ac:dyDescent="0.2">
      <c r="A76" s="29" t="s">
        <v>138</v>
      </c>
      <c r="B76" s="181">
        <v>0</v>
      </c>
      <c r="C76" s="181">
        <v>0</v>
      </c>
      <c r="D76" s="181">
        <v>0.19391967971999999</v>
      </c>
      <c r="E76" s="181">
        <v>0</v>
      </c>
      <c r="F76" s="181">
        <v>0</v>
      </c>
      <c r="G76" s="181">
        <v>0</v>
      </c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1:17" hidden="1" outlineLevel="3" x14ac:dyDescent="0.2">
      <c r="A77" s="29" t="s">
        <v>41</v>
      </c>
      <c r="B77" s="181">
        <v>0</v>
      </c>
      <c r="C77" s="181">
        <v>0.50043788314000004</v>
      </c>
      <c r="D77" s="181">
        <v>0.53171525084000004</v>
      </c>
      <c r="E77" s="181">
        <v>0.26952372811000003</v>
      </c>
      <c r="F77" s="181">
        <v>1.041637718E-2</v>
      </c>
      <c r="G77" s="181">
        <v>0</v>
      </c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1:17" hidden="1" outlineLevel="3" x14ac:dyDescent="0.2">
      <c r="A78" s="29" t="s">
        <v>177</v>
      </c>
      <c r="B78" s="181">
        <v>0</v>
      </c>
      <c r="C78" s="181">
        <v>0</v>
      </c>
      <c r="D78" s="181">
        <v>0.51920430376000004</v>
      </c>
      <c r="E78" s="181">
        <v>0.26318199332999997</v>
      </c>
      <c r="F78" s="181">
        <v>0.17291186116999999</v>
      </c>
      <c r="G78" s="181">
        <v>0.16277094350999999</v>
      </c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1:17" hidden="1" outlineLevel="3" x14ac:dyDescent="0.2">
      <c r="A79" s="29" t="s">
        <v>150</v>
      </c>
      <c r="B79" s="181">
        <v>0.11014042904</v>
      </c>
      <c r="C79" s="181">
        <v>0.1100963343</v>
      </c>
      <c r="D79" s="181">
        <v>0.1100963343</v>
      </c>
      <c r="E79" s="181">
        <v>2.7903633019999999E-2</v>
      </c>
      <c r="F79" s="181">
        <v>0</v>
      </c>
      <c r="G79" s="181">
        <v>0</v>
      </c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1:17" hidden="1" outlineLevel="3" x14ac:dyDescent="0.2">
      <c r="A80" s="29" t="s">
        <v>21</v>
      </c>
      <c r="B80" s="181">
        <v>9.0991013539999999E-2</v>
      </c>
      <c r="C80" s="181">
        <v>9.0954585259999998E-2</v>
      </c>
      <c r="D80" s="181">
        <v>9.0954585259999998E-2</v>
      </c>
      <c r="E80" s="181">
        <v>4.6104411839999998E-2</v>
      </c>
      <c r="F80" s="181">
        <v>0</v>
      </c>
      <c r="G80" s="181">
        <v>0</v>
      </c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1:17" ht="25.5" outlineLevel="2" collapsed="1" x14ac:dyDescent="0.2">
      <c r="A81" s="267" t="s">
        <v>8</v>
      </c>
      <c r="B81" s="149">
        <f t="shared" ref="B81:F81" si="14">SUM(B$82:B$84)</f>
        <v>0.81219261182000002</v>
      </c>
      <c r="C81" s="149">
        <f t="shared" si="14"/>
        <v>0.78059008257000007</v>
      </c>
      <c r="D81" s="149">
        <f t="shared" si="14"/>
        <v>0.74970939290000005</v>
      </c>
      <c r="E81" s="149">
        <f t="shared" si="14"/>
        <v>0.39923239088000001</v>
      </c>
      <c r="F81" s="149">
        <f t="shared" si="14"/>
        <v>0.21076450315999998</v>
      </c>
      <c r="G81" s="149">
        <v>0.13564238661</v>
      </c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1:17" hidden="1" outlineLevel="3" x14ac:dyDescent="0.2">
      <c r="A82" s="29" t="s">
        <v>10</v>
      </c>
      <c r="B82" s="181">
        <v>0.26283511476999999</v>
      </c>
      <c r="C82" s="181">
        <v>0.26272988865000002</v>
      </c>
      <c r="D82" s="181">
        <v>0.26272988865000002</v>
      </c>
      <c r="E82" s="181">
        <v>0.13317643035999999</v>
      </c>
      <c r="F82" s="181">
        <v>4.3748784149999997E-2</v>
      </c>
      <c r="G82" s="181">
        <v>6.739213E-3</v>
      </c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1:17" hidden="1" outlineLevel="3" x14ac:dyDescent="0.2">
      <c r="A83" s="29" t="s">
        <v>106</v>
      </c>
      <c r="B83" s="181">
        <v>0.54935749705000003</v>
      </c>
      <c r="C83" s="181">
        <v>0.51786019392000004</v>
      </c>
      <c r="D83" s="181">
        <v>0.48697950424999997</v>
      </c>
      <c r="E83" s="181">
        <v>0.25429483322000002</v>
      </c>
      <c r="F83" s="181">
        <v>0.16082312704999999</v>
      </c>
      <c r="G83" s="181">
        <v>0.12451829383</v>
      </c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1:17" hidden="1" outlineLevel="3" x14ac:dyDescent="0.2">
      <c r="A84" s="29" t="s">
        <v>30</v>
      </c>
      <c r="B84" s="181">
        <v>0</v>
      </c>
      <c r="C84" s="181">
        <v>0</v>
      </c>
      <c r="D84" s="181">
        <v>0</v>
      </c>
      <c r="E84" s="181">
        <v>1.17611273E-2</v>
      </c>
      <c r="F84" s="181">
        <v>6.1925919600000004E-3</v>
      </c>
      <c r="G84" s="181">
        <v>4.3848797799999999E-3</v>
      </c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1:17" outlineLevel="2" collapsed="1" x14ac:dyDescent="0.2">
      <c r="A85" s="68" t="s">
        <v>132</v>
      </c>
      <c r="B85" s="149">
        <f t="shared" ref="B85:F85" si="15">SUM(B$86:B$86)</f>
        <v>1.1948358999999999E-4</v>
      </c>
      <c r="C85" s="149">
        <f t="shared" si="15"/>
        <v>1.1943576E-4</v>
      </c>
      <c r="D85" s="149">
        <f t="shared" si="15"/>
        <v>1.1943576E-4</v>
      </c>
      <c r="E85" s="149">
        <f t="shared" si="15"/>
        <v>6.0541370000000001E-5</v>
      </c>
      <c r="F85" s="149">
        <f t="shared" si="15"/>
        <v>3.9775979999999999E-5</v>
      </c>
      <c r="G85" s="149">
        <v>3.7443200000000001E-5</v>
      </c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1:17" hidden="1" outlineLevel="3" x14ac:dyDescent="0.2">
      <c r="A86" s="29" t="s">
        <v>175</v>
      </c>
      <c r="B86" s="181">
        <v>1.1948358999999999E-4</v>
      </c>
      <c r="C86" s="181">
        <v>1.1943576E-4</v>
      </c>
      <c r="D86" s="181">
        <v>1.1943576E-4</v>
      </c>
      <c r="E86" s="181">
        <v>6.0541370000000001E-5</v>
      </c>
      <c r="F86" s="181">
        <v>3.9775979999999999E-5</v>
      </c>
      <c r="G86" s="181">
        <v>3.7443200000000001E-5</v>
      </c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1:17" ht="15" outlineLevel="1" x14ac:dyDescent="0.2">
      <c r="A87" s="281" t="s">
        <v>79</v>
      </c>
      <c r="B87" s="282">
        <f t="shared" ref="B87:G87" si="16">B$88+B$94+B$96+B$109+B$113</f>
        <v>12.967549142819999</v>
      </c>
      <c r="C87" s="282">
        <f t="shared" si="16"/>
        <v>12.521103847650002</v>
      </c>
      <c r="D87" s="282">
        <f t="shared" si="16"/>
        <v>9.6883262481500001</v>
      </c>
      <c r="E87" s="282">
        <f t="shared" si="16"/>
        <v>7.9867467252799997</v>
      </c>
      <c r="F87" s="282">
        <f t="shared" si="16"/>
        <v>9.0184619783100004</v>
      </c>
      <c r="G87" s="282">
        <f t="shared" si="16"/>
        <v>9.6728463434999998</v>
      </c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1:17" ht="25.5" outlineLevel="2" collapsed="1" x14ac:dyDescent="0.2">
      <c r="A88" s="267" t="s">
        <v>142</v>
      </c>
      <c r="B88" s="149">
        <f t="shared" ref="B88:F88" si="17">SUM(B$89:B$93)</f>
        <v>7.7015653474999999</v>
      </c>
      <c r="C88" s="149">
        <f t="shared" si="17"/>
        <v>5.0741691395699995</v>
      </c>
      <c r="D88" s="149">
        <f t="shared" si="17"/>
        <v>2.0299789257</v>
      </c>
      <c r="E88" s="149">
        <f t="shared" si="17"/>
        <v>2.5437051230600001</v>
      </c>
      <c r="F88" s="149">
        <f t="shared" si="17"/>
        <v>5.8679120508100002</v>
      </c>
      <c r="G88" s="149">
        <v>7.11777964857</v>
      </c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1:17" hidden="1" outlineLevel="3" x14ac:dyDescent="0.2">
      <c r="A89" s="29" t="s">
        <v>11</v>
      </c>
      <c r="B89" s="181">
        <v>5.5477494299999999E-2</v>
      </c>
      <c r="C89" s="181">
        <v>4.7473750269999997E-2</v>
      </c>
      <c r="D89" s="181">
        <v>3.9832119559999997E-2</v>
      </c>
      <c r="E89" s="181">
        <v>2.8629790209999999E-2</v>
      </c>
      <c r="F89" s="181">
        <v>1.90260701E-2</v>
      </c>
      <c r="G89" s="181">
        <v>1.115492507E-2</v>
      </c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1:17" hidden="1" outlineLevel="3" x14ac:dyDescent="0.2">
      <c r="A90" s="29" t="s">
        <v>97</v>
      </c>
      <c r="B90" s="181">
        <v>0.12641275965000001</v>
      </c>
      <c r="C90" s="181">
        <v>0.11312931542</v>
      </c>
      <c r="D90" s="181">
        <v>9.785945972E-2</v>
      </c>
      <c r="E90" s="181">
        <v>8.8309116990000006E-2</v>
      </c>
      <c r="F90" s="181">
        <v>0.12708577197000001</v>
      </c>
      <c r="G90" s="181">
        <v>0.38379160444999999</v>
      </c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1:17" hidden="1" outlineLevel="3" x14ac:dyDescent="0.2">
      <c r="A91" s="29" t="s">
        <v>77</v>
      </c>
      <c r="B91" s="181">
        <v>0</v>
      </c>
      <c r="C91" s="181">
        <v>0</v>
      </c>
      <c r="D91" s="181">
        <v>0</v>
      </c>
      <c r="E91" s="181">
        <v>0</v>
      </c>
      <c r="F91" s="181">
        <v>0</v>
      </c>
      <c r="G91" s="181">
        <v>2.1844000249999999E-2</v>
      </c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1:17" hidden="1" outlineLevel="3" x14ac:dyDescent="0.2">
      <c r="A92" s="29" t="s">
        <v>66</v>
      </c>
      <c r="B92" s="181">
        <v>0.15807539580999999</v>
      </c>
      <c r="C92" s="181">
        <v>0.18561613940999999</v>
      </c>
      <c r="D92" s="181">
        <v>0.24374336708</v>
      </c>
      <c r="E92" s="181">
        <v>0.36831129565999998</v>
      </c>
      <c r="F92" s="181">
        <v>0.39244671814999998</v>
      </c>
      <c r="G92" s="181">
        <v>0.43350350195999998</v>
      </c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1:17" hidden="1" outlineLevel="3" x14ac:dyDescent="0.2">
      <c r="A93" s="29" t="s">
        <v>93</v>
      </c>
      <c r="B93" s="181">
        <v>7.36159969774</v>
      </c>
      <c r="C93" s="181">
        <v>4.7279499344699998</v>
      </c>
      <c r="D93" s="181">
        <v>1.6485439793400001</v>
      </c>
      <c r="E93" s="181">
        <v>2.0584549202</v>
      </c>
      <c r="F93" s="181">
        <v>5.32935349059</v>
      </c>
      <c r="G93" s="181">
        <v>6.2674856168400002</v>
      </c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1:17" ht="25.5" outlineLevel="2" collapsed="1" x14ac:dyDescent="0.2">
      <c r="A94" s="267" t="s">
        <v>4</v>
      </c>
      <c r="B94" s="149">
        <f t="shared" ref="B94:F94" si="18">SUM(B$95:B$95)</f>
        <v>0.19059356</v>
      </c>
      <c r="C94" s="149">
        <f t="shared" si="18"/>
        <v>0.24783356000000001</v>
      </c>
      <c r="D94" s="149">
        <f t="shared" si="18"/>
        <v>0.24783356000000001</v>
      </c>
      <c r="E94" s="149">
        <f t="shared" si="18"/>
        <v>0.24369463331999999</v>
      </c>
      <c r="F94" s="149">
        <f t="shared" si="18"/>
        <v>0.19495570664</v>
      </c>
      <c r="G94" s="149">
        <v>0.14621677995999999</v>
      </c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1:17" hidden="1" outlineLevel="3" x14ac:dyDescent="0.2">
      <c r="A95" s="29" t="s">
        <v>102</v>
      </c>
      <c r="B95" s="181">
        <v>0.19059356</v>
      </c>
      <c r="C95" s="181">
        <v>0.24783356000000001</v>
      </c>
      <c r="D95" s="181">
        <v>0.24783356000000001</v>
      </c>
      <c r="E95" s="181">
        <v>0.24369463331999999</v>
      </c>
      <c r="F95" s="181">
        <v>0.19495570664</v>
      </c>
      <c r="G95" s="181">
        <v>0.14621677995999999</v>
      </c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1:17" ht="25.5" outlineLevel="2" collapsed="1" x14ac:dyDescent="0.2">
      <c r="A96" s="267" t="s">
        <v>22</v>
      </c>
      <c r="B96" s="149">
        <f t="shared" ref="B96:F96" si="19">SUM(B$97:B$108)</f>
        <v>2.0973359547500001</v>
      </c>
      <c r="C96" s="149">
        <f t="shared" si="19"/>
        <v>3.6709121527000006</v>
      </c>
      <c r="D96" s="149">
        <f t="shared" si="19"/>
        <v>3.8816497435699997</v>
      </c>
      <c r="E96" s="149">
        <f t="shared" si="19"/>
        <v>3.2733513524600002</v>
      </c>
      <c r="F96" s="149">
        <f t="shared" si="19"/>
        <v>2.8427356019299999</v>
      </c>
      <c r="G96" s="149">
        <v>2.2969589678300002</v>
      </c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1:17" hidden="1" outlineLevel="3" x14ac:dyDescent="0.2">
      <c r="A97" s="29" t="s">
        <v>37</v>
      </c>
      <c r="B97" s="181">
        <v>6.4444998619999999E-2</v>
      </c>
      <c r="C97" s="181">
        <v>4.3943333309999999E-2</v>
      </c>
      <c r="D97" s="181">
        <v>2.3023332000000001E-2</v>
      </c>
      <c r="E97" s="181">
        <v>0</v>
      </c>
      <c r="F97" s="181">
        <v>0</v>
      </c>
      <c r="G97" s="181">
        <v>0</v>
      </c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1:17" hidden="1" outlineLevel="3" x14ac:dyDescent="0.2">
      <c r="A98" s="29" t="s">
        <v>65</v>
      </c>
      <c r="B98" s="181">
        <v>0.24049725076</v>
      </c>
      <c r="C98" s="181">
        <v>0.19678642902999999</v>
      </c>
      <c r="D98" s="181">
        <v>0.15465415623000001</v>
      </c>
      <c r="E98" s="181">
        <v>9.1034062159999998E-2</v>
      </c>
      <c r="F98" s="181">
        <v>4.0773885349999997E-2</v>
      </c>
      <c r="G98" s="181">
        <v>0</v>
      </c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1:17" hidden="1" outlineLevel="3" x14ac:dyDescent="0.2">
      <c r="A99" s="29" t="s">
        <v>99</v>
      </c>
      <c r="B99" s="181">
        <v>0.15</v>
      </c>
      <c r="C99" s="181">
        <v>0.15</v>
      </c>
      <c r="D99" s="181">
        <v>0.15</v>
      </c>
      <c r="E99" s="181">
        <v>0</v>
      </c>
      <c r="F99" s="181">
        <v>0</v>
      </c>
      <c r="G99" s="181">
        <v>0</v>
      </c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1:17" hidden="1" outlineLevel="3" x14ac:dyDescent="0.2">
      <c r="A100" s="29" t="s">
        <v>136</v>
      </c>
      <c r="B100" s="181">
        <v>0.3024</v>
      </c>
      <c r="C100" s="181">
        <v>0.252</v>
      </c>
      <c r="D100" s="181">
        <v>0.2016</v>
      </c>
      <c r="E100" s="181">
        <v>0.1512</v>
      </c>
      <c r="F100" s="181">
        <v>0.1008</v>
      </c>
      <c r="G100" s="181">
        <v>0</v>
      </c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1:17" hidden="1" outlineLevel="3" x14ac:dyDescent="0.2">
      <c r="A101" s="29" t="s">
        <v>14</v>
      </c>
      <c r="B101" s="181">
        <v>5.7142857999999998E-2</v>
      </c>
      <c r="C101" s="181">
        <v>4.2857144E-2</v>
      </c>
      <c r="D101" s="181">
        <v>2.8571429999999998E-2</v>
      </c>
      <c r="E101" s="181">
        <v>1.4285716E-2</v>
      </c>
      <c r="F101" s="181">
        <v>0</v>
      </c>
      <c r="G101" s="181">
        <v>1.4786871389999999E-2</v>
      </c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1:17" hidden="1" outlineLevel="3" x14ac:dyDescent="0.2">
      <c r="A102" s="29" t="s">
        <v>122</v>
      </c>
      <c r="B102" s="181">
        <v>9.8600847369999994E-2</v>
      </c>
      <c r="C102" s="181">
        <v>8.9644400360000001E-2</v>
      </c>
      <c r="D102" s="181">
        <v>8.2193298060000003E-2</v>
      </c>
      <c r="E102" s="181">
        <v>6.2204700440000003E-2</v>
      </c>
      <c r="F102" s="181">
        <v>4.6435500140000002E-2</v>
      </c>
      <c r="G102" s="181">
        <v>3.7134800189999997E-2</v>
      </c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1:17" hidden="1" outlineLevel="3" x14ac:dyDescent="0.2">
      <c r="A103" s="29" t="s">
        <v>171</v>
      </c>
      <c r="B103" s="181">
        <v>0.44080000000000003</v>
      </c>
      <c r="C103" s="181">
        <v>0.44080000000000003</v>
      </c>
      <c r="D103" s="181">
        <v>0.293866668</v>
      </c>
      <c r="E103" s="181">
        <v>0.146933336</v>
      </c>
      <c r="F103" s="181">
        <v>0</v>
      </c>
      <c r="G103" s="181">
        <v>0</v>
      </c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1:17" hidden="1" outlineLevel="3" x14ac:dyDescent="0.2">
      <c r="A104" s="29" t="s">
        <v>155</v>
      </c>
      <c r="B104" s="181">
        <v>0</v>
      </c>
      <c r="C104" s="181">
        <v>0</v>
      </c>
      <c r="D104" s="181">
        <v>0.5</v>
      </c>
      <c r="E104" s="181">
        <v>0.5</v>
      </c>
      <c r="F104" s="181">
        <v>0.5</v>
      </c>
      <c r="G104" s="181">
        <v>0.5</v>
      </c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1:17" hidden="1" outlineLevel="3" x14ac:dyDescent="0.2">
      <c r="A105" s="29" t="s">
        <v>70</v>
      </c>
      <c r="B105" s="181">
        <v>0</v>
      </c>
      <c r="C105" s="181">
        <v>5.7930846000000001E-2</v>
      </c>
      <c r="D105" s="181">
        <v>8.5000000000000006E-2</v>
      </c>
      <c r="E105" s="181">
        <v>8.5000000000000006E-2</v>
      </c>
      <c r="F105" s="181">
        <v>7.2080000000000005E-2</v>
      </c>
      <c r="G105" s="181">
        <v>5.9159999999999997E-2</v>
      </c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1:17" hidden="1" outlineLevel="3" x14ac:dyDescent="0.2">
      <c r="A106" s="29" t="s">
        <v>73</v>
      </c>
      <c r="B106" s="181">
        <v>0</v>
      </c>
      <c r="C106" s="181">
        <v>1.5</v>
      </c>
      <c r="D106" s="181">
        <v>1.552123895</v>
      </c>
      <c r="E106" s="181">
        <v>1.552123895</v>
      </c>
      <c r="F106" s="181">
        <v>1.552123895</v>
      </c>
      <c r="G106" s="181">
        <v>1.53909292125</v>
      </c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1:17" hidden="1" outlineLevel="3" x14ac:dyDescent="0.2">
      <c r="A107" s="29" t="s">
        <v>160</v>
      </c>
      <c r="B107" s="181">
        <v>0.10745</v>
      </c>
      <c r="C107" s="181">
        <v>0.26095000000000002</v>
      </c>
      <c r="D107" s="181">
        <v>0.22833125000000001</v>
      </c>
      <c r="E107" s="181">
        <v>0.19571250000000001</v>
      </c>
      <c r="F107" s="181">
        <v>0.16309375000000001</v>
      </c>
      <c r="G107" s="181">
        <v>0.14678437499999999</v>
      </c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1:17" hidden="1" outlineLevel="3" x14ac:dyDescent="0.2">
      <c r="A108" s="29" t="s">
        <v>31</v>
      </c>
      <c r="B108" s="181">
        <v>0.63600000000000001</v>
      </c>
      <c r="C108" s="181">
        <v>0.63600000000000001</v>
      </c>
      <c r="D108" s="181">
        <v>0.58228571427999998</v>
      </c>
      <c r="E108" s="181">
        <v>0.47485714286000003</v>
      </c>
      <c r="F108" s="181">
        <v>0.36742857144000002</v>
      </c>
      <c r="G108" s="181">
        <v>0</v>
      </c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1:17" ht="25.5" outlineLevel="2" collapsed="1" x14ac:dyDescent="0.2">
      <c r="A109" s="267" t="s">
        <v>143</v>
      </c>
      <c r="B109" s="149">
        <f t="shared" ref="B109:F109" si="20">SUM(B$110:B$112)</f>
        <v>2.8530169999999999</v>
      </c>
      <c r="C109" s="149">
        <f t="shared" si="20"/>
        <v>3.4030170000000002</v>
      </c>
      <c r="D109" s="149">
        <f t="shared" si="20"/>
        <v>3.4030170000000002</v>
      </c>
      <c r="E109" s="149">
        <f t="shared" si="20"/>
        <v>1.8080000000000001</v>
      </c>
      <c r="F109" s="149">
        <f t="shared" si="20"/>
        <v>0</v>
      </c>
      <c r="G109" s="149">
        <v>0</v>
      </c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1:17" hidden="1" outlineLevel="3" x14ac:dyDescent="0.2">
      <c r="A110" s="29" t="s">
        <v>15</v>
      </c>
      <c r="B110" s="181">
        <v>0</v>
      </c>
      <c r="C110" s="181">
        <v>0.55000000000000004</v>
      </c>
      <c r="D110" s="181">
        <v>0.55000000000000004</v>
      </c>
      <c r="E110" s="181">
        <v>0.55000000000000004</v>
      </c>
      <c r="F110" s="181">
        <v>0</v>
      </c>
      <c r="G110" s="181">
        <v>0</v>
      </c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1:17" hidden="1" outlineLevel="3" x14ac:dyDescent="0.2">
      <c r="A111" s="29" t="s">
        <v>156</v>
      </c>
      <c r="B111" s="181">
        <v>1.258</v>
      </c>
      <c r="C111" s="181">
        <v>1.258</v>
      </c>
      <c r="D111" s="181">
        <v>1.258</v>
      </c>
      <c r="E111" s="181">
        <v>1.258</v>
      </c>
      <c r="F111" s="181">
        <v>0</v>
      </c>
      <c r="G111" s="181">
        <v>0</v>
      </c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1:17" hidden="1" outlineLevel="3" x14ac:dyDescent="0.2">
      <c r="A112" s="29" t="s">
        <v>123</v>
      </c>
      <c r="B112" s="181">
        <v>1.5950169999999999</v>
      </c>
      <c r="C112" s="181">
        <v>1.5950169999999999</v>
      </c>
      <c r="D112" s="181">
        <v>1.5950169999999999</v>
      </c>
      <c r="E112" s="181">
        <v>0</v>
      </c>
      <c r="F112" s="181">
        <v>0</v>
      </c>
      <c r="G112" s="181">
        <v>0</v>
      </c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1:17" outlineLevel="2" collapsed="1" x14ac:dyDescent="0.2">
      <c r="A113" s="68" t="s">
        <v>6</v>
      </c>
      <c r="B113" s="149">
        <f t="shared" ref="B113:F113" si="21">SUM(B$114:B$114)</f>
        <v>0.12503728056999999</v>
      </c>
      <c r="C113" s="149">
        <f t="shared" si="21"/>
        <v>0.12517199538000001</v>
      </c>
      <c r="D113" s="149">
        <f t="shared" si="21"/>
        <v>0.12584701887999999</v>
      </c>
      <c r="E113" s="149">
        <f t="shared" si="21"/>
        <v>0.11799561644000001</v>
      </c>
      <c r="F113" s="149">
        <f t="shared" si="21"/>
        <v>0.11285861893</v>
      </c>
      <c r="G113" s="149">
        <v>0.11189094714</v>
      </c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1:17" hidden="1" outlineLevel="3" x14ac:dyDescent="0.2">
      <c r="A114" s="29" t="s">
        <v>93</v>
      </c>
      <c r="B114" s="181">
        <v>0.12503728056999999</v>
      </c>
      <c r="C114" s="181">
        <v>0.12517199538000001</v>
      </c>
      <c r="D114" s="181">
        <v>0.12584701887999999</v>
      </c>
      <c r="E114" s="181">
        <v>0.11799561644000001</v>
      </c>
      <c r="F114" s="181">
        <v>0.11285861893</v>
      </c>
      <c r="G114" s="181">
        <v>0.11189094714</v>
      </c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1:17" x14ac:dyDescent="0.2">
      <c r="B115" s="221"/>
      <c r="C115" s="221"/>
      <c r="D115" s="221"/>
      <c r="E115" s="221"/>
      <c r="F115" s="221"/>
      <c r="G115" s="221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1:17" x14ac:dyDescent="0.2">
      <c r="B116" s="221"/>
      <c r="C116" s="221"/>
      <c r="D116" s="221"/>
      <c r="E116" s="221"/>
      <c r="F116" s="221"/>
      <c r="G116" s="221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1:17" x14ac:dyDescent="0.2">
      <c r="B117" s="221"/>
      <c r="C117" s="221"/>
      <c r="D117" s="221"/>
      <c r="E117" s="221"/>
      <c r="F117" s="221"/>
      <c r="G117" s="221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1:17" x14ac:dyDescent="0.2">
      <c r="B118" s="221"/>
      <c r="C118" s="221"/>
      <c r="D118" s="221"/>
      <c r="E118" s="221"/>
      <c r="F118" s="221"/>
      <c r="G118" s="221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1:17" x14ac:dyDescent="0.2">
      <c r="B119" s="221"/>
      <c r="C119" s="221"/>
      <c r="D119" s="221"/>
      <c r="E119" s="221"/>
      <c r="F119" s="221"/>
      <c r="G119" s="221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1:17" x14ac:dyDescent="0.2">
      <c r="B120" s="221"/>
      <c r="C120" s="221"/>
      <c r="D120" s="221"/>
      <c r="E120" s="221"/>
      <c r="F120" s="221"/>
      <c r="G120" s="221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1:17" x14ac:dyDescent="0.2">
      <c r="B121" s="221"/>
      <c r="C121" s="221"/>
      <c r="D121" s="221"/>
      <c r="E121" s="221"/>
      <c r="F121" s="221"/>
      <c r="G121" s="221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1:17" x14ac:dyDescent="0.2">
      <c r="B122" s="221"/>
      <c r="C122" s="221"/>
      <c r="D122" s="221"/>
      <c r="E122" s="221"/>
      <c r="F122" s="221"/>
      <c r="G122" s="221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1:17" x14ac:dyDescent="0.2">
      <c r="B123" s="221"/>
      <c r="C123" s="221"/>
      <c r="D123" s="221"/>
      <c r="E123" s="221"/>
      <c r="F123" s="221"/>
      <c r="G123" s="221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1:17" x14ac:dyDescent="0.2">
      <c r="B124" s="221"/>
      <c r="C124" s="221"/>
      <c r="D124" s="221"/>
      <c r="E124" s="221"/>
      <c r="F124" s="221"/>
      <c r="G124" s="221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1:17" x14ac:dyDescent="0.2">
      <c r="B125" s="221"/>
      <c r="C125" s="221"/>
      <c r="D125" s="221"/>
      <c r="E125" s="221"/>
      <c r="F125" s="221"/>
      <c r="G125" s="221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1:17" x14ac:dyDescent="0.2">
      <c r="B126" s="221"/>
      <c r="C126" s="221"/>
      <c r="D126" s="221"/>
      <c r="E126" s="221"/>
      <c r="F126" s="221"/>
      <c r="G126" s="221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1:17" x14ac:dyDescent="0.2">
      <c r="B127" s="221"/>
      <c r="C127" s="221"/>
      <c r="D127" s="221"/>
      <c r="E127" s="221"/>
      <c r="F127" s="221"/>
      <c r="G127" s="221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1:17" x14ac:dyDescent="0.2">
      <c r="B128" s="221"/>
      <c r="C128" s="221"/>
      <c r="D128" s="221"/>
      <c r="E128" s="221"/>
      <c r="F128" s="221"/>
      <c r="G128" s="221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21"/>
      <c r="E129" s="221"/>
      <c r="F129" s="221"/>
      <c r="G129" s="221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21"/>
      <c r="E130" s="221"/>
      <c r="F130" s="221"/>
      <c r="G130" s="221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21"/>
      <c r="E131" s="221"/>
      <c r="F131" s="221"/>
      <c r="G131" s="221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21"/>
      <c r="E132" s="221"/>
      <c r="F132" s="221"/>
      <c r="G132" s="221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21"/>
      <c r="E133" s="221"/>
      <c r="F133" s="221"/>
      <c r="G133" s="221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21"/>
      <c r="E134" s="221"/>
      <c r="F134" s="221"/>
      <c r="G134" s="221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21"/>
      <c r="E135" s="221"/>
      <c r="F135" s="221"/>
      <c r="G135" s="221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21"/>
      <c r="E136" s="221"/>
      <c r="F136" s="221"/>
      <c r="G136" s="221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21"/>
      <c r="E137" s="221"/>
      <c r="F137" s="221"/>
      <c r="G137" s="221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21"/>
      <c r="E138" s="221"/>
      <c r="F138" s="221"/>
      <c r="G138" s="221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21"/>
      <c r="E139" s="221"/>
      <c r="F139" s="221"/>
      <c r="G139" s="221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21"/>
      <c r="E140" s="221"/>
      <c r="F140" s="221"/>
      <c r="G140" s="221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21"/>
      <c r="E141" s="221"/>
      <c r="F141" s="221"/>
      <c r="G141" s="221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21"/>
      <c r="E142" s="221"/>
      <c r="F142" s="221"/>
      <c r="G142" s="221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21"/>
      <c r="E143" s="221"/>
      <c r="F143" s="221"/>
      <c r="G143" s="221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21"/>
      <c r="E144" s="221"/>
      <c r="F144" s="221"/>
      <c r="G144" s="221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21"/>
      <c r="E145" s="221"/>
      <c r="F145" s="221"/>
      <c r="G145" s="221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21"/>
      <c r="E146" s="221"/>
      <c r="F146" s="221"/>
      <c r="G146" s="221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21"/>
      <c r="E147" s="221"/>
      <c r="F147" s="221"/>
      <c r="G147" s="221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21"/>
      <c r="E148" s="221"/>
      <c r="F148" s="221"/>
      <c r="G148" s="221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21"/>
      <c r="E149" s="221"/>
      <c r="F149" s="221"/>
      <c r="G149" s="221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21"/>
      <c r="E150" s="221"/>
      <c r="F150" s="221"/>
      <c r="G150" s="221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21"/>
      <c r="E151" s="221"/>
      <c r="F151" s="221"/>
      <c r="G151" s="221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21"/>
      <c r="E152" s="221"/>
      <c r="F152" s="221"/>
      <c r="G152" s="221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21"/>
      <c r="E153" s="221"/>
      <c r="F153" s="221"/>
      <c r="G153" s="221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21"/>
      <c r="E154" s="221"/>
      <c r="F154" s="221"/>
      <c r="G154" s="221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21"/>
      <c r="E155" s="221"/>
      <c r="F155" s="221"/>
      <c r="G155" s="221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21"/>
      <c r="E156" s="221"/>
      <c r="F156" s="221"/>
      <c r="G156" s="221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21"/>
      <c r="E157" s="221"/>
      <c r="F157" s="221"/>
      <c r="G157" s="221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21"/>
      <c r="E158" s="221"/>
      <c r="F158" s="221"/>
      <c r="G158" s="221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21"/>
      <c r="E159" s="221"/>
      <c r="F159" s="221"/>
      <c r="G159" s="221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21"/>
      <c r="E160" s="221"/>
      <c r="F160" s="221"/>
      <c r="G160" s="221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21"/>
      <c r="E161" s="221"/>
      <c r="F161" s="221"/>
      <c r="G161" s="221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21"/>
      <c r="E162" s="221"/>
      <c r="F162" s="221"/>
      <c r="G162" s="221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21"/>
      <c r="E163" s="221"/>
      <c r="F163" s="221"/>
      <c r="G163" s="221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21"/>
      <c r="E164" s="221"/>
      <c r="F164" s="221"/>
      <c r="G164" s="221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21"/>
      <c r="E165" s="221"/>
      <c r="F165" s="221"/>
      <c r="G165" s="221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21"/>
      <c r="E166" s="221"/>
      <c r="F166" s="221"/>
      <c r="G166" s="221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21"/>
      <c r="E167" s="221"/>
      <c r="F167" s="221"/>
      <c r="G167" s="221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21"/>
      <c r="E168" s="221"/>
      <c r="F168" s="221"/>
      <c r="G168" s="221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</sheetData>
  <mergeCells count="1">
    <mergeCell ref="A2:G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7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indexed="60"/>
    <outlinePr applyStyles="1" summaryBelow="0"/>
    <pageSetUpPr fitToPage="1"/>
  </sheetPr>
  <dimension ref="A1:S247"/>
  <sheetViews>
    <sheetView workbookViewId="0">
      <selection activeCell="P40" sqref="P40"/>
    </sheetView>
  </sheetViews>
  <sheetFormatPr defaultRowHeight="12.75" x14ac:dyDescent="0.2"/>
  <cols>
    <col min="1" max="1" width="58.140625" style="112" bestFit="1" customWidth="1"/>
    <col min="2" max="2" width="12.42578125" style="200" bestFit="1" customWidth="1"/>
    <col min="3" max="3" width="13.5703125" style="200" bestFit="1" customWidth="1"/>
    <col min="4" max="4" width="10.28515625" style="13" customWidth="1"/>
    <col min="5" max="6" width="13.5703125" style="200" bestFit="1" customWidth="1"/>
    <col min="7" max="7" width="10.28515625" style="13" customWidth="1"/>
    <col min="8" max="8" width="12.7109375" style="200" hidden="1" customWidth="1"/>
    <col min="9" max="9" width="13.7109375" style="200" bestFit="1" customWidth="1"/>
    <col min="10" max="16384" width="9.140625" style="112"/>
  </cols>
  <sheetData>
    <row r="1" spans="1:19" x14ac:dyDescent="0.2">
      <c r="A1" s="190"/>
      <c r="B1" s="256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C1" s="257"/>
      <c r="D1" s="257"/>
      <c r="E1" s="257"/>
    </row>
    <row r="2" spans="1:19" ht="38.25" customHeight="1" x14ac:dyDescent="0.3">
      <c r="A2" s="258" t="s">
        <v>140</v>
      </c>
      <c r="B2" s="3"/>
      <c r="C2" s="3"/>
      <c r="D2" s="3"/>
      <c r="E2" s="3"/>
      <c r="F2" s="3"/>
      <c r="G2" s="3"/>
      <c r="H2" s="3"/>
      <c r="I2" s="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B4" s="169"/>
      <c r="C4" s="169"/>
      <c r="D4" s="173"/>
      <c r="E4" s="169"/>
      <c r="F4" s="169"/>
      <c r="G4" s="173"/>
      <c r="H4" s="169" t="s">
        <v>179</v>
      </c>
      <c r="I4" s="73" t="str">
        <f>VALVAL</f>
        <v>млрд. одиниць</v>
      </c>
    </row>
    <row r="5" spans="1:19" s="48" customFormat="1" x14ac:dyDescent="0.2">
      <c r="A5" s="86"/>
      <c r="B5" s="250">
        <v>42369</v>
      </c>
      <c r="C5" s="251"/>
      <c r="D5" s="252"/>
      <c r="E5" s="250">
        <v>42674</v>
      </c>
      <c r="F5" s="251"/>
      <c r="G5" s="252"/>
      <c r="H5" s="128"/>
      <c r="I5" s="128"/>
    </row>
    <row r="6" spans="1:19" s="124" customFormat="1" x14ac:dyDescent="0.2">
      <c r="A6" s="78"/>
      <c r="B6" s="212" t="s">
        <v>173</v>
      </c>
      <c r="C6" s="212" t="s">
        <v>3</v>
      </c>
      <c r="D6" s="16" t="s">
        <v>67</v>
      </c>
      <c r="E6" s="212" t="s">
        <v>173</v>
      </c>
      <c r="F6" s="212" t="s">
        <v>3</v>
      </c>
      <c r="G6" s="16" t="s">
        <v>67</v>
      </c>
      <c r="H6" s="212" t="s">
        <v>67</v>
      </c>
      <c r="I6" s="212" t="s">
        <v>149</v>
      </c>
    </row>
    <row r="7" spans="1:19" s="24" customFormat="1" ht="15" x14ac:dyDescent="0.2">
      <c r="A7" s="98" t="s">
        <v>172</v>
      </c>
      <c r="B7" s="136">
        <f t="shared" ref="B7:G7" si="0">SUM(B$8+ B$9)</f>
        <v>65.505686112320006</v>
      </c>
      <c r="C7" s="136">
        <f t="shared" si="0"/>
        <v>1572.1801589904999</v>
      </c>
      <c r="D7" s="184">
        <f t="shared" si="0"/>
        <v>1</v>
      </c>
      <c r="E7" s="136">
        <f t="shared" si="0"/>
        <v>68.349689675340002</v>
      </c>
      <c r="F7" s="136">
        <f t="shared" si="0"/>
        <v>1742.6403388254701</v>
      </c>
      <c r="G7" s="184">
        <f t="shared" si="0"/>
        <v>1</v>
      </c>
      <c r="H7" s="136"/>
      <c r="I7" s="136">
        <f>SUM(I$8+ I$9)</f>
        <v>0</v>
      </c>
    </row>
    <row r="8" spans="1:19" s="230" customFormat="1" x14ac:dyDescent="0.2">
      <c r="A8" s="109" t="s">
        <v>74</v>
      </c>
      <c r="B8" s="227">
        <v>55.593105028709999</v>
      </c>
      <c r="C8" s="227">
        <v>1334.2716012912799</v>
      </c>
      <c r="D8" s="37">
        <v>0.84867599999999999</v>
      </c>
      <c r="E8" s="227">
        <v>57.915573517170003</v>
      </c>
      <c r="F8" s="227">
        <v>1476.61262452813</v>
      </c>
      <c r="G8" s="37">
        <v>0.84734200000000004</v>
      </c>
      <c r="H8" s="227">
        <v>-1.3339999999999999E-3</v>
      </c>
      <c r="I8" s="227">
        <v>-21.4</v>
      </c>
    </row>
    <row r="9" spans="1:19" s="230" customFormat="1" x14ac:dyDescent="0.2">
      <c r="A9" s="109" t="s">
        <v>113</v>
      </c>
      <c r="B9" s="227">
        <v>9.9125810836100001</v>
      </c>
      <c r="C9" s="227">
        <v>237.90855769922001</v>
      </c>
      <c r="D9" s="37">
        <v>0.15132399999999999</v>
      </c>
      <c r="E9" s="227">
        <v>10.434116158169999</v>
      </c>
      <c r="F9" s="227">
        <v>266.02771429734003</v>
      </c>
      <c r="G9" s="37">
        <v>0.15265799999999999</v>
      </c>
      <c r="H9" s="227">
        <v>1.3339999999999999E-3</v>
      </c>
      <c r="I9" s="227">
        <v>21.4</v>
      </c>
    </row>
    <row r="10" spans="1:19" x14ac:dyDescent="0.2">
      <c r="B10" s="221"/>
      <c r="C10" s="221"/>
      <c r="D10" s="23"/>
      <c r="E10" s="221"/>
      <c r="F10" s="221"/>
      <c r="G10" s="23"/>
      <c r="H10" s="221"/>
      <c r="I10" s="221"/>
      <c r="J10" s="133"/>
      <c r="K10" s="133"/>
      <c r="L10" s="133"/>
      <c r="M10" s="133"/>
      <c r="N10" s="133"/>
      <c r="O10" s="133"/>
      <c r="P10" s="133"/>
      <c r="Q10" s="133"/>
    </row>
    <row r="11" spans="1:19" x14ac:dyDescent="0.2">
      <c r="B11" s="221"/>
      <c r="C11" s="221"/>
      <c r="D11" s="23"/>
      <c r="E11" s="221"/>
      <c r="F11" s="221"/>
      <c r="G11" s="23"/>
      <c r="H11" s="221"/>
      <c r="I11" s="221"/>
      <c r="J11" s="133"/>
      <c r="K11" s="133"/>
      <c r="L11" s="133"/>
      <c r="M11" s="133"/>
      <c r="N11" s="133"/>
      <c r="O11" s="133"/>
      <c r="P11" s="133"/>
      <c r="Q11" s="133"/>
    </row>
    <row r="12" spans="1:19" x14ac:dyDescent="0.2">
      <c r="B12" s="221"/>
      <c r="C12" s="221"/>
      <c r="D12" s="23"/>
      <c r="E12" s="221"/>
      <c r="F12" s="221"/>
      <c r="G12" s="23"/>
      <c r="H12" s="221"/>
      <c r="I12" s="221"/>
      <c r="J12" s="133"/>
      <c r="K12" s="133"/>
      <c r="L12" s="133"/>
      <c r="M12" s="133"/>
      <c r="N12" s="133"/>
      <c r="O12" s="133"/>
      <c r="P12" s="133"/>
      <c r="Q12" s="133"/>
    </row>
    <row r="13" spans="1:19" x14ac:dyDescent="0.2">
      <c r="B13" s="221"/>
      <c r="C13" s="221"/>
      <c r="D13" s="23"/>
      <c r="E13" s="221"/>
      <c r="F13" s="221"/>
      <c r="G13" s="23"/>
      <c r="H13" s="221"/>
      <c r="I13" s="221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B14" s="221"/>
      <c r="C14" s="221"/>
      <c r="D14" s="23"/>
      <c r="E14" s="221"/>
      <c r="F14" s="221"/>
      <c r="G14" s="23"/>
      <c r="H14" s="221"/>
      <c r="I14" s="221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B15" s="221"/>
      <c r="C15" s="221"/>
      <c r="D15" s="23"/>
      <c r="E15" s="221"/>
      <c r="F15" s="221"/>
      <c r="G15" s="23"/>
      <c r="H15" s="221"/>
      <c r="I15" s="221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221"/>
      <c r="C16" s="221"/>
      <c r="D16" s="23"/>
      <c r="E16" s="221"/>
      <c r="F16" s="221"/>
      <c r="G16" s="23"/>
      <c r="H16" s="221"/>
      <c r="I16" s="221"/>
      <c r="J16" s="133"/>
      <c r="K16" s="133"/>
      <c r="L16" s="133"/>
      <c r="M16" s="133"/>
      <c r="N16" s="133"/>
      <c r="O16" s="133"/>
      <c r="P16" s="133"/>
      <c r="Q16" s="133"/>
    </row>
    <row r="17" spans="2:17" x14ac:dyDescent="0.2">
      <c r="B17" s="221"/>
      <c r="C17" s="221"/>
      <c r="D17" s="23"/>
      <c r="E17" s="221"/>
      <c r="F17" s="221"/>
      <c r="G17" s="23"/>
      <c r="H17" s="221"/>
      <c r="I17" s="221"/>
      <c r="J17" s="133"/>
      <c r="K17" s="133"/>
      <c r="L17" s="133"/>
      <c r="M17" s="133"/>
      <c r="N17" s="133"/>
      <c r="O17" s="133"/>
      <c r="P17" s="133"/>
      <c r="Q17" s="133"/>
    </row>
    <row r="18" spans="2:17" x14ac:dyDescent="0.2">
      <c r="B18" s="221"/>
      <c r="C18" s="221"/>
      <c r="D18" s="23"/>
      <c r="E18" s="221"/>
      <c r="F18" s="221"/>
      <c r="G18" s="23"/>
      <c r="H18" s="221"/>
      <c r="I18" s="221"/>
      <c r="J18" s="133"/>
      <c r="K18" s="133"/>
      <c r="L18" s="133"/>
      <c r="M18" s="133"/>
      <c r="N18" s="133"/>
      <c r="O18" s="133"/>
      <c r="P18" s="133"/>
      <c r="Q18" s="133"/>
    </row>
    <row r="19" spans="2:17" x14ac:dyDescent="0.2">
      <c r="B19" s="221"/>
      <c r="C19" s="221"/>
      <c r="D19" s="23"/>
      <c r="E19" s="221"/>
      <c r="F19" s="221"/>
      <c r="G19" s="23"/>
      <c r="H19" s="221"/>
      <c r="I19" s="221"/>
      <c r="J19" s="133"/>
      <c r="K19" s="133"/>
      <c r="L19" s="133"/>
      <c r="M19" s="133"/>
      <c r="N19" s="133"/>
      <c r="O19" s="133"/>
      <c r="P19" s="133"/>
      <c r="Q19" s="133"/>
    </row>
    <row r="20" spans="2:17" x14ac:dyDescent="0.2">
      <c r="B20" s="221"/>
      <c r="C20" s="221"/>
      <c r="D20" s="23"/>
      <c r="E20" s="221"/>
      <c r="F20" s="221"/>
      <c r="G20" s="23"/>
      <c r="H20" s="221"/>
      <c r="I20" s="221"/>
      <c r="J20" s="133"/>
      <c r="K20" s="133"/>
      <c r="L20" s="133"/>
      <c r="M20" s="133"/>
      <c r="N20" s="133"/>
      <c r="O20" s="133"/>
      <c r="P20" s="133"/>
      <c r="Q20" s="133"/>
    </row>
    <row r="21" spans="2:17" x14ac:dyDescent="0.2">
      <c r="B21" s="221"/>
      <c r="C21" s="221"/>
      <c r="D21" s="23"/>
      <c r="E21" s="221"/>
      <c r="F21" s="221"/>
      <c r="G21" s="23"/>
      <c r="H21" s="221"/>
      <c r="I21" s="221"/>
      <c r="J21" s="133"/>
      <c r="K21" s="133"/>
      <c r="L21" s="133"/>
      <c r="M21" s="133"/>
      <c r="N21" s="133"/>
      <c r="O21" s="133"/>
      <c r="P21" s="133"/>
      <c r="Q21" s="133"/>
    </row>
    <row r="22" spans="2:17" x14ac:dyDescent="0.2">
      <c r="B22" s="221"/>
      <c r="C22" s="221"/>
      <c r="D22" s="23"/>
      <c r="E22" s="221"/>
      <c r="F22" s="221"/>
      <c r="G22" s="23"/>
      <c r="H22" s="221"/>
      <c r="I22" s="221"/>
      <c r="J22" s="133"/>
      <c r="K22" s="133"/>
      <c r="L22" s="133"/>
      <c r="M22" s="133"/>
      <c r="N22" s="133"/>
      <c r="O22" s="133"/>
      <c r="P22" s="133"/>
      <c r="Q22" s="133"/>
    </row>
    <row r="23" spans="2:17" x14ac:dyDescent="0.2">
      <c r="B23" s="221"/>
      <c r="C23" s="221"/>
      <c r="D23" s="23"/>
      <c r="E23" s="221"/>
      <c r="F23" s="221"/>
      <c r="G23" s="23"/>
      <c r="H23" s="221"/>
      <c r="I23" s="221"/>
      <c r="J23" s="133"/>
      <c r="K23" s="133"/>
      <c r="L23" s="133"/>
      <c r="M23" s="133"/>
      <c r="N23" s="133"/>
      <c r="O23" s="133"/>
      <c r="P23" s="133"/>
      <c r="Q23" s="133"/>
    </row>
    <row r="24" spans="2:17" x14ac:dyDescent="0.2">
      <c r="B24" s="221"/>
      <c r="C24" s="221"/>
      <c r="D24" s="23"/>
      <c r="E24" s="221"/>
      <c r="F24" s="221"/>
      <c r="G24" s="23"/>
      <c r="H24" s="221"/>
      <c r="I24" s="221"/>
      <c r="J24" s="133"/>
      <c r="K24" s="133"/>
      <c r="L24" s="133"/>
      <c r="M24" s="133"/>
      <c r="N24" s="133"/>
      <c r="O24" s="133"/>
      <c r="P24" s="133"/>
      <c r="Q24" s="133"/>
    </row>
    <row r="25" spans="2:17" x14ac:dyDescent="0.2">
      <c r="B25" s="221"/>
      <c r="C25" s="221"/>
      <c r="D25" s="23"/>
      <c r="E25" s="221"/>
      <c r="F25" s="221"/>
      <c r="G25" s="23"/>
      <c r="H25" s="221"/>
      <c r="I25" s="221"/>
      <c r="J25" s="133"/>
      <c r="K25" s="133"/>
      <c r="L25" s="133"/>
      <c r="M25" s="133"/>
      <c r="N25" s="133"/>
      <c r="O25" s="133"/>
      <c r="P25" s="133"/>
      <c r="Q25" s="133"/>
    </row>
    <row r="26" spans="2:17" x14ac:dyDescent="0.2">
      <c r="B26" s="221"/>
      <c r="C26" s="221"/>
      <c r="D26" s="23"/>
      <c r="E26" s="221"/>
      <c r="F26" s="221"/>
      <c r="G26" s="23"/>
      <c r="H26" s="221"/>
      <c r="I26" s="221"/>
      <c r="J26" s="133"/>
      <c r="K26" s="133"/>
      <c r="L26" s="133"/>
      <c r="M26" s="133"/>
      <c r="N26" s="133"/>
      <c r="O26" s="133"/>
      <c r="P26" s="133"/>
      <c r="Q26" s="133"/>
    </row>
    <row r="27" spans="2:17" x14ac:dyDescent="0.2">
      <c r="B27" s="221"/>
      <c r="C27" s="221"/>
      <c r="D27" s="23"/>
      <c r="E27" s="221"/>
      <c r="F27" s="221"/>
      <c r="G27" s="23"/>
      <c r="H27" s="221"/>
      <c r="I27" s="221"/>
      <c r="J27" s="133"/>
      <c r="K27" s="133"/>
      <c r="L27" s="133"/>
      <c r="M27" s="133"/>
      <c r="N27" s="133"/>
      <c r="O27" s="133"/>
      <c r="P27" s="133"/>
      <c r="Q27" s="133"/>
    </row>
    <row r="28" spans="2:17" x14ac:dyDescent="0.2">
      <c r="B28" s="221"/>
      <c r="C28" s="221"/>
      <c r="D28" s="23"/>
      <c r="E28" s="221"/>
      <c r="F28" s="221"/>
      <c r="G28" s="23"/>
      <c r="H28" s="221"/>
      <c r="I28" s="221"/>
      <c r="J28" s="133"/>
      <c r="K28" s="133"/>
      <c r="L28" s="133"/>
      <c r="M28" s="133"/>
      <c r="N28" s="133"/>
      <c r="O28" s="133"/>
      <c r="P28" s="133"/>
      <c r="Q28" s="133"/>
    </row>
    <row r="29" spans="2:17" x14ac:dyDescent="0.2">
      <c r="B29" s="221"/>
      <c r="C29" s="221"/>
      <c r="D29" s="23"/>
      <c r="E29" s="221"/>
      <c r="F29" s="221"/>
      <c r="G29" s="23"/>
      <c r="H29" s="221"/>
      <c r="I29" s="221"/>
      <c r="J29" s="133"/>
      <c r="K29" s="133"/>
      <c r="L29" s="133"/>
      <c r="M29" s="133"/>
      <c r="N29" s="133"/>
      <c r="O29" s="133"/>
      <c r="P29" s="133"/>
      <c r="Q29" s="133"/>
    </row>
    <row r="30" spans="2:17" x14ac:dyDescent="0.2">
      <c r="B30" s="221"/>
      <c r="C30" s="221"/>
      <c r="D30" s="23"/>
      <c r="E30" s="221"/>
      <c r="F30" s="221"/>
      <c r="G30" s="23"/>
      <c r="H30" s="221"/>
      <c r="I30" s="221"/>
      <c r="J30" s="133"/>
      <c r="K30" s="133"/>
      <c r="L30" s="133"/>
      <c r="M30" s="133"/>
      <c r="N30" s="133"/>
      <c r="O30" s="133"/>
      <c r="P30" s="133"/>
      <c r="Q30" s="133"/>
    </row>
    <row r="31" spans="2:17" x14ac:dyDescent="0.2">
      <c r="B31" s="221"/>
      <c r="C31" s="221"/>
      <c r="D31" s="23"/>
      <c r="E31" s="221"/>
      <c r="F31" s="221"/>
      <c r="G31" s="23"/>
      <c r="H31" s="221"/>
      <c r="I31" s="221"/>
      <c r="J31" s="133"/>
      <c r="K31" s="133"/>
      <c r="L31" s="133"/>
      <c r="M31" s="133"/>
      <c r="N31" s="133"/>
      <c r="O31" s="133"/>
      <c r="P31" s="133"/>
      <c r="Q31" s="133"/>
    </row>
    <row r="32" spans="2:17" x14ac:dyDescent="0.2">
      <c r="B32" s="221"/>
      <c r="C32" s="221"/>
      <c r="D32" s="23"/>
      <c r="E32" s="221"/>
      <c r="F32" s="221"/>
      <c r="G32" s="23"/>
      <c r="H32" s="221"/>
      <c r="I32" s="221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221"/>
      <c r="C33" s="221"/>
      <c r="D33" s="23"/>
      <c r="E33" s="221"/>
      <c r="F33" s="221"/>
      <c r="G33" s="23"/>
      <c r="H33" s="221"/>
      <c r="I33" s="221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221"/>
      <c r="C34" s="221"/>
      <c r="D34" s="23"/>
      <c r="E34" s="221"/>
      <c r="F34" s="221"/>
      <c r="G34" s="23"/>
      <c r="H34" s="221"/>
      <c r="I34" s="221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221"/>
      <c r="C35" s="221"/>
      <c r="D35" s="23"/>
      <c r="E35" s="221"/>
      <c r="F35" s="221"/>
      <c r="G35" s="23"/>
      <c r="H35" s="221"/>
      <c r="I35" s="221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221"/>
      <c r="C36" s="221"/>
      <c r="D36" s="23"/>
      <c r="E36" s="221"/>
      <c r="F36" s="221"/>
      <c r="G36" s="23"/>
      <c r="H36" s="221"/>
      <c r="I36" s="221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221"/>
      <c r="C37" s="221"/>
      <c r="D37" s="23"/>
      <c r="E37" s="221"/>
      <c r="F37" s="221"/>
      <c r="G37" s="23"/>
      <c r="H37" s="221"/>
      <c r="I37" s="221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221"/>
      <c r="C38" s="221"/>
      <c r="D38" s="23"/>
      <c r="E38" s="221"/>
      <c r="F38" s="221"/>
      <c r="G38" s="23"/>
      <c r="H38" s="221"/>
      <c r="I38" s="221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221"/>
      <c r="C39" s="221"/>
      <c r="D39" s="23"/>
      <c r="E39" s="221"/>
      <c r="F39" s="221"/>
      <c r="G39" s="23"/>
      <c r="H39" s="221"/>
      <c r="I39" s="221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221"/>
      <c r="C40" s="221"/>
      <c r="D40" s="23"/>
      <c r="E40" s="221"/>
      <c r="F40" s="221"/>
      <c r="G40" s="23"/>
      <c r="H40" s="221"/>
      <c r="I40" s="221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221"/>
      <c r="C41" s="221"/>
      <c r="D41" s="23"/>
      <c r="E41" s="221"/>
      <c r="F41" s="221"/>
      <c r="G41" s="23"/>
      <c r="H41" s="221"/>
      <c r="I41" s="221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221"/>
      <c r="C42" s="221"/>
      <c r="D42" s="23"/>
      <c r="E42" s="221"/>
      <c r="F42" s="221"/>
      <c r="G42" s="23"/>
      <c r="H42" s="221"/>
      <c r="I42" s="221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221"/>
      <c r="C43" s="221"/>
      <c r="D43" s="23"/>
      <c r="E43" s="221"/>
      <c r="F43" s="221"/>
      <c r="G43" s="23"/>
      <c r="H43" s="221"/>
      <c r="I43" s="221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221"/>
      <c r="C44" s="221"/>
      <c r="D44" s="23"/>
      <c r="E44" s="221"/>
      <c r="F44" s="221"/>
      <c r="G44" s="23"/>
      <c r="H44" s="221"/>
      <c r="I44" s="221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221"/>
      <c r="C45" s="221"/>
      <c r="D45" s="23"/>
      <c r="E45" s="221"/>
      <c r="F45" s="221"/>
      <c r="G45" s="23"/>
      <c r="H45" s="221"/>
      <c r="I45" s="221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221"/>
      <c r="C46" s="221"/>
      <c r="D46" s="23"/>
      <c r="E46" s="221"/>
      <c r="F46" s="221"/>
      <c r="G46" s="23"/>
      <c r="H46" s="221"/>
      <c r="I46" s="221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221"/>
      <c r="C47" s="221"/>
      <c r="D47" s="23"/>
      <c r="E47" s="221"/>
      <c r="F47" s="221"/>
      <c r="G47" s="23"/>
      <c r="H47" s="221"/>
      <c r="I47" s="221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221"/>
      <c r="C48" s="221"/>
      <c r="D48" s="23"/>
      <c r="E48" s="221"/>
      <c r="F48" s="221"/>
      <c r="G48" s="23"/>
      <c r="H48" s="221"/>
      <c r="I48" s="221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221"/>
      <c r="C49" s="221"/>
      <c r="D49" s="23"/>
      <c r="E49" s="221"/>
      <c r="F49" s="221"/>
      <c r="G49" s="23"/>
      <c r="H49" s="221"/>
      <c r="I49" s="221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221"/>
      <c r="C50" s="221"/>
      <c r="D50" s="23"/>
      <c r="E50" s="221"/>
      <c r="F50" s="221"/>
      <c r="G50" s="23"/>
      <c r="H50" s="221"/>
      <c r="I50" s="221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221"/>
      <c r="C51" s="221"/>
      <c r="D51" s="23"/>
      <c r="E51" s="221"/>
      <c r="F51" s="221"/>
      <c r="G51" s="23"/>
      <c r="H51" s="221"/>
      <c r="I51" s="221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221"/>
      <c r="C52" s="221"/>
      <c r="D52" s="23"/>
      <c r="E52" s="221"/>
      <c r="F52" s="221"/>
      <c r="G52" s="23"/>
      <c r="H52" s="221"/>
      <c r="I52" s="221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221"/>
      <c r="C53" s="221"/>
      <c r="D53" s="23"/>
      <c r="E53" s="221"/>
      <c r="F53" s="221"/>
      <c r="G53" s="23"/>
      <c r="H53" s="221"/>
      <c r="I53" s="221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221"/>
      <c r="C54" s="221"/>
      <c r="D54" s="23"/>
      <c r="E54" s="221"/>
      <c r="F54" s="221"/>
      <c r="G54" s="23"/>
      <c r="H54" s="221"/>
      <c r="I54" s="221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221"/>
      <c r="C55" s="221"/>
      <c r="D55" s="23"/>
      <c r="E55" s="221"/>
      <c r="F55" s="221"/>
      <c r="G55" s="23"/>
      <c r="H55" s="221"/>
      <c r="I55" s="221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221"/>
      <c r="C56" s="221"/>
      <c r="D56" s="23"/>
      <c r="E56" s="221"/>
      <c r="F56" s="221"/>
      <c r="G56" s="23"/>
      <c r="H56" s="221"/>
      <c r="I56" s="221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221"/>
      <c r="C57" s="221"/>
      <c r="D57" s="23"/>
      <c r="E57" s="221"/>
      <c r="F57" s="221"/>
      <c r="G57" s="23"/>
      <c r="H57" s="221"/>
      <c r="I57" s="221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221"/>
      <c r="C58" s="221"/>
      <c r="D58" s="23"/>
      <c r="E58" s="221"/>
      <c r="F58" s="221"/>
      <c r="G58" s="23"/>
      <c r="H58" s="221"/>
      <c r="I58" s="221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221"/>
      <c r="C59" s="221"/>
      <c r="D59" s="23"/>
      <c r="E59" s="221"/>
      <c r="F59" s="221"/>
      <c r="G59" s="23"/>
      <c r="H59" s="221"/>
      <c r="I59" s="221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221"/>
      <c r="C60" s="221"/>
      <c r="D60" s="23"/>
      <c r="E60" s="221"/>
      <c r="F60" s="221"/>
      <c r="G60" s="23"/>
      <c r="H60" s="221"/>
      <c r="I60" s="221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221"/>
      <c r="C61" s="221"/>
      <c r="D61" s="23"/>
      <c r="E61" s="221"/>
      <c r="F61" s="221"/>
      <c r="G61" s="23"/>
      <c r="H61" s="221"/>
      <c r="I61" s="221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221"/>
      <c r="C62" s="221"/>
      <c r="D62" s="23"/>
      <c r="E62" s="221"/>
      <c r="F62" s="221"/>
      <c r="G62" s="23"/>
      <c r="H62" s="221"/>
      <c r="I62" s="221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221"/>
      <c r="C63" s="221"/>
      <c r="D63" s="23"/>
      <c r="E63" s="221"/>
      <c r="F63" s="221"/>
      <c r="G63" s="23"/>
      <c r="H63" s="221"/>
      <c r="I63" s="221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221"/>
      <c r="C64" s="221"/>
      <c r="D64" s="23"/>
      <c r="E64" s="221"/>
      <c r="F64" s="221"/>
      <c r="G64" s="23"/>
      <c r="H64" s="221"/>
      <c r="I64" s="221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221"/>
      <c r="C65" s="221"/>
      <c r="D65" s="23"/>
      <c r="E65" s="221"/>
      <c r="F65" s="221"/>
      <c r="G65" s="23"/>
      <c r="H65" s="221"/>
      <c r="I65" s="221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221"/>
      <c r="C66" s="221"/>
      <c r="D66" s="23"/>
      <c r="E66" s="221"/>
      <c r="F66" s="221"/>
      <c r="G66" s="23"/>
      <c r="H66" s="221"/>
      <c r="I66" s="221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221"/>
      <c r="C67" s="221"/>
      <c r="D67" s="23"/>
      <c r="E67" s="221"/>
      <c r="F67" s="221"/>
      <c r="G67" s="23"/>
      <c r="H67" s="221"/>
      <c r="I67" s="221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221"/>
      <c r="C68" s="221"/>
      <c r="D68" s="23"/>
      <c r="E68" s="221"/>
      <c r="F68" s="221"/>
      <c r="G68" s="23"/>
      <c r="H68" s="221"/>
      <c r="I68" s="221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221"/>
      <c r="C69" s="221"/>
      <c r="D69" s="23"/>
      <c r="E69" s="221"/>
      <c r="F69" s="221"/>
      <c r="G69" s="23"/>
      <c r="H69" s="221"/>
      <c r="I69" s="221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221"/>
      <c r="C70" s="221"/>
      <c r="D70" s="23"/>
      <c r="E70" s="221"/>
      <c r="F70" s="221"/>
      <c r="G70" s="23"/>
      <c r="H70" s="221"/>
      <c r="I70" s="221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221"/>
      <c r="C71" s="221"/>
      <c r="D71" s="23"/>
      <c r="E71" s="221"/>
      <c r="F71" s="221"/>
      <c r="G71" s="23"/>
      <c r="H71" s="221"/>
      <c r="I71" s="221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221"/>
      <c r="C72" s="221"/>
      <c r="D72" s="23"/>
      <c r="E72" s="221"/>
      <c r="F72" s="221"/>
      <c r="G72" s="23"/>
      <c r="H72" s="221"/>
      <c r="I72" s="221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221"/>
      <c r="C73" s="221"/>
      <c r="D73" s="23"/>
      <c r="E73" s="221"/>
      <c r="F73" s="221"/>
      <c r="G73" s="23"/>
      <c r="H73" s="221"/>
      <c r="I73" s="221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221"/>
      <c r="C74" s="221"/>
      <c r="D74" s="23"/>
      <c r="E74" s="221"/>
      <c r="F74" s="221"/>
      <c r="G74" s="23"/>
      <c r="H74" s="221"/>
      <c r="I74" s="221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221"/>
      <c r="C75" s="221"/>
      <c r="D75" s="23"/>
      <c r="E75" s="221"/>
      <c r="F75" s="221"/>
      <c r="G75" s="23"/>
      <c r="H75" s="221"/>
      <c r="I75" s="221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221"/>
      <c r="C76" s="221"/>
      <c r="D76" s="23"/>
      <c r="E76" s="221"/>
      <c r="F76" s="221"/>
      <c r="G76" s="23"/>
      <c r="H76" s="221"/>
      <c r="I76" s="221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221"/>
      <c r="C77" s="221"/>
      <c r="D77" s="23"/>
      <c r="E77" s="221"/>
      <c r="F77" s="221"/>
      <c r="G77" s="23"/>
      <c r="H77" s="221"/>
      <c r="I77" s="221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221"/>
      <c r="C78" s="221"/>
      <c r="D78" s="23"/>
      <c r="E78" s="221"/>
      <c r="F78" s="221"/>
      <c r="G78" s="23"/>
      <c r="H78" s="221"/>
      <c r="I78" s="221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221"/>
      <c r="C79" s="221"/>
      <c r="D79" s="23"/>
      <c r="E79" s="221"/>
      <c r="F79" s="221"/>
      <c r="G79" s="23"/>
      <c r="H79" s="221"/>
      <c r="I79" s="221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221"/>
      <c r="C80" s="221"/>
      <c r="D80" s="23"/>
      <c r="E80" s="221"/>
      <c r="F80" s="221"/>
      <c r="G80" s="23"/>
      <c r="H80" s="221"/>
      <c r="I80" s="221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221"/>
      <c r="C81" s="221"/>
      <c r="D81" s="23"/>
      <c r="E81" s="221"/>
      <c r="F81" s="221"/>
      <c r="G81" s="23"/>
      <c r="H81" s="221"/>
      <c r="I81" s="221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221"/>
      <c r="C82" s="221"/>
      <c r="D82" s="23"/>
      <c r="E82" s="221"/>
      <c r="F82" s="221"/>
      <c r="G82" s="23"/>
      <c r="H82" s="221"/>
      <c r="I82" s="221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221"/>
      <c r="C83" s="221"/>
      <c r="D83" s="23"/>
      <c r="E83" s="221"/>
      <c r="F83" s="221"/>
      <c r="G83" s="23"/>
      <c r="H83" s="221"/>
      <c r="I83" s="221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221"/>
      <c r="C84" s="221"/>
      <c r="D84" s="23"/>
      <c r="E84" s="221"/>
      <c r="F84" s="221"/>
      <c r="G84" s="23"/>
      <c r="H84" s="221"/>
      <c r="I84" s="221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221"/>
      <c r="C85" s="221"/>
      <c r="D85" s="23"/>
      <c r="E85" s="221"/>
      <c r="F85" s="221"/>
      <c r="G85" s="23"/>
      <c r="H85" s="221"/>
      <c r="I85" s="221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221"/>
      <c r="C86" s="221"/>
      <c r="D86" s="23"/>
      <c r="E86" s="221"/>
      <c r="F86" s="221"/>
      <c r="G86" s="23"/>
      <c r="H86" s="221"/>
      <c r="I86" s="221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221"/>
      <c r="C87" s="221"/>
      <c r="D87" s="23"/>
      <c r="E87" s="221"/>
      <c r="F87" s="221"/>
      <c r="G87" s="23"/>
      <c r="H87" s="221"/>
      <c r="I87" s="221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221"/>
      <c r="C88" s="221"/>
      <c r="D88" s="23"/>
      <c r="E88" s="221"/>
      <c r="F88" s="221"/>
      <c r="G88" s="23"/>
      <c r="H88" s="221"/>
      <c r="I88" s="221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221"/>
      <c r="C89" s="221"/>
      <c r="D89" s="23"/>
      <c r="E89" s="221"/>
      <c r="F89" s="221"/>
      <c r="G89" s="23"/>
      <c r="H89" s="221"/>
      <c r="I89" s="221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221"/>
      <c r="C90" s="221"/>
      <c r="D90" s="23"/>
      <c r="E90" s="221"/>
      <c r="F90" s="221"/>
      <c r="G90" s="23"/>
      <c r="H90" s="221"/>
      <c r="I90" s="221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221"/>
      <c r="C91" s="221"/>
      <c r="D91" s="23"/>
      <c r="E91" s="221"/>
      <c r="F91" s="221"/>
      <c r="G91" s="23"/>
      <c r="H91" s="221"/>
      <c r="I91" s="221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221"/>
      <c r="C92" s="221"/>
      <c r="D92" s="23"/>
      <c r="E92" s="221"/>
      <c r="F92" s="221"/>
      <c r="G92" s="23"/>
      <c r="H92" s="221"/>
      <c r="I92" s="221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221"/>
      <c r="C93" s="221"/>
      <c r="D93" s="23"/>
      <c r="E93" s="221"/>
      <c r="F93" s="221"/>
      <c r="G93" s="23"/>
      <c r="H93" s="221"/>
      <c r="I93" s="221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221"/>
      <c r="C94" s="221"/>
      <c r="D94" s="23"/>
      <c r="E94" s="221"/>
      <c r="F94" s="221"/>
      <c r="G94" s="23"/>
      <c r="H94" s="221"/>
      <c r="I94" s="221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221"/>
      <c r="C95" s="221"/>
      <c r="D95" s="23"/>
      <c r="E95" s="221"/>
      <c r="F95" s="221"/>
      <c r="G95" s="23"/>
      <c r="H95" s="221"/>
      <c r="I95" s="221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221"/>
      <c r="C96" s="221"/>
      <c r="D96" s="23"/>
      <c r="E96" s="221"/>
      <c r="F96" s="221"/>
      <c r="G96" s="23"/>
      <c r="H96" s="221"/>
      <c r="I96" s="221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221"/>
      <c r="F97" s="221"/>
      <c r="G97" s="23"/>
      <c r="H97" s="221"/>
      <c r="I97" s="221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221"/>
      <c r="F98" s="221"/>
      <c r="G98" s="23"/>
      <c r="H98" s="221"/>
      <c r="I98" s="221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221"/>
      <c r="F99" s="221"/>
      <c r="G99" s="23"/>
      <c r="H99" s="221"/>
      <c r="I99" s="221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221"/>
      <c r="F100" s="221"/>
      <c r="G100" s="23"/>
      <c r="H100" s="221"/>
      <c r="I100" s="221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221"/>
      <c r="F101" s="221"/>
      <c r="G101" s="23"/>
      <c r="H101" s="221"/>
      <c r="I101" s="221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221"/>
      <c r="F102" s="221"/>
      <c r="G102" s="23"/>
      <c r="H102" s="221"/>
      <c r="I102" s="221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221"/>
      <c r="F103" s="221"/>
      <c r="G103" s="23"/>
      <c r="H103" s="221"/>
      <c r="I103" s="221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221"/>
      <c r="F104" s="221"/>
      <c r="G104" s="23"/>
      <c r="H104" s="221"/>
      <c r="I104" s="221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221"/>
      <c r="F105" s="221"/>
      <c r="G105" s="23"/>
      <c r="H105" s="221"/>
      <c r="I105" s="221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221"/>
      <c r="F106" s="221"/>
      <c r="G106" s="23"/>
      <c r="H106" s="221"/>
      <c r="I106" s="221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221"/>
      <c r="F107" s="221"/>
      <c r="G107" s="23"/>
      <c r="H107" s="221"/>
      <c r="I107" s="221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221"/>
      <c r="F108" s="221"/>
      <c r="G108" s="23"/>
      <c r="H108" s="221"/>
      <c r="I108" s="221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221"/>
      <c r="F109" s="221"/>
      <c r="G109" s="23"/>
      <c r="H109" s="221"/>
      <c r="I109" s="221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221"/>
      <c r="F110" s="221"/>
      <c r="G110" s="23"/>
      <c r="H110" s="221"/>
      <c r="I110" s="221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221"/>
      <c r="F111" s="221"/>
      <c r="G111" s="23"/>
      <c r="H111" s="221"/>
      <c r="I111" s="221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221"/>
      <c r="F112" s="221"/>
      <c r="G112" s="23"/>
      <c r="H112" s="221"/>
      <c r="I112" s="221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221"/>
      <c r="F113" s="221"/>
      <c r="G113" s="23"/>
      <c r="H113" s="221"/>
      <c r="I113" s="221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221"/>
      <c r="F114" s="221"/>
      <c r="G114" s="23"/>
      <c r="H114" s="221"/>
      <c r="I114" s="221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221"/>
      <c r="F115" s="221"/>
      <c r="G115" s="23"/>
      <c r="H115" s="221"/>
      <c r="I115" s="221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221"/>
      <c r="F116" s="221"/>
      <c r="G116" s="23"/>
      <c r="H116" s="221"/>
      <c r="I116" s="221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221"/>
      <c r="F117" s="221"/>
      <c r="G117" s="23"/>
      <c r="H117" s="221"/>
      <c r="I117" s="221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221"/>
      <c r="F118" s="221"/>
      <c r="G118" s="23"/>
      <c r="H118" s="221"/>
      <c r="I118" s="221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221"/>
      <c r="F119" s="221"/>
      <c r="G119" s="23"/>
      <c r="H119" s="221"/>
      <c r="I119" s="221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221"/>
      <c r="F120" s="221"/>
      <c r="G120" s="23"/>
      <c r="H120" s="221"/>
      <c r="I120" s="221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221"/>
      <c r="F121" s="221"/>
      <c r="G121" s="23"/>
      <c r="H121" s="221"/>
      <c r="I121" s="221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221"/>
      <c r="F122" s="221"/>
      <c r="G122" s="23"/>
      <c r="H122" s="221"/>
      <c r="I122" s="221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221"/>
      <c r="F123" s="221"/>
      <c r="G123" s="23"/>
      <c r="H123" s="221"/>
      <c r="I123" s="221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221"/>
      <c r="F124" s="221"/>
      <c r="G124" s="23"/>
      <c r="H124" s="221"/>
      <c r="I124" s="221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221"/>
      <c r="F125" s="221"/>
      <c r="G125" s="23"/>
      <c r="H125" s="221"/>
      <c r="I125" s="221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221"/>
      <c r="F126" s="221"/>
      <c r="G126" s="23"/>
      <c r="H126" s="221"/>
      <c r="I126" s="221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221"/>
      <c r="F127" s="221"/>
      <c r="G127" s="23"/>
      <c r="H127" s="221"/>
      <c r="I127" s="221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221"/>
      <c r="F128" s="221"/>
      <c r="G128" s="23"/>
      <c r="H128" s="221"/>
      <c r="I128" s="221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221"/>
      <c r="F129" s="221"/>
      <c r="G129" s="23"/>
      <c r="H129" s="221"/>
      <c r="I129" s="221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221"/>
      <c r="F130" s="221"/>
      <c r="G130" s="23"/>
      <c r="H130" s="221"/>
      <c r="I130" s="221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221"/>
      <c r="F131" s="221"/>
      <c r="G131" s="23"/>
      <c r="H131" s="221"/>
      <c r="I131" s="221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221"/>
      <c r="F132" s="221"/>
      <c r="G132" s="23"/>
      <c r="H132" s="221"/>
      <c r="I132" s="221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221"/>
      <c r="F133" s="221"/>
      <c r="G133" s="23"/>
      <c r="H133" s="221"/>
      <c r="I133" s="221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221"/>
      <c r="F134" s="221"/>
      <c r="G134" s="23"/>
      <c r="H134" s="221"/>
      <c r="I134" s="221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221"/>
      <c r="F135" s="221"/>
      <c r="G135" s="23"/>
      <c r="H135" s="221"/>
      <c r="I135" s="221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221"/>
      <c r="F136" s="221"/>
      <c r="G136" s="23"/>
      <c r="H136" s="221"/>
      <c r="I136" s="221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221"/>
      <c r="F137" s="221"/>
      <c r="G137" s="23"/>
      <c r="H137" s="221"/>
      <c r="I137" s="221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221"/>
      <c r="F138" s="221"/>
      <c r="G138" s="23"/>
      <c r="H138" s="221"/>
      <c r="I138" s="221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221"/>
      <c r="F139" s="221"/>
      <c r="G139" s="23"/>
      <c r="H139" s="221"/>
      <c r="I139" s="221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221"/>
      <c r="F140" s="221"/>
      <c r="G140" s="23"/>
      <c r="H140" s="221"/>
      <c r="I140" s="221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221"/>
      <c r="F141" s="221"/>
      <c r="G141" s="23"/>
      <c r="H141" s="221"/>
      <c r="I141" s="221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221"/>
      <c r="F142" s="221"/>
      <c r="G142" s="23"/>
      <c r="H142" s="221"/>
      <c r="I142" s="221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221"/>
      <c r="F143" s="221"/>
      <c r="G143" s="23"/>
      <c r="H143" s="221"/>
      <c r="I143" s="221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221"/>
      <c r="F144" s="221"/>
      <c r="G144" s="23"/>
      <c r="H144" s="221"/>
      <c r="I144" s="221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221"/>
      <c r="F145" s="221"/>
      <c r="G145" s="23"/>
      <c r="H145" s="221"/>
      <c r="I145" s="221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221"/>
      <c r="F146" s="221"/>
      <c r="G146" s="23"/>
      <c r="H146" s="221"/>
      <c r="I146" s="221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221"/>
      <c r="F147" s="221"/>
      <c r="G147" s="23"/>
      <c r="H147" s="221"/>
      <c r="I147" s="221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221"/>
      <c r="F148" s="221"/>
      <c r="G148" s="23"/>
      <c r="H148" s="221"/>
      <c r="I148" s="221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221"/>
      <c r="F149" s="221"/>
      <c r="G149" s="23"/>
      <c r="H149" s="221"/>
      <c r="I149" s="221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221"/>
      <c r="F150" s="221"/>
      <c r="G150" s="23"/>
      <c r="H150" s="221"/>
      <c r="I150" s="221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221"/>
      <c r="F151" s="221"/>
      <c r="G151" s="23"/>
      <c r="H151" s="221"/>
      <c r="I151" s="221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221"/>
      <c r="F152" s="221"/>
      <c r="G152" s="23"/>
      <c r="H152" s="221"/>
      <c r="I152" s="221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221"/>
      <c r="F153" s="221"/>
      <c r="G153" s="23"/>
      <c r="H153" s="221"/>
      <c r="I153" s="221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221"/>
      <c r="F154" s="221"/>
      <c r="G154" s="23"/>
      <c r="H154" s="221"/>
      <c r="I154" s="221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221"/>
      <c r="F155" s="221"/>
      <c r="G155" s="23"/>
      <c r="H155" s="221"/>
      <c r="I155" s="221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221"/>
      <c r="F156" s="221"/>
      <c r="G156" s="23"/>
      <c r="H156" s="221"/>
      <c r="I156" s="221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221"/>
      <c r="F157" s="221"/>
      <c r="G157" s="23"/>
      <c r="H157" s="221"/>
      <c r="I157" s="221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221"/>
      <c r="F158" s="221"/>
      <c r="G158" s="23"/>
      <c r="H158" s="221"/>
      <c r="I158" s="221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221"/>
      <c r="F159" s="221"/>
      <c r="G159" s="23"/>
      <c r="H159" s="221"/>
      <c r="I159" s="221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221"/>
      <c r="F160" s="221"/>
      <c r="G160" s="23"/>
      <c r="H160" s="221"/>
      <c r="I160" s="221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221"/>
      <c r="F161" s="221"/>
      <c r="G161" s="23"/>
      <c r="H161" s="221"/>
      <c r="I161" s="221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221"/>
      <c r="F162" s="221"/>
      <c r="G162" s="23"/>
      <c r="H162" s="221"/>
      <c r="I162" s="221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221"/>
      <c r="F163" s="221"/>
      <c r="G163" s="23"/>
      <c r="H163" s="221"/>
      <c r="I163" s="221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221"/>
      <c r="F164" s="221"/>
      <c r="G164" s="23"/>
      <c r="H164" s="221"/>
      <c r="I164" s="221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221"/>
      <c r="F165" s="221"/>
      <c r="G165" s="23"/>
      <c r="H165" s="221"/>
      <c r="I165" s="221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221"/>
      <c r="F166" s="221"/>
      <c r="G166" s="23"/>
      <c r="H166" s="221"/>
      <c r="I166" s="221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221"/>
      <c r="F167" s="221"/>
      <c r="G167" s="23"/>
      <c r="H167" s="221"/>
      <c r="I167" s="221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221"/>
      <c r="F168" s="221"/>
      <c r="G168" s="23"/>
      <c r="H168" s="221"/>
      <c r="I168" s="221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221"/>
      <c r="F169" s="221"/>
      <c r="G169" s="23"/>
      <c r="H169" s="221"/>
      <c r="I169" s="221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221"/>
      <c r="F170" s="221"/>
      <c r="G170" s="23"/>
      <c r="H170" s="221"/>
      <c r="I170" s="221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221"/>
      <c r="F171" s="221"/>
      <c r="G171" s="23"/>
      <c r="H171" s="221"/>
      <c r="I171" s="221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221"/>
      <c r="F172" s="221"/>
      <c r="G172" s="23"/>
      <c r="H172" s="221"/>
      <c r="I172" s="221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221"/>
      <c r="F173" s="221"/>
      <c r="G173" s="23"/>
      <c r="H173" s="221"/>
      <c r="I173" s="221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221"/>
      <c r="F174" s="221"/>
      <c r="G174" s="23"/>
      <c r="H174" s="221"/>
      <c r="I174" s="221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221"/>
      <c r="F175" s="221"/>
      <c r="G175" s="23"/>
      <c r="H175" s="221"/>
      <c r="I175" s="221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221"/>
      <c r="F176" s="221"/>
      <c r="G176" s="23"/>
      <c r="H176" s="221"/>
      <c r="I176" s="221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221"/>
      <c r="F177" s="221"/>
      <c r="G177" s="23"/>
      <c r="H177" s="221"/>
      <c r="I177" s="221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221"/>
      <c r="F178" s="221"/>
      <c r="G178" s="23"/>
      <c r="H178" s="221"/>
      <c r="I178" s="221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221"/>
      <c r="F179" s="221"/>
      <c r="G179" s="23"/>
      <c r="H179" s="221"/>
      <c r="I179" s="221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221"/>
      <c r="F180" s="221"/>
      <c r="G180" s="23"/>
      <c r="H180" s="221"/>
      <c r="I180" s="221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221"/>
      <c r="F181" s="221"/>
      <c r="G181" s="23"/>
      <c r="H181" s="221"/>
      <c r="I181" s="221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221"/>
      <c r="F182" s="221"/>
      <c r="G182" s="23"/>
      <c r="H182" s="221"/>
      <c r="I182" s="221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221"/>
      <c r="F183" s="221"/>
      <c r="G183" s="23"/>
      <c r="H183" s="221"/>
      <c r="I183" s="221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221"/>
      <c r="C184" s="221"/>
      <c r="D184" s="23"/>
      <c r="E184" s="221"/>
      <c r="F184" s="221"/>
      <c r="G184" s="23"/>
      <c r="H184" s="221"/>
      <c r="I184" s="221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221"/>
      <c r="C185" s="221"/>
      <c r="D185" s="23"/>
      <c r="E185" s="221"/>
      <c r="F185" s="221"/>
      <c r="G185" s="23"/>
      <c r="H185" s="221"/>
      <c r="I185" s="221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221"/>
      <c r="C186" s="221"/>
      <c r="D186" s="23"/>
      <c r="E186" s="221"/>
      <c r="F186" s="221"/>
      <c r="G186" s="23"/>
      <c r="H186" s="221"/>
      <c r="I186" s="221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221"/>
      <c r="C187" s="221"/>
      <c r="D187" s="23"/>
      <c r="E187" s="221"/>
      <c r="F187" s="221"/>
      <c r="G187" s="23"/>
      <c r="H187" s="221"/>
      <c r="I187" s="221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221"/>
      <c r="C188" s="221"/>
      <c r="D188" s="23"/>
      <c r="E188" s="221"/>
      <c r="F188" s="221"/>
      <c r="G188" s="23"/>
      <c r="H188" s="221"/>
      <c r="I188" s="221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221"/>
      <c r="C189" s="221"/>
      <c r="D189" s="23"/>
      <c r="E189" s="221"/>
      <c r="F189" s="221"/>
      <c r="G189" s="23"/>
      <c r="H189" s="221"/>
      <c r="I189" s="221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221"/>
      <c r="C190" s="221"/>
      <c r="D190" s="23"/>
      <c r="E190" s="221"/>
      <c r="F190" s="221"/>
      <c r="G190" s="23"/>
      <c r="H190" s="221"/>
      <c r="I190" s="221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221"/>
      <c r="C191" s="221"/>
      <c r="D191" s="23"/>
      <c r="E191" s="221"/>
      <c r="F191" s="221"/>
      <c r="G191" s="23"/>
      <c r="H191" s="221"/>
      <c r="I191" s="221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221"/>
      <c r="C192" s="221"/>
      <c r="D192" s="23"/>
      <c r="E192" s="221"/>
      <c r="F192" s="221"/>
      <c r="G192" s="23"/>
      <c r="H192" s="221"/>
      <c r="I192" s="221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221"/>
      <c r="C193" s="221"/>
      <c r="D193" s="23"/>
      <c r="E193" s="221"/>
      <c r="F193" s="221"/>
      <c r="G193" s="23"/>
      <c r="H193" s="221"/>
      <c r="I193" s="221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221"/>
      <c r="C194" s="221"/>
      <c r="D194" s="23"/>
      <c r="E194" s="221"/>
      <c r="F194" s="221"/>
      <c r="G194" s="23"/>
      <c r="H194" s="221"/>
      <c r="I194" s="221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221"/>
      <c r="C195" s="221"/>
      <c r="D195" s="23"/>
      <c r="E195" s="221"/>
      <c r="F195" s="221"/>
      <c r="G195" s="23"/>
      <c r="H195" s="221"/>
      <c r="I195" s="221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221"/>
      <c r="C196" s="221"/>
      <c r="D196" s="23"/>
      <c r="E196" s="221"/>
      <c r="F196" s="221"/>
      <c r="G196" s="23"/>
      <c r="H196" s="221"/>
      <c r="I196" s="221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221"/>
      <c r="C197" s="221"/>
      <c r="D197" s="23"/>
      <c r="E197" s="221"/>
      <c r="F197" s="221"/>
      <c r="G197" s="23"/>
      <c r="H197" s="221"/>
      <c r="I197" s="221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221"/>
      <c r="C198" s="221"/>
      <c r="D198" s="23"/>
      <c r="E198" s="221"/>
      <c r="F198" s="221"/>
      <c r="G198" s="23"/>
      <c r="H198" s="221"/>
      <c r="I198" s="221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221"/>
      <c r="C199" s="221"/>
      <c r="D199" s="23"/>
      <c r="E199" s="221"/>
      <c r="F199" s="221"/>
      <c r="G199" s="23"/>
      <c r="H199" s="221"/>
      <c r="I199" s="221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221"/>
      <c r="C200" s="221"/>
      <c r="D200" s="23"/>
      <c r="E200" s="221"/>
      <c r="F200" s="221"/>
      <c r="G200" s="23"/>
      <c r="H200" s="221"/>
      <c r="I200" s="221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221"/>
      <c r="C201" s="221"/>
      <c r="D201" s="23"/>
      <c r="E201" s="221"/>
      <c r="F201" s="221"/>
      <c r="G201" s="23"/>
      <c r="H201" s="221"/>
      <c r="I201" s="221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221"/>
      <c r="C202" s="221"/>
      <c r="D202" s="23"/>
      <c r="E202" s="221"/>
      <c r="F202" s="221"/>
      <c r="G202" s="23"/>
      <c r="H202" s="221"/>
      <c r="I202" s="221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221"/>
      <c r="C203" s="221"/>
      <c r="D203" s="23"/>
      <c r="E203" s="221"/>
      <c r="F203" s="221"/>
      <c r="G203" s="23"/>
      <c r="H203" s="221"/>
      <c r="I203" s="221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221"/>
      <c r="C204" s="221"/>
      <c r="D204" s="23"/>
      <c r="E204" s="221"/>
      <c r="F204" s="221"/>
      <c r="G204" s="23"/>
      <c r="H204" s="221"/>
      <c r="I204" s="221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221"/>
      <c r="C205" s="221"/>
      <c r="D205" s="23"/>
      <c r="E205" s="221"/>
      <c r="F205" s="221"/>
      <c r="G205" s="23"/>
      <c r="H205" s="221"/>
      <c r="I205" s="221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221"/>
      <c r="C206" s="221"/>
      <c r="D206" s="23"/>
      <c r="E206" s="221"/>
      <c r="F206" s="221"/>
      <c r="G206" s="23"/>
      <c r="H206" s="221"/>
      <c r="I206" s="221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221"/>
      <c r="C207" s="221"/>
      <c r="D207" s="23"/>
      <c r="E207" s="221"/>
      <c r="F207" s="221"/>
      <c r="G207" s="23"/>
      <c r="H207" s="221"/>
      <c r="I207" s="221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221"/>
      <c r="C208" s="221"/>
      <c r="D208" s="23"/>
      <c r="E208" s="221"/>
      <c r="F208" s="221"/>
      <c r="G208" s="23"/>
      <c r="H208" s="221"/>
      <c r="I208" s="221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221"/>
      <c r="C209" s="221"/>
      <c r="D209" s="23"/>
      <c r="E209" s="221"/>
      <c r="F209" s="221"/>
      <c r="G209" s="23"/>
      <c r="H209" s="221"/>
      <c r="I209" s="221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221"/>
      <c r="C210" s="221"/>
      <c r="D210" s="23"/>
      <c r="E210" s="221"/>
      <c r="F210" s="221"/>
      <c r="G210" s="23"/>
      <c r="H210" s="221"/>
      <c r="I210" s="221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221"/>
      <c r="C211" s="221"/>
      <c r="D211" s="23"/>
      <c r="E211" s="221"/>
      <c r="F211" s="221"/>
      <c r="G211" s="23"/>
      <c r="H211" s="221"/>
      <c r="I211" s="221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221"/>
      <c r="C212" s="221"/>
      <c r="D212" s="23"/>
      <c r="E212" s="221"/>
      <c r="F212" s="221"/>
      <c r="G212" s="23"/>
      <c r="H212" s="221"/>
      <c r="I212" s="221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221"/>
      <c r="C213" s="221"/>
      <c r="D213" s="23"/>
      <c r="E213" s="221"/>
      <c r="F213" s="221"/>
      <c r="G213" s="23"/>
      <c r="H213" s="221"/>
      <c r="I213" s="221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221"/>
      <c r="C214" s="221"/>
      <c r="D214" s="23"/>
      <c r="E214" s="221"/>
      <c r="F214" s="221"/>
      <c r="G214" s="23"/>
      <c r="H214" s="221"/>
      <c r="I214" s="221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221"/>
      <c r="C215" s="221"/>
      <c r="D215" s="23"/>
      <c r="E215" s="221"/>
      <c r="F215" s="221"/>
      <c r="G215" s="23"/>
      <c r="H215" s="221"/>
      <c r="I215" s="221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221"/>
      <c r="C216" s="221"/>
      <c r="D216" s="23"/>
      <c r="E216" s="221"/>
      <c r="F216" s="221"/>
      <c r="G216" s="23"/>
      <c r="H216" s="221"/>
      <c r="I216" s="221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221"/>
      <c r="C217" s="221"/>
      <c r="D217" s="23"/>
      <c r="E217" s="221"/>
      <c r="F217" s="221"/>
      <c r="G217" s="23"/>
      <c r="H217" s="221"/>
      <c r="I217" s="221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221"/>
      <c r="C218" s="221"/>
      <c r="D218" s="23"/>
      <c r="E218" s="221"/>
      <c r="F218" s="221"/>
      <c r="G218" s="23"/>
      <c r="H218" s="221"/>
      <c r="I218" s="221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221"/>
      <c r="C219" s="221"/>
      <c r="D219" s="23"/>
      <c r="E219" s="221"/>
      <c r="F219" s="221"/>
      <c r="G219" s="23"/>
      <c r="H219" s="221"/>
      <c r="I219" s="221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221"/>
      <c r="C220" s="221"/>
      <c r="D220" s="23"/>
      <c r="E220" s="221"/>
      <c r="F220" s="221"/>
      <c r="G220" s="23"/>
      <c r="H220" s="221"/>
      <c r="I220" s="221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221"/>
      <c r="C221" s="221"/>
      <c r="D221" s="23"/>
      <c r="E221" s="221"/>
      <c r="F221" s="221"/>
      <c r="G221" s="23"/>
      <c r="H221" s="221"/>
      <c r="I221" s="221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221"/>
      <c r="C222" s="221"/>
      <c r="D222" s="23"/>
      <c r="E222" s="221"/>
      <c r="F222" s="221"/>
      <c r="G222" s="23"/>
      <c r="H222" s="221"/>
      <c r="I222" s="221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221"/>
      <c r="C223" s="221"/>
      <c r="D223" s="23"/>
      <c r="E223" s="221"/>
      <c r="F223" s="221"/>
      <c r="G223" s="23"/>
      <c r="H223" s="221"/>
      <c r="I223" s="221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221"/>
      <c r="C224" s="221"/>
      <c r="D224" s="23"/>
      <c r="E224" s="221"/>
      <c r="F224" s="221"/>
      <c r="G224" s="23"/>
      <c r="H224" s="221"/>
      <c r="I224" s="221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221"/>
      <c r="C225" s="221"/>
      <c r="D225" s="23"/>
      <c r="E225" s="221"/>
      <c r="F225" s="221"/>
      <c r="G225" s="23"/>
      <c r="H225" s="221"/>
      <c r="I225" s="221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221"/>
      <c r="C226" s="221"/>
      <c r="D226" s="23"/>
      <c r="E226" s="221"/>
      <c r="F226" s="221"/>
      <c r="G226" s="23"/>
      <c r="H226" s="221"/>
      <c r="I226" s="221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221"/>
      <c r="C227" s="221"/>
      <c r="D227" s="23"/>
      <c r="E227" s="221"/>
      <c r="F227" s="221"/>
      <c r="G227" s="23"/>
      <c r="H227" s="221"/>
      <c r="I227" s="221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221"/>
      <c r="C228" s="221"/>
      <c r="D228" s="23"/>
      <c r="E228" s="221"/>
      <c r="F228" s="221"/>
      <c r="G228" s="23"/>
      <c r="H228" s="221"/>
      <c r="I228" s="221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221"/>
      <c r="C229" s="221"/>
      <c r="D229" s="23"/>
      <c r="E229" s="221"/>
      <c r="F229" s="221"/>
      <c r="G229" s="23"/>
      <c r="H229" s="221"/>
      <c r="I229" s="221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221"/>
      <c r="C230" s="221"/>
      <c r="D230" s="23"/>
      <c r="E230" s="221"/>
      <c r="F230" s="221"/>
      <c r="G230" s="23"/>
      <c r="H230" s="221"/>
      <c r="I230" s="221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221"/>
      <c r="C231" s="221"/>
      <c r="D231" s="23"/>
      <c r="E231" s="221"/>
      <c r="F231" s="221"/>
      <c r="G231" s="23"/>
      <c r="H231" s="221"/>
      <c r="I231" s="221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221"/>
      <c r="C232" s="221"/>
      <c r="D232" s="23"/>
      <c r="E232" s="221"/>
      <c r="F232" s="221"/>
      <c r="G232" s="23"/>
      <c r="H232" s="221"/>
      <c r="I232" s="221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221"/>
      <c r="C233" s="221"/>
      <c r="D233" s="23"/>
      <c r="E233" s="221"/>
      <c r="F233" s="221"/>
      <c r="G233" s="23"/>
      <c r="H233" s="221"/>
      <c r="I233" s="221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221"/>
      <c r="C234" s="221"/>
      <c r="D234" s="23"/>
      <c r="E234" s="221"/>
      <c r="F234" s="221"/>
      <c r="G234" s="23"/>
      <c r="H234" s="221"/>
      <c r="I234" s="221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221"/>
      <c r="C235" s="221"/>
      <c r="D235" s="23"/>
      <c r="E235" s="221"/>
      <c r="F235" s="221"/>
      <c r="G235" s="23"/>
      <c r="H235" s="221"/>
      <c r="I235" s="221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221"/>
      <c r="C236" s="221"/>
      <c r="D236" s="23"/>
      <c r="E236" s="221"/>
      <c r="F236" s="221"/>
      <c r="G236" s="23"/>
      <c r="H236" s="221"/>
      <c r="I236" s="221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221"/>
      <c r="C237" s="221"/>
      <c r="D237" s="23"/>
      <c r="E237" s="221"/>
      <c r="F237" s="221"/>
      <c r="G237" s="23"/>
      <c r="H237" s="221"/>
      <c r="I237" s="221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221"/>
      <c r="C238" s="221"/>
      <c r="D238" s="23"/>
      <c r="E238" s="221"/>
      <c r="F238" s="221"/>
      <c r="G238" s="23"/>
      <c r="H238" s="221"/>
      <c r="I238" s="221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221"/>
      <c r="C239" s="221"/>
      <c r="D239" s="23"/>
      <c r="E239" s="221"/>
      <c r="F239" s="221"/>
      <c r="G239" s="23"/>
      <c r="H239" s="221"/>
      <c r="I239" s="221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221"/>
      <c r="C240" s="221"/>
      <c r="D240" s="23"/>
      <c r="E240" s="221"/>
      <c r="F240" s="221"/>
      <c r="G240" s="23"/>
      <c r="H240" s="221"/>
      <c r="I240" s="221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221"/>
      <c r="C241" s="221"/>
      <c r="D241" s="23"/>
      <c r="E241" s="221"/>
      <c r="F241" s="221"/>
      <c r="G241" s="23"/>
      <c r="H241" s="221"/>
      <c r="I241" s="221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221"/>
      <c r="C242" s="221"/>
      <c r="D242" s="23"/>
      <c r="E242" s="221"/>
      <c r="F242" s="221"/>
      <c r="G242" s="23"/>
      <c r="H242" s="221"/>
      <c r="I242" s="221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221"/>
      <c r="C243" s="221"/>
      <c r="D243" s="23"/>
      <c r="E243" s="221"/>
      <c r="F243" s="221"/>
      <c r="G243" s="23"/>
      <c r="H243" s="221"/>
      <c r="I243" s="221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221"/>
      <c r="C244" s="221"/>
      <c r="D244" s="23"/>
      <c r="E244" s="221"/>
      <c r="F244" s="221"/>
      <c r="G244" s="23"/>
      <c r="H244" s="221"/>
      <c r="I244" s="221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221"/>
      <c r="C245" s="221"/>
      <c r="D245" s="23"/>
      <c r="E245" s="221"/>
      <c r="F245" s="221"/>
      <c r="G245" s="23"/>
      <c r="H245" s="221"/>
      <c r="I245" s="221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221"/>
      <c r="C246" s="221"/>
      <c r="D246" s="23"/>
      <c r="E246" s="221"/>
      <c r="F246" s="221"/>
      <c r="G246" s="23"/>
      <c r="H246" s="221"/>
      <c r="I246" s="221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221"/>
      <c r="C247" s="221"/>
      <c r="D247" s="23"/>
      <c r="E247" s="221"/>
      <c r="F247" s="221"/>
      <c r="G247" s="23"/>
      <c r="H247" s="221"/>
      <c r="I247" s="221"/>
      <c r="J247" s="133"/>
      <c r="K247" s="133"/>
      <c r="L247" s="133"/>
      <c r="M247" s="133"/>
      <c r="N247" s="133"/>
      <c r="O247" s="133"/>
      <c r="P247" s="133"/>
      <c r="Q247" s="133"/>
    </row>
  </sheetData>
  <mergeCells count="4">
    <mergeCell ref="B5:D5"/>
    <mergeCell ref="E5:G5"/>
    <mergeCell ref="A2:I2"/>
    <mergeCell ref="B1:E1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91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indexed="55"/>
    <outlinePr applyStyles="1" summaryBelow="0"/>
    <pageSetUpPr fitToPage="1"/>
  </sheetPr>
  <dimension ref="A2:T247"/>
  <sheetViews>
    <sheetView workbookViewId="0">
      <selection activeCell="D4" sqref="D4"/>
    </sheetView>
  </sheetViews>
  <sheetFormatPr defaultRowHeight="12.75" x14ac:dyDescent="0.2"/>
  <cols>
    <col min="1" max="1" width="63.28515625" style="112" bestFit="1" customWidth="1"/>
    <col min="2" max="2" width="14.28515625" style="200" customWidth="1"/>
    <col min="3" max="3" width="15.140625" style="200" customWidth="1"/>
    <col min="4" max="4" width="10.28515625" style="13" customWidth="1"/>
    <col min="5" max="5" width="8.85546875" style="112" hidden="1" customWidth="1"/>
    <col min="6" max="16384" width="9.140625" style="112"/>
  </cols>
  <sheetData>
    <row r="2" spans="1:20" ht="39" customHeight="1" x14ac:dyDescent="0.3">
      <c r="A2" s="258" t="s">
        <v>16</v>
      </c>
      <c r="B2" s="3"/>
      <c r="C2" s="3"/>
      <c r="D2" s="3"/>
      <c r="E2" s="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</row>
    <row r="3" spans="1:20" x14ac:dyDescent="0.2">
      <c r="A3" s="190"/>
    </row>
    <row r="4" spans="1:20" s="73" customFormat="1" x14ac:dyDescent="0.2">
      <c r="B4" s="169"/>
      <c r="C4" s="169"/>
      <c r="D4" s="173" t="str">
        <f>VALVAL</f>
        <v>млрд. одиниць</v>
      </c>
    </row>
    <row r="5" spans="1:20" s="187" customFormat="1" x14ac:dyDescent="0.2">
      <c r="A5" s="78"/>
      <c r="B5" s="212" t="s">
        <v>173</v>
      </c>
      <c r="C5" s="212" t="s">
        <v>3</v>
      </c>
      <c r="D5" s="16" t="s">
        <v>67</v>
      </c>
      <c r="E5" s="220" t="s">
        <v>162</v>
      </c>
    </row>
    <row r="6" spans="1:20" s="24" customFormat="1" ht="15" x14ac:dyDescent="0.2">
      <c r="A6" s="22" t="s">
        <v>172</v>
      </c>
      <c r="B6" s="106">
        <f t="shared" ref="B6:D6" si="0">SUM(B$7+ B$8+ B$9)</f>
        <v>68.349689675340002</v>
      </c>
      <c r="C6" s="106">
        <f t="shared" si="0"/>
        <v>1742.6403388254698</v>
      </c>
      <c r="D6" s="115">
        <f t="shared" si="0"/>
        <v>1</v>
      </c>
      <c r="E6" s="196" t="s">
        <v>7</v>
      </c>
    </row>
    <row r="7" spans="1:20" s="230" customFormat="1" x14ac:dyDescent="0.2">
      <c r="A7" s="109" t="s">
        <v>105</v>
      </c>
      <c r="B7" s="227">
        <v>0.77112315021</v>
      </c>
      <c r="C7" s="227">
        <v>19.660518052659999</v>
      </c>
      <c r="D7" s="37">
        <v>1.1282E-2</v>
      </c>
      <c r="E7" s="151" t="s">
        <v>130</v>
      </c>
    </row>
    <row r="8" spans="1:20" s="230" customFormat="1" x14ac:dyDescent="0.2">
      <c r="A8" s="109" t="s">
        <v>61</v>
      </c>
      <c r="B8" s="227">
        <v>33.018069818480001</v>
      </c>
      <c r="C8" s="227">
        <v>841.82709020553</v>
      </c>
      <c r="D8" s="37">
        <v>0.48307600000000001</v>
      </c>
      <c r="E8" s="151" t="s">
        <v>130</v>
      </c>
    </row>
    <row r="9" spans="1:20" s="230" customFormat="1" x14ac:dyDescent="0.2">
      <c r="A9" s="109" t="s">
        <v>5</v>
      </c>
      <c r="B9" s="227">
        <v>34.56049670665</v>
      </c>
      <c r="C9" s="227">
        <v>881.15273056727995</v>
      </c>
      <c r="D9" s="37">
        <v>0.50564200000000004</v>
      </c>
      <c r="E9" s="151" t="s">
        <v>130</v>
      </c>
    </row>
    <row r="10" spans="1:20" x14ac:dyDescent="0.2">
      <c r="B10" s="221"/>
      <c r="C10" s="221"/>
      <c r="D10" s="2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</row>
    <row r="11" spans="1:20" x14ac:dyDescent="0.2">
      <c r="B11" s="221"/>
      <c r="C11" s="221"/>
      <c r="D11" s="2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</row>
    <row r="12" spans="1:20" x14ac:dyDescent="0.2">
      <c r="B12" s="221"/>
      <c r="C12" s="221"/>
      <c r="D12" s="2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</row>
    <row r="13" spans="1:20" x14ac:dyDescent="0.2">
      <c r="B13" s="221"/>
      <c r="C13" s="221"/>
      <c r="D13" s="2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</row>
    <row r="14" spans="1:20" x14ac:dyDescent="0.2">
      <c r="B14" s="221"/>
      <c r="C14" s="221"/>
      <c r="D14" s="2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</row>
    <row r="15" spans="1:20" x14ac:dyDescent="0.2">
      <c r="B15" s="221"/>
      <c r="C15" s="221"/>
      <c r="D15" s="2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</row>
    <row r="16" spans="1:20" x14ac:dyDescent="0.2">
      <c r="B16" s="221"/>
      <c r="C16" s="221"/>
      <c r="D16" s="2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</row>
    <row r="17" spans="2:18" x14ac:dyDescent="0.2">
      <c r="B17" s="221"/>
      <c r="C17" s="221"/>
      <c r="D17" s="2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</row>
    <row r="18" spans="2:18" x14ac:dyDescent="0.2">
      <c r="B18" s="221"/>
      <c r="C18" s="221"/>
      <c r="D18" s="2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</row>
    <row r="19" spans="2:18" x14ac:dyDescent="0.2">
      <c r="B19" s="221"/>
      <c r="C19" s="221"/>
      <c r="D19" s="2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</row>
    <row r="20" spans="2:18" x14ac:dyDescent="0.2">
      <c r="B20" s="221"/>
      <c r="C20" s="221"/>
      <c r="D20" s="2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</row>
    <row r="21" spans="2:18" x14ac:dyDescent="0.2">
      <c r="B21" s="221"/>
      <c r="C21" s="221"/>
      <c r="D21" s="2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</row>
    <row r="22" spans="2:18" x14ac:dyDescent="0.2">
      <c r="B22" s="221"/>
      <c r="C22" s="221"/>
      <c r="D22" s="2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</row>
    <row r="23" spans="2:18" x14ac:dyDescent="0.2">
      <c r="B23" s="221"/>
      <c r="C23" s="221"/>
      <c r="D23" s="2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</row>
    <row r="24" spans="2:18" x14ac:dyDescent="0.2">
      <c r="B24" s="221"/>
      <c r="C24" s="221"/>
      <c r="D24" s="2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</row>
    <row r="25" spans="2:18" x14ac:dyDescent="0.2">
      <c r="B25" s="221"/>
      <c r="C25" s="221"/>
      <c r="D25" s="2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</row>
    <row r="26" spans="2:18" x14ac:dyDescent="0.2">
      <c r="B26" s="221"/>
      <c r="C26" s="221"/>
      <c r="D26" s="2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</row>
    <row r="27" spans="2:18" x14ac:dyDescent="0.2">
      <c r="B27" s="221"/>
      <c r="C27" s="221"/>
      <c r="D27" s="2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</row>
    <row r="28" spans="2:18" x14ac:dyDescent="0.2">
      <c r="B28" s="221"/>
      <c r="C28" s="221"/>
      <c r="D28" s="2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</row>
    <row r="29" spans="2:18" x14ac:dyDescent="0.2">
      <c r="B29" s="221"/>
      <c r="C29" s="221"/>
      <c r="D29" s="2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</row>
    <row r="30" spans="2:18" x14ac:dyDescent="0.2">
      <c r="B30" s="221"/>
      <c r="C30" s="221"/>
      <c r="D30" s="2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</row>
    <row r="31" spans="2:18" x14ac:dyDescent="0.2">
      <c r="B31" s="221"/>
      <c r="C31" s="221"/>
      <c r="D31" s="2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</row>
    <row r="32" spans="2:18" x14ac:dyDescent="0.2">
      <c r="B32" s="221"/>
      <c r="C32" s="221"/>
      <c r="D32" s="2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</row>
    <row r="33" spans="2:18" x14ac:dyDescent="0.2">
      <c r="B33" s="221"/>
      <c r="C33" s="221"/>
      <c r="D33" s="2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</row>
    <row r="34" spans="2:18" x14ac:dyDescent="0.2">
      <c r="B34" s="221"/>
      <c r="C34" s="221"/>
      <c r="D34" s="2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</row>
    <row r="35" spans="2:18" x14ac:dyDescent="0.2">
      <c r="B35" s="221"/>
      <c r="C35" s="221"/>
      <c r="D35" s="2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</row>
    <row r="36" spans="2:18" x14ac:dyDescent="0.2">
      <c r="B36" s="221"/>
      <c r="C36" s="221"/>
      <c r="D36" s="2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</row>
    <row r="37" spans="2:18" x14ac:dyDescent="0.2">
      <c r="B37" s="221"/>
      <c r="C37" s="221"/>
      <c r="D37" s="2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</row>
    <row r="38" spans="2:18" x14ac:dyDescent="0.2">
      <c r="B38" s="221"/>
      <c r="C38" s="221"/>
      <c r="D38" s="2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</row>
    <row r="39" spans="2:18" x14ac:dyDescent="0.2">
      <c r="B39" s="221"/>
      <c r="C39" s="221"/>
      <c r="D39" s="2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</row>
    <row r="40" spans="2:18" x14ac:dyDescent="0.2">
      <c r="B40" s="221"/>
      <c r="C40" s="221"/>
      <c r="D40" s="2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</row>
    <row r="41" spans="2:18" x14ac:dyDescent="0.2">
      <c r="B41" s="221"/>
      <c r="C41" s="221"/>
      <c r="D41" s="2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</row>
    <row r="42" spans="2:18" x14ac:dyDescent="0.2">
      <c r="B42" s="221"/>
      <c r="C42" s="221"/>
      <c r="D42" s="2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</row>
    <row r="43" spans="2:18" x14ac:dyDescent="0.2">
      <c r="B43" s="221"/>
      <c r="C43" s="221"/>
      <c r="D43" s="2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</row>
    <row r="44" spans="2:18" x14ac:dyDescent="0.2">
      <c r="B44" s="221"/>
      <c r="C44" s="221"/>
      <c r="D44" s="2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</row>
    <row r="45" spans="2:18" x14ac:dyDescent="0.2">
      <c r="B45" s="221"/>
      <c r="C45" s="221"/>
      <c r="D45" s="2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</row>
    <row r="46" spans="2:18" x14ac:dyDescent="0.2">
      <c r="B46" s="221"/>
      <c r="C46" s="221"/>
      <c r="D46" s="2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</row>
    <row r="47" spans="2:18" x14ac:dyDescent="0.2">
      <c r="B47" s="221"/>
      <c r="C47" s="221"/>
      <c r="D47" s="2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</row>
    <row r="48" spans="2:18" x14ac:dyDescent="0.2">
      <c r="B48" s="221"/>
      <c r="C48" s="221"/>
      <c r="D48" s="2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</row>
    <row r="49" spans="2:18" x14ac:dyDescent="0.2">
      <c r="B49" s="221"/>
      <c r="C49" s="221"/>
      <c r="D49" s="2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</row>
    <row r="50" spans="2:18" x14ac:dyDescent="0.2">
      <c r="B50" s="221"/>
      <c r="C50" s="221"/>
      <c r="D50" s="2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</row>
    <row r="51" spans="2:18" x14ac:dyDescent="0.2">
      <c r="B51" s="221"/>
      <c r="C51" s="221"/>
      <c r="D51" s="2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</row>
    <row r="52" spans="2:18" x14ac:dyDescent="0.2">
      <c r="B52" s="221"/>
      <c r="C52" s="221"/>
      <c r="D52" s="2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</row>
    <row r="53" spans="2:18" x14ac:dyDescent="0.2">
      <c r="B53" s="221"/>
      <c r="C53" s="221"/>
      <c r="D53" s="2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</row>
    <row r="54" spans="2:18" x14ac:dyDescent="0.2">
      <c r="B54" s="221"/>
      <c r="C54" s="221"/>
      <c r="D54" s="2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</row>
    <row r="55" spans="2:18" x14ac:dyDescent="0.2">
      <c r="B55" s="221"/>
      <c r="C55" s="221"/>
      <c r="D55" s="2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</row>
    <row r="56" spans="2:18" x14ac:dyDescent="0.2">
      <c r="B56" s="221"/>
      <c r="C56" s="221"/>
      <c r="D56" s="2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</row>
    <row r="57" spans="2:18" x14ac:dyDescent="0.2">
      <c r="B57" s="221"/>
      <c r="C57" s="221"/>
      <c r="D57" s="2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</row>
    <row r="58" spans="2:18" x14ac:dyDescent="0.2">
      <c r="B58" s="221"/>
      <c r="C58" s="221"/>
      <c r="D58" s="2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</row>
    <row r="59" spans="2:18" x14ac:dyDescent="0.2">
      <c r="B59" s="221"/>
      <c r="C59" s="221"/>
      <c r="D59" s="2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</row>
    <row r="60" spans="2:18" x14ac:dyDescent="0.2">
      <c r="B60" s="221"/>
      <c r="C60" s="221"/>
      <c r="D60" s="2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</row>
    <row r="61" spans="2:18" x14ac:dyDescent="0.2">
      <c r="B61" s="221"/>
      <c r="C61" s="221"/>
      <c r="D61" s="2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</row>
    <row r="62" spans="2:18" x14ac:dyDescent="0.2">
      <c r="B62" s="221"/>
      <c r="C62" s="221"/>
      <c r="D62" s="2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</row>
    <row r="63" spans="2:18" x14ac:dyDescent="0.2">
      <c r="B63" s="221"/>
      <c r="C63" s="221"/>
      <c r="D63" s="2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</row>
    <row r="64" spans="2:18" x14ac:dyDescent="0.2">
      <c r="B64" s="221"/>
      <c r="C64" s="221"/>
      <c r="D64" s="2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</row>
    <row r="65" spans="2:18" x14ac:dyDescent="0.2">
      <c r="B65" s="221"/>
      <c r="C65" s="221"/>
      <c r="D65" s="2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</row>
    <row r="66" spans="2:18" x14ac:dyDescent="0.2">
      <c r="B66" s="221"/>
      <c r="C66" s="221"/>
      <c r="D66" s="2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</row>
    <row r="67" spans="2:18" x14ac:dyDescent="0.2">
      <c r="B67" s="221"/>
      <c r="C67" s="221"/>
      <c r="D67" s="2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</row>
    <row r="68" spans="2:18" x14ac:dyDescent="0.2">
      <c r="B68" s="221"/>
      <c r="C68" s="221"/>
      <c r="D68" s="2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</row>
    <row r="69" spans="2:18" x14ac:dyDescent="0.2">
      <c r="B69" s="221"/>
      <c r="C69" s="221"/>
      <c r="D69" s="2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</row>
    <row r="70" spans="2:18" x14ac:dyDescent="0.2">
      <c r="B70" s="221"/>
      <c r="C70" s="221"/>
      <c r="D70" s="2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</row>
    <row r="71" spans="2:18" x14ac:dyDescent="0.2">
      <c r="B71" s="221"/>
      <c r="C71" s="221"/>
      <c r="D71" s="2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</row>
    <row r="72" spans="2:18" x14ac:dyDescent="0.2">
      <c r="B72" s="221"/>
      <c r="C72" s="221"/>
      <c r="D72" s="2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</row>
    <row r="73" spans="2:18" x14ac:dyDescent="0.2">
      <c r="B73" s="221"/>
      <c r="C73" s="221"/>
      <c r="D73" s="2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</row>
    <row r="74" spans="2:18" x14ac:dyDescent="0.2">
      <c r="B74" s="221"/>
      <c r="C74" s="221"/>
      <c r="D74" s="2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</row>
    <row r="75" spans="2:18" x14ac:dyDescent="0.2">
      <c r="B75" s="221"/>
      <c r="C75" s="221"/>
      <c r="D75" s="2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</row>
    <row r="76" spans="2:18" x14ac:dyDescent="0.2">
      <c r="B76" s="221"/>
      <c r="C76" s="221"/>
      <c r="D76" s="2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</row>
    <row r="77" spans="2:18" x14ac:dyDescent="0.2">
      <c r="B77" s="221"/>
      <c r="C77" s="221"/>
      <c r="D77" s="2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</row>
    <row r="78" spans="2:18" x14ac:dyDescent="0.2">
      <c r="B78" s="221"/>
      <c r="C78" s="221"/>
      <c r="D78" s="2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</row>
    <row r="79" spans="2:18" x14ac:dyDescent="0.2">
      <c r="B79" s="221"/>
      <c r="C79" s="221"/>
      <c r="D79" s="2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</row>
    <row r="80" spans="2:18" x14ac:dyDescent="0.2">
      <c r="B80" s="221"/>
      <c r="C80" s="221"/>
      <c r="D80" s="2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</row>
    <row r="81" spans="2:18" x14ac:dyDescent="0.2">
      <c r="B81" s="221"/>
      <c r="C81" s="221"/>
      <c r="D81" s="2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</row>
    <row r="82" spans="2:18" x14ac:dyDescent="0.2">
      <c r="B82" s="221"/>
      <c r="C82" s="221"/>
      <c r="D82" s="2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</row>
    <row r="83" spans="2:18" x14ac:dyDescent="0.2">
      <c r="B83" s="221"/>
      <c r="C83" s="221"/>
      <c r="D83" s="2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</row>
    <row r="84" spans="2:18" x14ac:dyDescent="0.2">
      <c r="B84" s="221"/>
      <c r="C84" s="221"/>
      <c r="D84" s="2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</row>
    <row r="85" spans="2:18" x14ac:dyDescent="0.2">
      <c r="B85" s="221"/>
      <c r="C85" s="221"/>
      <c r="D85" s="2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</row>
    <row r="86" spans="2:18" x14ac:dyDescent="0.2">
      <c r="B86" s="221"/>
      <c r="C86" s="221"/>
      <c r="D86" s="2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</row>
    <row r="87" spans="2:18" x14ac:dyDescent="0.2">
      <c r="B87" s="221"/>
      <c r="C87" s="221"/>
      <c r="D87" s="2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</row>
    <row r="88" spans="2:18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</row>
    <row r="89" spans="2:18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</row>
    <row r="90" spans="2:18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</row>
    <row r="91" spans="2:18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</row>
    <row r="92" spans="2:18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</row>
    <row r="93" spans="2:18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</row>
    <row r="94" spans="2:18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</row>
    <row r="95" spans="2:18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</row>
    <row r="96" spans="2:18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</row>
    <row r="97" spans="2:18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</row>
    <row r="98" spans="2:18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</row>
    <row r="99" spans="2:18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</row>
    <row r="100" spans="2:18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</row>
    <row r="101" spans="2:18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</row>
    <row r="102" spans="2:18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</row>
    <row r="103" spans="2:18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</row>
    <row r="104" spans="2:18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</row>
    <row r="105" spans="2:18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</row>
    <row r="106" spans="2:18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</row>
    <row r="107" spans="2:18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</row>
    <row r="108" spans="2:18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</row>
    <row r="109" spans="2:18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</row>
    <row r="110" spans="2:18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</row>
    <row r="111" spans="2:18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</row>
    <row r="112" spans="2:18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</row>
    <row r="113" spans="2:18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</row>
    <row r="114" spans="2:18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</row>
    <row r="115" spans="2:18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</row>
    <row r="116" spans="2:18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</row>
    <row r="117" spans="2:18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</row>
    <row r="118" spans="2:18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</row>
    <row r="119" spans="2:18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</row>
    <row r="120" spans="2:18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</row>
    <row r="121" spans="2:18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</row>
    <row r="122" spans="2:18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</row>
    <row r="123" spans="2:18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</row>
    <row r="124" spans="2:18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</row>
    <row r="125" spans="2:18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</row>
    <row r="126" spans="2:18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</row>
    <row r="127" spans="2:18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</row>
    <row r="128" spans="2:18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</row>
    <row r="129" spans="2:18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</row>
    <row r="130" spans="2:18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</row>
    <row r="131" spans="2:18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</row>
    <row r="132" spans="2:18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</row>
    <row r="133" spans="2:18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</row>
    <row r="134" spans="2:18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</row>
    <row r="135" spans="2:18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</row>
    <row r="136" spans="2:18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</row>
    <row r="137" spans="2:18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</row>
    <row r="138" spans="2:18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</row>
    <row r="139" spans="2:18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</row>
    <row r="140" spans="2:18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</row>
    <row r="141" spans="2:18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</row>
    <row r="142" spans="2:18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</row>
    <row r="143" spans="2:18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</row>
    <row r="144" spans="2:18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</row>
    <row r="145" spans="2:18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</row>
    <row r="146" spans="2:18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</row>
    <row r="147" spans="2:18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</row>
    <row r="148" spans="2:18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</row>
    <row r="149" spans="2:18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</row>
    <row r="150" spans="2:18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</row>
    <row r="151" spans="2:18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</row>
    <row r="152" spans="2:18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</row>
    <row r="153" spans="2:18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</row>
    <row r="154" spans="2:18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</row>
    <row r="155" spans="2:18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</row>
    <row r="156" spans="2:18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</row>
    <row r="157" spans="2:18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</row>
    <row r="158" spans="2:18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</row>
    <row r="159" spans="2:18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</row>
    <row r="160" spans="2:18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</row>
    <row r="161" spans="2:18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</row>
    <row r="162" spans="2:18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</row>
    <row r="163" spans="2:18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</row>
    <row r="164" spans="2:18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</row>
    <row r="165" spans="2:18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</row>
    <row r="166" spans="2:18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</row>
    <row r="167" spans="2:18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</row>
    <row r="168" spans="2:18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</row>
    <row r="169" spans="2:18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</row>
    <row r="170" spans="2:18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</row>
    <row r="171" spans="2:18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</row>
    <row r="172" spans="2:18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</row>
    <row r="173" spans="2:18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</row>
    <row r="174" spans="2:18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</row>
    <row r="175" spans="2:18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</row>
    <row r="176" spans="2:18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</row>
    <row r="177" spans="2:18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</row>
    <row r="178" spans="2:18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</row>
    <row r="179" spans="2:18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</row>
    <row r="180" spans="2:18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</row>
    <row r="181" spans="2:18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</row>
    <row r="182" spans="2:18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</row>
    <row r="183" spans="2:18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</row>
    <row r="184" spans="2:18" x14ac:dyDescent="0.2">
      <c r="B184" s="221"/>
      <c r="C184" s="221"/>
      <c r="D184" s="2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</row>
    <row r="185" spans="2:18" x14ac:dyDescent="0.2">
      <c r="B185" s="221"/>
      <c r="C185" s="221"/>
      <c r="D185" s="2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</row>
    <row r="186" spans="2:18" x14ac:dyDescent="0.2">
      <c r="B186" s="221"/>
      <c r="C186" s="221"/>
      <c r="D186" s="2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</row>
    <row r="187" spans="2:18" x14ac:dyDescent="0.2">
      <c r="B187" s="221"/>
      <c r="C187" s="221"/>
      <c r="D187" s="2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</row>
    <row r="188" spans="2:18" x14ac:dyDescent="0.2">
      <c r="B188" s="221"/>
      <c r="C188" s="221"/>
      <c r="D188" s="2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</row>
    <row r="189" spans="2:18" x14ac:dyDescent="0.2">
      <c r="B189" s="221"/>
      <c r="C189" s="221"/>
      <c r="D189" s="2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</row>
    <row r="190" spans="2:18" x14ac:dyDescent="0.2">
      <c r="B190" s="221"/>
      <c r="C190" s="221"/>
      <c r="D190" s="2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</row>
    <row r="191" spans="2:18" x14ac:dyDescent="0.2">
      <c r="B191" s="221"/>
      <c r="C191" s="221"/>
      <c r="D191" s="2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</row>
    <row r="192" spans="2:18" x14ac:dyDescent="0.2">
      <c r="B192" s="221"/>
      <c r="C192" s="221"/>
      <c r="D192" s="2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</row>
    <row r="193" spans="2:18" x14ac:dyDescent="0.2">
      <c r="B193" s="221"/>
      <c r="C193" s="221"/>
      <c r="D193" s="2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</row>
    <row r="194" spans="2:18" x14ac:dyDescent="0.2">
      <c r="B194" s="221"/>
      <c r="C194" s="221"/>
      <c r="D194" s="2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</row>
    <row r="195" spans="2:18" x14ac:dyDescent="0.2">
      <c r="B195" s="221"/>
      <c r="C195" s="221"/>
      <c r="D195" s="2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</row>
    <row r="196" spans="2:18" x14ac:dyDescent="0.2">
      <c r="B196" s="221"/>
      <c r="C196" s="221"/>
      <c r="D196" s="2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</row>
    <row r="197" spans="2:18" x14ac:dyDescent="0.2">
      <c r="B197" s="221"/>
      <c r="C197" s="221"/>
      <c r="D197" s="2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</row>
    <row r="198" spans="2:18" x14ac:dyDescent="0.2">
      <c r="B198" s="221"/>
      <c r="C198" s="221"/>
      <c r="D198" s="2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</row>
    <row r="199" spans="2:18" x14ac:dyDescent="0.2">
      <c r="B199" s="221"/>
      <c r="C199" s="221"/>
      <c r="D199" s="2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</row>
    <row r="200" spans="2:18" x14ac:dyDescent="0.2">
      <c r="B200" s="221"/>
      <c r="C200" s="221"/>
      <c r="D200" s="2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</row>
    <row r="201" spans="2:18" x14ac:dyDescent="0.2">
      <c r="B201" s="221"/>
      <c r="C201" s="221"/>
      <c r="D201" s="2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</row>
    <row r="202" spans="2:18" x14ac:dyDescent="0.2">
      <c r="B202" s="221"/>
      <c r="C202" s="221"/>
      <c r="D202" s="2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</row>
    <row r="203" spans="2:18" x14ac:dyDescent="0.2">
      <c r="B203" s="221"/>
      <c r="C203" s="221"/>
      <c r="D203" s="2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</row>
    <row r="204" spans="2:18" x14ac:dyDescent="0.2">
      <c r="B204" s="221"/>
      <c r="C204" s="221"/>
      <c r="D204" s="2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</row>
    <row r="205" spans="2:18" x14ac:dyDescent="0.2">
      <c r="B205" s="221"/>
      <c r="C205" s="221"/>
      <c r="D205" s="2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</row>
    <row r="206" spans="2:18" x14ac:dyDescent="0.2">
      <c r="B206" s="221"/>
      <c r="C206" s="221"/>
      <c r="D206" s="2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</row>
    <row r="207" spans="2:18" x14ac:dyDescent="0.2">
      <c r="B207" s="221"/>
      <c r="C207" s="221"/>
      <c r="D207" s="2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</row>
    <row r="208" spans="2:18" x14ac:dyDescent="0.2">
      <c r="B208" s="221"/>
      <c r="C208" s="221"/>
      <c r="D208" s="2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</row>
    <row r="209" spans="2:18" x14ac:dyDescent="0.2">
      <c r="B209" s="221"/>
      <c r="C209" s="221"/>
      <c r="D209" s="2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</row>
    <row r="210" spans="2:18" x14ac:dyDescent="0.2">
      <c r="B210" s="221"/>
      <c r="C210" s="221"/>
      <c r="D210" s="2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</row>
    <row r="211" spans="2:18" x14ac:dyDescent="0.2">
      <c r="B211" s="221"/>
      <c r="C211" s="221"/>
      <c r="D211" s="2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</row>
    <row r="212" spans="2:18" x14ac:dyDescent="0.2">
      <c r="B212" s="221"/>
      <c r="C212" s="221"/>
      <c r="D212" s="2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</row>
    <row r="213" spans="2:18" x14ac:dyDescent="0.2">
      <c r="B213" s="221"/>
      <c r="C213" s="221"/>
      <c r="D213" s="2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</row>
    <row r="214" spans="2:18" x14ac:dyDescent="0.2">
      <c r="B214" s="221"/>
      <c r="C214" s="221"/>
      <c r="D214" s="2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</row>
    <row r="215" spans="2:18" x14ac:dyDescent="0.2">
      <c r="B215" s="221"/>
      <c r="C215" s="221"/>
      <c r="D215" s="2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</row>
    <row r="216" spans="2:18" x14ac:dyDescent="0.2">
      <c r="B216" s="221"/>
      <c r="C216" s="221"/>
      <c r="D216" s="2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</row>
    <row r="217" spans="2:18" x14ac:dyDescent="0.2">
      <c r="B217" s="221"/>
      <c r="C217" s="221"/>
      <c r="D217" s="2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</row>
    <row r="218" spans="2:18" x14ac:dyDescent="0.2">
      <c r="B218" s="221"/>
      <c r="C218" s="221"/>
      <c r="D218" s="2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</row>
    <row r="219" spans="2:18" x14ac:dyDescent="0.2">
      <c r="B219" s="221"/>
      <c r="C219" s="221"/>
      <c r="D219" s="2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</row>
    <row r="220" spans="2:18" x14ac:dyDescent="0.2">
      <c r="B220" s="221"/>
      <c r="C220" s="221"/>
      <c r="D220" s="2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</row>
    <row r="221" spans="2:18" x14ac:dyDescent="0.2">
      <c r="B221" s="221"/>
      <c r="C221" s="221"/>
      <c r="D221" s="2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</row>
    <row r="222" spans="2:18" x14ac:dyDescent="0.2">
      <c r="B222" s="221"/>
      <c r="C222" s="221"/>
      <c r="D222" s="2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</row>
    <row r="223" spans="2:18" x14ac:dyDescent="0.2">
      <c r="B223" s="221"/>
      <c r="C223" s="221"/>
      <c r="D223" s="2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</row>
    <row r="224" spans="2:18" x14ac:dyDescent="0.2">
      <c r="B224" s="221"/>
      <c r="C224" s="221"/>
      <c r="D224" s="2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</row>
    <row r="225" spans="2:18" x14ac:dyDescent="0.2">
      <c r="B225" s="221"/>
      <c r="C225" s="221"/>
      <c r="D225" s="2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</row>
    <row r="226" spans="2:18" x14ac:dyDescent="0.2">
      <c r="B226" s="221"/>
      <c r="C226" s="221"/>
      <c r="D226" s="2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</row>
    <row r="227" spans="2:18" x14ac:dyDescent="0.2">
      <c r="B227" s="221"/>
      <c r="C227" s="221"/>
      <c r="D227" s="2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</row>
    <row r="228" spans="2:18" x14ac:dyDescent="0.2">
      <c r="B228" s="221"/>
      <c r="C228" s="221"/>
      <c r="D228" s="2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</row>
    <row r="229" spans="2:18" x14ac:dyDescent="0.2">
      <c r="B229" s="221"/>
      <c r="C229" s="221"/>
      <c r="D229" s="2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</row>
    <row r="230" spans="2:18" x14ac:dyDescent="0.2">
      <c r="B230" s="221"/>
      <c r="C230" s="221"/>
      <c r="D230" s="2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</row>
    <row r="231" spans="2:18" x14ac:dyDescent="0.2">
      <c r="B231" s="221"/>
      <c r="C231" s="221"/>
      <c r="D231" s="2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</row>
    <row r="232" spans="2:18" x14ac:dyDescent="0.2">
      <c r="B232" s="221"/>
      <c r="C232" s="221"/>
      <c r="D232" s="2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</row>
    <row r="233" spans="2:18" x14ac:dyDescent="0.2">
      <c r="B233" s="221"/>
      <c r="C233" s="221"/>
      <c r="D233" s="2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</row>
    <row r="234" spans="2:18" x14ac:dyDescent="0.2">
      <c r="B234" s="221"/>
      <c r="C234" s="221"/>
      <c r="D234" s="2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</row>
    <row r="235" spans="2:18" x14ac:dyDescent="0.2">
      <c r="B235" s="221"/>
      <c r="C235" s="221"/>
      <c r="D235" s="2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</row>
    <row r="236" spans="2:18" x14ac:dyDescent="0.2">
      <c r="B236" s="221"/>
      <c r="C236" s="221"/>
      <c r="D236" s="2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</row>
    <row r="237" spans="2:18" x14ac:dyDescent="0.2">
      <c r="B237" s="221"/>
      <c r="C237" s="221"/>
      <c r="D237" s="2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</row>
    <row r="238" spans="2:18" x14ac:dyDescent="0.2">
      <c r="B238" s="221"/>
      <c r="C238" s="221"/>
      <c r="D238" s="2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</row>
    <row r="239" spans="2:18" x14ac:dyDescent="0.2">
      <c r="B239" s="221"/>
      <c r="C239" s="221"/>
      <c r="D239" s="2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</row>
    <row r="240" spans="2:18" x14ac:dyDescent="0.2">
      <c r="B240" s="221"/>
      <c r="C240" s="221"/>
      <c r="D240" s="2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</row>
    <row r="241" spans="2:18" x14ac:dyDescent="0.2">
      <c r="B241" s="221"/>
      <c r="C241" s="221"/>
      <c r="D241" s="2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</row>
    <row r="242" spans="2:18" x14ac:dyDescent="0.2">
      <c r="B242" s="221"/>
      <c r="C242" s="221"/>
      <c r="D242" s="2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  <c r="R242" s="133"/>
    </row>
    <row r="243" spans="2:18" x14ac:dyDescent="0.2">
      <c r="B243" s="221"/>
      <c r="C243" s="221"/>
      <c r="D243" s="2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</row>
    <row r="244" spans="2:18" x14ac:dyDescent="0.2">
      <c r="B244" s="221"/>
      <c r="C244" s="221"/>
      <c r="D244" s="2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</row>
    <row r="245" spans="2:18" x14ac:dyDescent="0.2">
      <c r="B245" s="221"/>
      <c r="C245" s="221"/>
      <c r="D245" s="2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</row>
    <row r="246" spans="2:18" x14ac:dyDescent="0.2">
      <c r="B246" s="221"/>
      <c r="C246" s="221"/>
      <c r="D246" s="2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</row>
    <row r="247" spans="2:18" x14ac:dyDescent="0.2">
      <c r="B247" s="221"/>
      <c r="C247" s="221"/>
      <c r="D247" s="2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  <c r="R247" s="133"/>
    </row>
  </sheetData>
  <mergeCells count="1">
    <mergeCell ref="A2:E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indexed="12"/>
    <outlinePr applyStyles="1" summaryBelow="0"/>
    <pageSetUpPr fitToPage="1"/>
  </sheetPr>
  <dimension ref="A2:S183"/>
  <sheetViews>
    <sheetView tabSelected="1" workbookViewId="0">
      <selection activeCell="A6" sqref="A6"/>
    </sheetView>
  </sheetViews>
  <sheetFormatPr defaultRowHeight="12.75" outlineLevelRow="3" x14ac:dyDescent="0.2"/>
  <cols>
    <col min="1" max="1" width="81.42578125" style="112" customWidth="1"/>
    <col min="2" max="2" width="12.7109375" style="200" customWidth="1"/>
    <col min="3" max="3" width="14.42578125" style="200" customWidth="1"/>
    <col min="4" max="4" width="10.28515625" style="13" customWidth="1"/>
    <col min="5" max="16384" width="9.140625" style="11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47</v>
      </c>
      <c r="B3" s="2"/>
      <c r="C3" s="2"/>
      <c r="D3" s="2"/>
    </row>
    <row r="4" spans="1:19" x14ac:dyDescent="0.2">
      <c r="B4" s="36" t="s">
        <v>188</v>
      </c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B5" s="169"/>
      <c r="C5" s="169"/>
      <c r="D5" s="73" t="str">
        <f>VALVAL</f>
        <v>млрд. одиниць</v>
      </c>
    </row>
    <row r="6" spans="1:19" s="187" customFormat="1" x14ac:dyDescent="0.2">
      <c r="A6" s="210"/>
      <c r="B6" s="87" t="s">
        <v>173</v>
      </c>
      <c r="C6" s="87" t="s">
        <v>3</v>
      </c>
      <c r="D6" s="87" t="s">
        <v>67</v>
      </c>
    </row>
    <row r="7" spans="1:19" s="24" customFormat="1" ht="15.75" x14ac:dyDescent="0.2">
      <c r="A7" s="147" t="s">
        <v>172</v>
      </c>
      <c r="B7" s="242">
        <f>B$8+B$54</f>
        <v>68.349689675339988</v>
      </c>
      <c r="C7" s="242">
        <f>C$8+C$54</f>
        <v>1742.6403388254701</v>
      </c>
      <c r="D7" s="119">
        <v>1.000003</v>
      </c>
    </row>
    <row r="8" spans="1:19" s="7" customFormat="1" ht="15" x14ac:dyDescent="0.2">
      <c r="A8" s="203" t="s">
        <v>74</v>
      </c>
      <c r="B8" s="96">
        <f>B$9+B$31</f>
        <v>57.915573517169989</v>
      </c>
      <c r="C8" s="96">
        <f>C$9+C$31</f>
        <v>1476.61262452813</v>
      </c>
      <c r="D8" s="137">
        <f>D$9+D$31</f>
        <v>0.84734500000000001</v>
      </c>
    </row>
    <row r="9" spans="1:19" s="61" customFormat="1" ht="15" outlineLevel="1" x14ac:dyDescent="0.2">
      <c r="A9" s="53" t="s">
        <v>50</v>
      </c>
      <c r="B9" s="232">
        <f>B$10+B$29</f>
        <v>21.547025144969997</v>
      </c>
      <c r="C9" s="232">
        <f>C$10+C$29</f>
        <v>549.36189728924001</v>
      </c>
      <c r="D9" s="165">
        <f>D$10+D$29</f>
        <v>0.315249</v>
      </c>
    </row>
    <row r="10" spans="1:19" s="62" customFormat="1" ht="14.25" outlineLevel="2" x14ac:dyDescent="0.2">
      <c r="A10" s="185" t="s">
        <v>129</v>
      </c>
      <c r="B10" s="199">
        <f>SUM(B$11:B$28)</f>
        <v>21.447171601239997</v>
      </c>
      <c r="C10" s="199">
        <f>SUM(C$11:C$28)</f>
        <v>546.816036231</v>
      </c>
      <c r="D10" s="150">
        <v>0.31378800000000001</v>
      </c>
    </row>
    <row r="11" spans="1:19" outlineLevel="3" x14ac:dyDescent="0.2">
      <c r="A11" s="29" t="s">
        <v>141</v>
      </c>
      <c r="B11" s="181">
        <v>0.62162184103999996</v>
      </c>
      <c r="C11" s="181">
        <v>15.848839999999999</v>
      </c>
      <c r="D11" s="237">
        <v>9.0950000000000007E-3</v>
      </c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outlineLevel="3" x14ac:dyDescent="0.2">
      <c r="A12" s="29" t="s">
        <v>76</v>
      </c>
      <c r="B12" s="181">
        <v>0.12747122082000001</v>
      </c>
      <c r="C12" s="181">
        <v>3.25</v>
      </c>
      <c r="D12" s="237">
        <v>1.8649999999999999E-3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outlineLevel="3" x14ac:dyDescent="0.2">
      <c r="A13" s="29" t="s">
        <v>178</v>
      </c>
      <c r="B13" s="181">
        <v>0.102668459</v>
      </c>
      <c r="C13" s="181">
        <v>2.6176300000000001</v>
      </c>
      <c r="D13" s="237">
        <v>1.5020000000000001E-3</v>
      </c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outlineLevel="3" x14ac:dyDescent="0.2">
      <c r="A14" s="29" t="s">
        <v>120</v>
      </c>
      <c r="B14" s="181">
        <v>5.883287115E-2</v>
      </c>
      <c r="C14" s="181">
        <v>1.5</v>
      </c>
      <c r="D14" s="237">
        <v>8.61E-4</v>
      </c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outlineLevel="3" x14ac:dyDescent="0.2">
      <c r="A15" s="29" t="s">
        <v>44</v>
      </c>
      <c r="B15" s="181">
        <v>1.5250649407300001</v>
      </c>
      <c r="C15" s="181">
        <v>38.882981000000001</v>
      </c>
      <c r="D15" s="237">
        <v>2.2313E-2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outlineLevel="3" x14ac:dyDescent="0.2">
      <c r="A16" s="204" t="s">
        <v>161</v>
      </c>
      <c r="B16" s="246">
        <v>2.3752188338</v>
      </c>
      <c r="C16" s="246">
        <v>60.558463000000003</v>
      </c>
      <c r="D16" s="57">
        <v>3.4750999999999997E-2</v>
      </c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7" outlineLevel="3" x14ac:dyDescent="0.2">
      <c r="A17" s="29" t="s">
        <v>56</v>
      </c>
      <c r="B17" s="181">
        <v>2.0061585073099999</v>
      </c>
      <c r="C17" s="181">
        <v>51.148918999999999</v>
      </c>
      <c r="D17" s="237">
        <v>2.9350999999999999E-2</v>
      </c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7" outlineLevel="3" x14ac:dyDescent="0.2">
      <c r="A18" s="29" t="s">
        <v>169</v>
      </c>
      <c r="B18" s="181">
        <v>1.0753157628900001</v>
      </c>
      <c r="C18" s="181">
        <v>27.416198000000001</v>
      </c>
      <c r="D18" s="237">
        <v>1.5733E-2</v>
      </c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7" outlineLevel="3" x14ac:dyDescent="0.2">
      <c r="A19" s="29" t="s">
        <v>108</v>
      </c>
      <c r="B19" s="181">
        <v>1.7547802394200001</v>
      </c>
      <c r="C19" s="181">
        <v>44.739790999999997</v>
      </c>
      <c r="D19" s="237">
        <v>2.5673999999999999E-2</v>
      </c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7" outlineLevel="3" x14ac:dyDescent="0.2">
      <c r="A20" s="29" t="s">
        <v>28</v>
      </c>
      <c r="B20" s="181">
        <v>0.94524812979999995</v>
      </c>
      <c r="C20" s="181">
        <v>24.1</v>
      </c>
      <c r="D20" s="237">
        <v>1.383E-2</v>
      </c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7" outlineLevel="3" x14ac:dyDescent="0.2">
      <c r="A21" s="29" t="s">
        <v>152</v>
      </c>
      <c r="B21" s="181">
        <v>6.3458032225399998</v>
      </c>
      <c r="C21" s="181">
        <v>161.79228801606999</v>
      </c>
      <c r="D21" s="237">
        <v>9.2842999999999995E-2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7" outlineLevel="3" x14ac:dyDescent="0.2">
      <c r="A22" s="29" t="s">
        <v>84</v>
      </c>
      <c r="B22" s="181">
        <v>0.16137276699</v>
      </c>
      <c r="C22" s="181">
        <v>4.1143521600000001</v>
      </c>
      <c r="D22" s="237">
        <v>2.3609999999999998E-3</v>
      </c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7" outlineLevel="3" x14ac:dyDescent="0.2">
      <c r="A23" s="29" t="s">
        <v>0</v>
      </c>
      <c r="B23" s="181">
        <v>0.89259693154999997</v>
      </c>
      <c r="C23" s="181">
        <v>22.757607629860001</v>
      </c>
      <c r="D23" s="237">
        <v>1.3058999999999999E-2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7" outlineLevel="3" x14ac:dyDescent="0.2">
      <c r="A24" s="29" t="s">
        <v>131</v>
      </c>
      <c r="B24" s="181">
        <v>2.5658144117699999</v>
      </c>
      <c r="C24" s="181">
        <v>65.417878517450006</v>
      </c>
      <c r="D24" s="237">
        <v>3.7539999999999997E-2</v>
      </c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7" outlineLevel="3" x14ac:dyDescent="0.2">
      <c r="A25" s="29" t="s">
        <v>139</v>
      </c>
      <c r="B25" s="181">
        <v>0.75551800000000002</v>
      </c>
      <c r="C25" s="181">
        <v>19.262649907619998</v>
      </c>
      <c r="D25" s="237">
        <v>1.1054E-2</v>
      </c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1:17" outlineLevel="3" x14ac:dyDescent="0.2">
      <c r="A26" s="29" t="s">
        <v>72</v>
      </c>
      <c r="B26" s="181">
        <v>0.11423657034</v>
      </c>
      <c r="C26" s="181">
        <v>2.9125700000000001</v>
      </c>
      <c r="D26" s="237">
        <v>1.671E-3</v>
      </c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7" outlineLevel="3" x14ac:dyDescent="0.2">
      <c r="A27" s="29" t="s">
        <v>2</v>
      </c>
      <c r="B27" s="181">
        <v>7.7097339900000002E-3</v>
      </c>
      <c r="C27" s="181">
        <v>0.19656699999999999</v>
      </c>
      <c r="D27" s="237">
        <v>1.13E-4</v>
      </c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7" outlineLevel="3" x14ac:dyDescent="0.2">
      <c r="A28" s="29" t="s">
        <v>39</v>
      </c>
      <c r="B28" s="181">
        <v>1.1739158099999999E-2</v>
      </c>
      <c r="C28" s="181">
        <v>0.29930099999999998</v>
      </c>
      <c r="D28" s="237">
        <v>1.7200000000000001E-4</v>
      </c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7" ht="14.25" outlineLevel="2" x14ac:dyDescent="0.25">
      <c r="A29" s="155" t="s">
        <v>8</v>
      </c>
      <c r="B29" s="224">
        <f t="shared" ref="B29:C29" si="0">SUM(B$30:B$30)</f>
        <v>9.9853543729999994E-2</v>
      </c>
      <c r="C29" s="224">
        <f t="shared" si="0"/>
        <v>2.5458610582399999</v>
      </c>
      <c r="D29" s="30">
        <v>1.4610000000000001E-3</v>
      </c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7" outlineLevel="3" x14ac:dyDescent="0.2">
      <c r="A30" s="29" t="s">
        <v>96</v>
      </c>
      <c r="B30" s="181">
        <v>9.9853543729999994E-2</v>
      </c>
      <c r="C30" s="181">
        <v>2.5458610582399999</v>
      </c>
      <c r="D30" s="237">
        <v>1.4610000000000001E-3</v>
      </c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7" ht="15" outlineLevel="1" x14ac:dyDescent="0.25">
      <c r="A31" s="245" t="s">
        <v>79</v>
      </c>
      <c r="B31" s="34">
        <f t="shared" ref="B31:D31" si="1">B$32+B$39+B$45+B$47+B$52</f>
        <v>36.368548372199996</v>
      </c>
      <c r="C31" s="34">
        <f t="shared" si="1"/>
        <v>927.25072723889002</v>
      </c>
      <c r="D31" s="92">
        <f t="shared" si="1"/>
        <v>0.53209600000000001</v>
      </c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7" ht="14.25" outlineLevel="2" x14ac:dyDescent="0.25">
      <c r="A32" s="155" t="s">
        <v>142</v>
      </c>
      <c r="B32" s="224">
        <f t="shared" ref="B32:C32" si="2">SUM(B$33:B$38)</f>
        <v>13.885203882470002</v>
      </c>
      <c r="C32" s="224">
        <f t="shared" si="2"/>
        <v>354.01647781293997</v>
      </c>
      <c r="D32" s="30">
        <v>0.203149</v>
      </c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1:17" outlineLevel="3" x14ac:dyDescent="0.2">
      <c r="A33" s="29" t="s">
        <v>29</v>
      </c>
      <c r="B33" s="181">
        <v>2.4137620275399998</v>
      </c>
      <c r="C33" s="181">
        <v>61.541158379999999</v>
      </c>
      <c r="D33" s="237">
        <v>3.5314999999999999E-2</v>
      </c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1:17" outlineLevel="3" x14ac:dyDescent="0.2">
      <c r="A34" s="29" t="s">
        <v>97</v>
      </c>
      <c r="B34" s="181">
        <v>0.60362200252999998</v>
      </c>
      <c r="C34" s="181">
        <v>15.38991699889</v>
      </c>
      <c r="D34" s="237">
        <v>8.8310000000000003E-3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1:17" outlineLevel="3" x14ac:dyDescent="0.2">
      <c r="A35" s="29" t="s">
        <v>77</v>
      </c>
      <c r="B35" s="181">
        <v>0.52055489731000004</v>
      </c>
      <c r="C35" s="181">
        <v>13.27204215495</v>
      </c>
      <c r="D35" s="237">
        <v>7.6160000000000004E-3</v>
      </c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1:17" outlineLevel="3" x14ac:dyDescent="0.2">
      <c r="A36" s="29" t="s">
        <v>66</v>
      </c>
      <c r="B36" s="181">
        <v>5.0500882628200001</v>
      </c>
      <c r="C36" s="181">
        <v>128.75680289457</v>
      </c>
      <c r="D36" s="237">
        <v>7.3885999999999993E-2</v>
      </c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1:17" outlineLevel="3" x14ac:dyDescent="0.2">
      <c r="A37" s="29" t="s">
        <v>93</v>
      </c>
      <c r="B37" s="181">
        <v>5.29603695525</v>
      </c>
      <c r="C37" s="181">
        <v>135.02749870532</v>
      </c>
      <c r="D37" s="237">
        <v>7.7483999999999997E-2</v>
      </c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1:17" outlineLevel="3" x14ac:dyDescent="0.2">
      <c r="A38" s="29" t="s">
        <v>23</v>
      </c>
      <c r="B38" s="181">
        <v>1.13973702E-3</v>
      </c>
      <c r="C38" s="181">
        <v>2.905867921E-2</v>
      </c>
      <c r="D38" s="237">
        <v>1.7E-5</v>
      </c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1:17" ht="14.25" outlineLevel="2" x14ac:dyDescent="0.25">
      <c r="A39" s="155" t="s">
        <v>4</v>
      </c>
      <c r="B39" s="224">
        <f t="shared" ref="B39:C39" si="3">SUM(B$40:B$44)</f>
        <v>1.7528720159200002</v>
      </c>
      <c r="C39" s="224">
        <f t="shared" si="3"/>
        <v>44.691139026750001</v>
      </c>
      <c r="D39" s="30">
        <v>2.5645999999999999E-2</v>
      </c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1:17" outlineLevel="3" x14ac:dyDescent="0.2">
      <c r="A40" s="29" t="s">
        <v>102</v>
      </c>
      <c r="B40" s="181">
        <v>0.29876223091999998</v>
      </c>
      <c r="C40" s="181">
        <v>7.6172272000000003</v>
      </c>
      <c r="D40" s="237">
        <v>4.3709999999999999E-3</v>
      </c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1:17" outlineLevel="3" x14ac:dyDescent="0.2">
      <c r="A41" s="29" t="s">
        <v>36</v>
      </c>
      <c r="B41" s="181">
        <v>0.23004495664999999</v>
      </c>
      <c r="C41" s="181">
        <v>5.8652149425599998</v>
      </c>
      <c r="D41" s="237">
        <v>3.3660000000000001E-3</v>
      </c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1:17" outlineLevel="3" x14ac:dyDescent="0.2">
      <c r="A42" s="29" t="s">
        <v>9</v>
      </c>
      <c r="B42" s="181">
        <v>0.60585586000000002</v>
      </c>
      <c r="C42" s="181">
        <v>15.44687131962</v>
      </c>
      <c r="D42" s="237">
        <v>8.8640000000000004E-3</v>
      </c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1:17" outlineLevel="3" x14ac:dyDescent="0.2">
      <c r="A43" s="29" t="s">
        <v>98</v>
      </c>
      <c r="B43" s="181">
        <v>9.0219974299999995E-3</v>
      </c>
      <c r="C43" s="181">
        <v>0.23002440439999999</v>
      </c>
      <c r="D43" s="237">
        <v>1.3200000000000001E-4</v>
      </c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1:17" outlineLevel="3" x14ac:dyDescent="0.2">
      <c r="A44" s="29" t="s">
        <v>103</v>
      </c>
      <c r="B44" s="181">
        <v>0.60918697091999996</v>
      </c>
      <c r="C44" s="181">
        <v>15.53180116017</v>
      </c>
      <c r="D44" s="237">
        <v>8.9130000000000008E-3</v>
      </c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1:17" ht="14.25" outlineLevel="2" x14ac:dyDescent="0.25">
      <c r="A45" s="155" t="s">
        <v>22</v>
      </c>
      <c r="B45" s="224">
        <f t="shared" ref="B45:C45" si="4">SUM(B$46:B$46)</f>
        <v>5.5843310000000002E-5</v>
      </c>
      <c r="C45" s="224">
        <f t="shared" si="4"/>
        <v>1.4237783699999999E-3</v>
      </c>
      <c r="D45" s="30">
        <v>9.9999999999999995E-7</v>
      </c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1:17" outlineLevel="3" x14ac:dyDescent="0.2">
      <c r="A46" s="29" t="s">
        <v>75</v>
      </c>
      <c r="B46" s="181">
        <v>5.5843310000000002E-5</v>
      </c>
      <c r="C46" s="181">
        <v>1.4237783699999999E-3</v>
      </c>
      <c r="D46" s="237">
        <v>9.9999999999999995E-7</v>
      </c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1:17" ht="14.25" outlineLevel="2" x14ac:dyDescent="0.25">
      <c r="A47" s="155" t="s">
        <v>143</v>
      </c>
      <c r="B47" s="224">
        <f t="shared" ref="B47:C47" si="5">SUM(B$48:B$51)</f>
        <v>19.043329999999997</v>
      </c>
      <c r="C47" s="224">
        <f t="shared" si="5"/>
        <v>485.52780855683</v>
      </c>
      <c r="D47" s="30">
        <v>0.278617</v>
      </c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1:17" outlineLevel="3" x14ac:dyDescent="0.2">
      <c r="A48" s="29" t="s">
        <v>119</v>
      </c>
      <c r="B48" s="181">
        <v>3</v>
      </c>
      <c r="C48" s="181">
        <v>76.487853000000001</v>
      </c>
      <c r="D48" s="237">
        <v>4.3892E-2</v>
      </c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1:17" outlineLevel="3" x14ac:dyDescent="0.2">
      <c r="A49" s="29" t="s">
        <v>121</v>
      </c>
      <c r="B49" s="181">
        <v>1</v>
      </c>
      <c r="C49" s="181">
        <v>25.495951000000002</v>
      </c>
      <c r="D49" s="237">
        <v>1.4631E-2</v>
      </c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1:17" outlineLevel="3" x14ac:dyDescent="0.2">
      <c r="A50" s="29" t="s">
        <v>125</v>
      </c>
      <c r="B50" s="181">
        <v>14.043329999999999</v>
      </c>
      <c r="C50" s="181">
        <v>358.04805355682998</v>
      </c>
      <c r="D50" s="237">
        <v>0.20546300000000001</v>
      </c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1:17" outlineLevel="3" x14ac:dyDescent="0.2">
      <c r="A51" s="29" t="s">
        <v>180</v>
      </c>
      <c r="B51" s="181">
        <v>1</v>
      </c>
      <c r="C51" s="181">
        <v>25.495951000000002</v>
      </c>
      <c r="D51" s="237">
        <v>1.4631E-2</v>
      </c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1:17" ht="14.25" outlineLevel="2" x14ac:dyDescent="0.25">
      <c r="A52" s="155" t="s">
        <v>6</v>
      </c>
      <c r="B52" s="224">
        <f t="shared" ref="B52:C52" si="6">SUM(B$53:B$53)</f>
        <v>1.6870866305000001</v>
      </c>
      <c r="C52" s="224">
        <f t="shared" si="6"/>
        <v>43.013878063999996</v>
      </c>
      <c r="D52" s="30">
        <v>2.4683E-2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1:17" outlineLevel="3" x14ac:dyDescent="0.2">
      <c r="A53" s="29" t="s">
        <v>93</v>
      </c>
      <c r="B53" s="181">
        <v>1.6870866305000001</v>
      </c>
      <c r="C53" s="181">
        <v>43.013878063999996</v>
      </c>
      <c r="D53" s="237">
        <v>2.4683E-2</v>
      </c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1:17" ht="15" x14ac:dyDescent="0.25">
      <c r="A54" s="10" t="s">
        <v>113</v>
      </c>
      <c r="B54" s="214">
        <f t="shared" ref="B54:D54" si="7">B$55+B$69</f>
        <v>10.434116158169999</v>
      </c>
      <c r="C54" s="214">
        <f t="shared" si="7"/>
        <v>266.02771429733997</v>
      </c>
      <c r="D54" s="17">
        <f t="shared" si="7"/>
        <v>0.15265800000000002</v>
      </c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1:17" ht="15" outlineLevel="1" x14ac:dyDescent="0.25">
      <c r="A55" s="245" t="s">
        <v>50</v>
      </c>
      <c r="B55" s="34">
        <f t="shared" ref="B55:D55" si="8">B$56+B$63+B$67</f>
        <v>0.76126981466999999</v>
      </c>
      <c r="C55" s="34">
        <f t="shared" si="8"/>
        <v>19.409297892809999</v>
      </c>
      <c r="D55" s="92">
        <f t="shared" si="8"/>
        <v>1.1138999999999998E-2</v>
      </c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1:17" ht="14.25" outlineLevel="2" x14ac:dyDescent="0.25">
      <c r="A56" s="155" t="s">
        <v>129</v>
      </c>
      <c r="B56" s="224">
        <f t="shared" ref="B56:C56" si="9">SUM(B$57:B$62)</f>
        <v>0.62558998485999995</v>
      </c>
      <c r="C56" s="224">
        <f t="shared" si="9"/>
        <v>15.9500116</v>
      </c>
      <c r="D56" s="30">
        <v>9.1529999999999997E-3</v>
      </c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1:17" outlineLevel="3" x14ac:dyDescent="0.2">
      <c r="A57" s="29" t="s">
        <v>154</v>
      </c>
      <c r="B57" s="181">
        <v>4.5497E-7</v>
      </c>
      <c r="C57" s="181">
        <v>1.1600000000000001E-5</v>
      </c>
      <c r="D57" s="237">
        <v>0</v>
      </c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1:17" outlineLevel="3" x14ac:dyDescent="0.2">
      <c r="A58" s="29" t="s">
        <v>46</v>
      </c>
      <c r="B58" s="181">
        <v>3.9221914099999998E-2</v>
      </c>
      <c r="C58" s="181">
        <v>1</v>
      </c>
      <c r="D58" s="237">
        <v>5.7399999999999997E-4</v>
      </c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1:17" outlineLevel="3" x14ac:dyDescent="0.2">
      <c r="A59" s="29" t="s">
        <v>51</v>
      </c>
      <c r="B59" s="181">
        <v>0.1176657423</v>
      </c>
      <c r="C59" s="181">
        <v>3</v>
      </c>
      <c r="D59" s="237">
        <v>1.722E-3</v>
      </c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1:17" outlineLevel="3" x14ac:dyDescent="0.2">
      <c r="A60" s="29" t="s">
        <v>181</v>
      </c>
      <c r="B60" s="181">
        <v>0.1176657423</v>
      </c>
      <c r="C60" s="181">
        <v>3</v>
      </c>
      <c r="D60" s="237">
        <v>1.722E-3</v>
      </c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1:17" outlineLevel="3" x14ac:dyDescent="0.2">
      <c r="A61" s="29" t="s">
        <v>146</v>
      </c>
      <c r="B61" s="181">
        <v>0.18826518768</v>
      </c>
      <c r="C61" s="181">
        <v>4.8</v>
      </c>
      <c r="D61" s="237">
        <v>2.7539999999999999E-3</v>
      </c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1:17" outlineLevel="3" x14ac:dyDescent="0.2">
      <c r="A62" s="29" t="s">
        <v>177</v>
      </c>
      <c r="B62" s="181">
        <v>0.16277094350999999</v>
      </c>
      <c r="C62" s="181">
        <v>4.1500000000000004</v>
      </c>
      <c r="D62" s="237">
        <v>2.3809999999999999E-3</v>
      </c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1:17" ht="14.25" outlineLevel="2" x14ac:dyDescent="0.25">
      <c r="A63" s="155" t="s">
        <v>8</v>
      </c>
      <c r="B63" s="224">
        <f t="shared" ref="B63:C63" si="10">SUM(B$64:B$66)</f>
        <v>0.13564238661</v>
      </c>
      <c r="C63" s="224">
        <f t="shared" si="10"/>
        <v>3.4583316428100002</v>
      </c>
      <c r="D63" s="30">
        <v>1.9849999999999998E-3</v>
      </c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1:17" outlineLevel="3" x14ac:dyDescent="0.2">
      <c r="A64" s="29" t="s">
        <v>10</v>
      </c>
      <c r="B64" s="181">
        <v>6.739213E-3</v>
      </c>
      <c r="C64" s="181">
        <v>0.17182264443</v>
      </c>
      <c r="D64" s="237">
        <v>9.8999999999999994E-5</v>
      </c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1:17" outlineLevel="3" x14ac:dyDescent="0.2">
      <c r="A65" s="29" t="s">
        <v>106</v>
      </c>
      <c r="B65" s="181">
        <v>0.12451829383</v>
      </c>
      <c r="C65" s="181">
        <v>3.1747123181500001</v>
      </c>
      <c r="D65" s="237">
        <v>1.8220000000000001E-3</v>
      </c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1:17" outlineLevel="3" x14ac:dyDescent="0.2">
      <c r="A66" s="29" t="s">
        <v>30</v>
      </c>
      <c r="B66" s="181">
        <v>4.3848797799999999E-3</v>
      </c>
      <c r="C66" s="181">
        <v>0.11179668023</v>
      </c>
      <c r="D66" s="237">
        <v>6.3999999999999997E-5</v>
      </c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1:17" ht="14.25" outlineLevel="2" x14ac:dyDescent="0.25">
      <c r="A67" s="155" t="s">
        <v>132</v>
      </c>
      <c r="B67" s="224">
        <f t="shared" ref="B67:C67" si="11">SUM(B$68:B$68)</f>
        <v>3.7443200000000001E-5</v>
      </c>
      <c r="C67" s="224">
        <f t="shared" si="11"/>
        <v>9.5465000000000003E-4</v>
      </c>
      <c r="D67" s="30">
        <v>9.9999999999999995E-7</v>
      </c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1:17" outlineLevel="3" x14ac:dyDescent="0.2">
      <c r="A68" s="29" t="s">
        <v>175</v>
      </c>
      <c r="B68" s="181">
        <v>3.7443200000000001E-5</v>
      </c>
      <c r="C68" s="181">
        <v>9.5465000000000003E-4</v>
      </c>
      <c r="D68" s="237">
        <v>9.9999999999999995E-7</v>
      </c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1:17" ht="15" outlineLevel="1" x14ac:dyDescent="0.25">
      <c r="A69" s="245" t="s">
        <v>79</v>
      </c>
      <c r="B69" s="34">
        <f t="shared" ref="B69:D69" si="12">B$70+B$76+B$78+B$85+B$86</f>
        <v>9.6728463434999998</v>
      </c>
      <c r="C69" s="34">
        <f t="shared" si="12"/>
        <v>246.61841640453</v>
      </c>
      <c r="D69" s="92">
        <f t="shared" si="12"/>
        <v>0.14151900000000001</v>
      </c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1:17" ht="14.25" outlineLevel="2" x14ac:dyDescent="0.25">
      <c r="A70" s="155" t="s">
        <v>142</v>
      </c>
      <c r="B70" s="224">
        <f t="shared" ref="B70:C70" si="13">SUM(B$71:B$75)</f>
        <v>7.11777964857</v>
      </c>
      <c r="C70" s="224">
        <f t="shared" si="13"/>
        <v>181.47456114873998</v>
      </c>
      <c r="D70" s="30">
        <v>0.10413699999999999</v>
      </c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1:17" outlineLevel="3" x14ac:dyDescent="0.2">
      <c r="A71" s="29" t="s">
        <v>11</v>
      </c>
      <c r="B71" s="181">
        <v>1.115492507E-2</v>
      </c>
      <c r="C71" s="181">
        <v>0.28440542307</v>
      </c>
      <c r="D71" s="237">
        <v>1.63E-4</v>
      </c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1:17" outlineLevel="3" x14ac:dyDescent="0.2">
      <c r="A72" s="29" t="s">
        <v>97</v>
      </c>
      <c r="B72" s="181">
        <v>0.38379160444999999</v>
      </c>
      <c r="C72" s="181">
        <v>9.7851319412500004</v>
      </c>
      <c r="D72" s="237">
        <v>5.6150000000000002E-3</v>
      </c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1:17" outlineLevel="3" x14ac:dyDescent="0.2">
      <c r="A73" s="29" t="s">
        <v>77</v>
      </c>
      <c r="B73" s="181">
        <v>2.1844000249999999E-2</v>
      </c>
      <c r="C73" s="181">
        <v>0.55693356000000005</v>
      </c>
      <c r="D73" s="237">
        <v>3.2000000000000003E-4</v>
      </c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1:17" outlineLevel="3" x14ac:dyDescent="0.2">
      <c r="A74" s="29" t="s">
        <v>66</v>
      </c>
      <c r="B74" s="181">
        <v>0.43350350195999998</v>
      </c>
      <c r="C74" s="181">
        <v>11.0525840443</v>
      </c>
      <c r="D74" s="237">
        <v>6.3420000000000004E-3</v>
      </c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1:17" outlineLevel="3" x14ac:dyDescent="0.2">
      <c r="A75" s="29" t="s">
        <v>93</v>
      </c>
      <c r="B75" s="181">
        <v>6.2674856168400002</v>
      </c>
      <c r="C75" s="181">
        <v>159.79550618011999</v>
      </c>
      <c r="D75" s="237">
        <v>9.1697000000000001E-2</v>
      </c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1:17" ht="14.25" outlineLevel="2" x14ac:dyDescent="0.25">
      <c r="A76" s="155" t="s">
        <v>4</v>
      </c>
      <c r="B76" s="224">
        <f t="shared" ref="B76:C76" si="14">SUM(B$77:B$77)</f>
        <v>0.14621677995999999</v>
      </c>
      <c r="C76" s="224">
        <f t="shared" si="14"/>
        <v>3.7279358572399999</v>
      </c>
      <c r="D76" s="30">
        <v>2.1389999999999998E-3</v>
      </c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1:17" outlineLevel="3" x14ac:dyDescent="0.2">
      <c r="A77" s="29" t="s">
        <v>102</v>
      </c>
      <c r="B77" s="181">
        <v>0.14621677995999999</v>
      </c>
      <c r="C77" s="181">
        <v>3.7279358572399999</v>
      </c>
      <c r="D77" s="237">
        <v>2.1389999999999998E-3</v>
      </c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1:17" ht="14.25" outlineLevel="2" x14ac:dyDescent="0.25">
      <c r="A78" s="155" t="s">
        <v>22</v>
      </c>
      <c r="B78" s="224">
        <f t="shared" ref="B78:C78" si="15">SUM(B$79:B$84)</f>
        <v>2.2969589678300002</v>
      </c>
      <c r="C78" s="224">
        <f t="shared" si="15"/>
        <v>58.563153292839999</v>
      </c>
      <c r="D78" s="30">
        <v>3.3605999999999997E-2</v>
      </c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1:17" outlineLevel="3" x14ac:dyDescent="0.2">
      <c r="A79" s="29" t="s">
        <v>14</v>
      </c>
      <c r="B79" s="181">
        <v>1.4786871389999999E-2</v>
      </c>
      <c r="C79" s="181">
        <v>0.37700534831999999</v>
      </c>
      <c r="D79" s="237">
        <v>2.1599999999999999E-4</v>
      </c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1:17" outlineLevel="3" x14ac:dyDescent="0.2">
      <c r="A80" s="29" t="s">
        <v>122</v>
      </c>
      <c r="B80" s="181">
        <v>3.7134800189999997E-2</v>
      </c>
      <c r="C80" s="181">
        <v>0.94678704614999998</v>
      </c>
      <c r="D80" s="237">
        <v>5.4299999999999997E-4</v>
      </c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1:17" outlineLevel="3" x14ac:dyDescent="0.2">
      <c r="A81" s="29" t="s">
        <v>155</v>
      </c>
      <c r="B81" s="181">
        <v>0.5</v>
      </c>
      <c r="C81" s="181">
        <v>12.747975500000001</v>
      </c>
      <c r="D81" s="237">
        <v>7.3150000000000003E-3</v>
      </c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1:17" outlineLevel="3" x14ac:dyDescent="0.2">
      <c r="A82" s="29" t="s">
        <v>70</v>
      </c>
      <c r="B82" s="181">
        <v>5.9159999999999997E-2</v>
      </c>
      <c r="C82" s="181">
        <v>1.50834046116</v>
      </c>
      <c r="D82" s="237">
        <v>8.6600000000000002E-4</v>
      </c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1:17" outlineLevel="3" x14ac:dyDescent="0.2">
      <c r="A83" s="29" t="s">
        <v>73</v>
      </c>
      <c r="B83" s="181">
        <v>1.53909292125</v>
      </c>
      <c r="C83" s="181">
        <v>39.240637704640001</v>
      </c>
      <c r="D83" s="237">
        <v>2.2518E-2</v>
      </c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1:17" outlineLevel="3" x14ac:dyDescent="0.2">
      <c r="A84" s="29" t="s">
        <v>160</v>
      </c>
      <c r="B84" s="181">
        <v>0.14678437499999999</v>
      </c>
      <c r="C84" s="181">
        <v>3.7424072325700002</v>
      </c>
      <c r="D84" s="237">
        <v>2.1480000000000002E-3</v>
      </c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1:17" ht="14.25" outlineLevel="2" x14ac:dyDescent="0.25">
      <c r="A85" s="155" t="s">
        <v>143</v>
      </c>
      <c r="B85" s="224"/>
      <c r="C85" s="224"/>
      <c r="D85" s="30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1:17" ht="14.25" outlineLevel="2" x14ac:dyDescent="0.25">
      <c r="A86" s="155" t="s">
        <v>6</v>
      </c>
      <c r="B86" s="224">
        <f t="shared" ref="B86:C86" si="16">SUM(B$87:B$87)</f>
        <v>0.11189094714</v>
      </c>
      <c r="C86" s="224">
        <f t="shared" si="16"/>
        <v>2.8527661057100002</v>
      </c>
      <c r="D86" s="30">
        <v>1.637E-3</v>
      </c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1:17" outlineLevel="3" x14ac:dyDescent="0.2">
      <c r="A87" s="29" t="s">
        <v>93</v>
      </c>
      <c r="B87" s="181">
        <v>0.11189094714</v>
      </c>
      <c r="C87" s="181">
        <v>2.8527661057100002</v>
      </c>
      <c r="D87" s="237">
        <v>1.637E-3</v>
      </c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1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1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1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1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1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1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1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1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1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</sheetData>
  <mergeCells count="2">
    <mergeCell ref="A2:D2"/>
    <mergeCell ref="A3:D3"/>
  </mergeCells>
  <printOptions horizontalCentered="1" verticalCentered="1"/>
  <pageMargins left="0.78740157480314998" right="0.78740157480314998" top="0.51" bottom="0.53" header="0.511811023622047" footer="0.511811023622047"/>
  <pageSetup paperSize="9" scale="68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>
    <tabColor indexed="12"/>
    <outlinePr applyStyles="1" summaryBelow="0"/>
    <pageSetUpPr fitToPage="1"/>
  </sheetPr>
  <dimension ref="A3:T217"/>
  <sheetViews>
    <sheetView workbookViewId="0">
      <selection activeCell="E9" sqref="E9"/>
    </sheetView>
  </sheetViews>
  <sheetFormatPr defaultRowHeight="12.75" x14ac:dyDescent="0.2"/>
  <cols>
    <col min="1" max="1" width="56.7109375" style="112" bestFit="1" customWidth="1"/>
    <col min="2" max="2" width="13.85546875" style="200" bestFit="1" customWidth="1"/>
    <col min="3" max="3" width="14.7109375" style="200" bestFit="1" customWidth="1"/>
    <col min="4" max="4" width="17.42578125" style="200" bestFit="1" customWidth="1"/>
    <col min="5" max="5" width="15.42578125" style="200" bestFit="1" customWidth="1"/>
    <col min="6" max="6" width="16.28515625" style="112" hidden="1" customWidth="1"/>
    <col min="7" max="7" width="3.5703125" style="112" hidden="1" customWidth="1"/>
    <col min="8" max="8" width="2.28515625" style="112" hidden="1" customWidth="1"/>
    <col min="9" max="9" width="3.5703125" style="226" customWidth="1"/>
    <col min="10" max="10" width="2.42578125" style="226" customWidth="1"/>
    <col min="11" max="16384" width="9.140625" style="112"/>
  </cols>
  <sheetData>
    <row r="3" spans="1:20" ht="18.75" x14ac:dyDescent="0.3">
      <c r="A3" s="2" t="s">
        <v>27</v>
      </c>
      <c r="B3" s="2"/>
      <c r="C3" s="2"/>
      <c r="D3" s="2"/>
      <c r="E3" s="2"/>
      <c r="F3" s="25"/>
      <c r="G3" s="25"/>
      <c r="H3" s="25"/>
    </row>
    <row r="4" spans="1:20" ht="15.75" customHeight="1" x14ac:dyDescent="0.3">
      <c r="A4" s="258" t="str">
        <f>" за станом на " &amp; TEXT(DREPORTDATE,"dd.MM.yyyy")</f>
        <v xml:space="preserve"> за станом на 31.10.2016</v>
      </c>
      <c r="B4" s="3"/>
      <c r="C4" s="3"/>
      <c r="D4" s="3"/>
      <c r="E4" s="3"/>
      <c r="F4" s="3"/>
      <c r="G4" s="3"/>
      <c r="H4" s="3"/>
      <c r="I4" s="241"/>
      <c r="J4" s="241"/>
      <c r="K4" s="133"/>
      <c r="L4" s="133"/>
      <c r="M4" s="133"/>
      <c r="N4" s="133"/>
      <c r="O4" s="133"/>
      <c r="P4" s="133"/>
      <c r="Q4" s="133"/>
      <c r="R4" s="133"/>
      <c r="S4" s="133"/>
      <c r="T4" s="133"/>
    </row>
    <row r="5" spans="1:20" ht="18.75" x14ac:dyDescent="0.3">
      <c r="A5" s="2" t="s">
        <v>59</v>
      </c>
      <c r="B5" s="2"/>
      <c r="C5" s="2"/>
      <c r="D5" s="2"/>
      <c r="E5" s="2"/>
      <c r="F5" s="25"/>
      <c r="G5" s="25"/>
      <c r="H5" s="25"/>
    </row>
    <row r="6" spans="1:20" x14ac:dyDescent="0.2">
      <c r="B6" s="221"/>
      <c r="C6" s="221"/>
      <c r="D6" s="221"/>
      <c r="E6" s="221"/>
      <c r="F6" s="133"/>
      <c r="G6" s="133"/>
      <c r="H6" s="133"/>
      <c r="I6" s="241"/>
      <c r="J6" s="241"/>
      <c r="K6" s="133"/>
      <c r="L6" s="133"/>
      <c r="M6" s="133"/>
      <c r="N6" s="133"/>
      <c r="O6" s="133"/>
      <c r="P6" s="133"/>
      <c r="Q6" s="133"/>
      <c r="R6" s="133"/>
    </row>
    <row r="7" spans="1:20" s="73" customFormat="1" x14ac:dyDescent="0.2">
      <c r="B7" s="169"/>
      <c r="C7" s="169"/>
      <c r="D7" s="169"/>
      <c r="E7" s="169"/>
      <c r="I7" s="208"/>
      <c r="J7" s="208"/>
    </row>
    <row r="8" spans="1:20" s="48" customFormat="1" ht="35.25" customHeight="1" x14ac:dyDescent="0.2">
      <c r="A8" s="206" t="s">
        <v>182</v>
      </c>
      <c r="B8" s="239" t="s">
        <v>148</v>
      </c>
      <c r="C8" s="239" t="s">
        <v>110</v>
      </c>
      <c r="D8" s="239" t="s">
        <v>166</v>
      </c>
      <c r="E8" s="239" t="str">
        <f xml:space="preserve"> "Сума боргу " &amp; VALVAL</f>
        <v>Сума боргу млрд. одиниць</v>
      </c>
      <c r="F8" s="86" t="s">
        <v>164</v>
      </c>
      <c r="G8" s="86" t="s">
        <v>158</v>
      </c>
      <c r="H8" s="86" t="s">
        <v>162</v>
      </c>
      <c r="I8" s="121"/>
      <c r="J8" s="121"/>
    </row>
    <row r="9" spans="1:20" s="230" customFormat="1" ht="15.75" x14ac:dyDescent="0.2">
      <c r="A9" s="247" t="s">
        <v>27</v>
      </c>
      <c r="B9" s="248">
        <v>26.919</v>
      </c>
      <c r="C9" s="248">
        <v>10.74</v>
      </c>
      <c r="D9" s="248">
        <v>7.95</v>
      </c>
      <c r="E9" s="248">
        <v>1742640338.8299999</v>
      </c>
      <c r="F9" s="249">
        <v>0</v>
      </c>
      <c r="G9" s="249">
        <v>0</v>
      </c>
      <c r="H9" s="249">
        <v>3</v>
      </c>
      <c r="I9" s="241" t="str">
        <f t="shared" ref="I9:I53" si="0">IF(A9="","",A9 &amp; "; " &amp;B9 &amp; "%; "&amp;C9 &amp;"р.")</f>
        <v>Державний та гарантований державою борг України; 26,919%; 10,74р.</v>
      </c>
      <c r="J9" s="9">
        <f t="shared" ref="J9:J61" si="1">E9</f>
        <v>1742640338.8299999</v>
      </c>
    </row>
    <row r="10" spans="1:20" ht="15.75" x14ac:dyDescent="0.25">
      <c r="A10" s="50" t="s">
        <v>91</v>
      </c>
      <c r="B10" s="145">
        <v>27.533999999999999</v>
      </c>
      <c r="C10" s="145">
        <v>10.45</v>
      </c>
      <c r="D10" s="145">
        <v>7.67</v>
      </c>
      <c r="E10" s="145">
        <v>1476612624.53</v>
      </c>
      <c r="F10" s="50">
        <v>0</v>
      </c>
      <c r="G10" s="50">
        <v>0</v>
      </c>
      <c r="H10" s="50">
        <v>2</v>
      </c>
      <c r="I10" s="241" t="str">
        <f t="shared" si="0"/>
        <v xml:space="preserve">    Державний борг; 27,534%; 10,45р.</v>
      </c>
      <c r="J10" s="9">
        <f t="shared" si="1"/>
        <v>1476612624.53</v>
      </c>
      <c r="K10" s="133"/>
      <c r="L10" s="133"/>
      <c r="M10" s="133"/>
      <c r="N10" s="133"/>
      <c r="O10" s="133"/>
      <c r="P10" s="133"/>
      <c r="Q10" s="133"/>
      <c r="R10" s="133"/>
    </row>
    <row r="11" spans="1:20" ht="15.75" x14ac:dyDescent="0.25">
      <c r="A11" s="123" t="s">
        <v>174</v>
      </c>
      <c r="B11" s="12">
        <v>63.941000000000003</v>
      </c>
      <c r="C11" s="12">
        <v>6.61</v>
      </c>
      <c r="D11" s="12">
        <v>4.0999999999999996</v>
      </c>
      <c r="E11" s="12">
        <v>549361897.28999996</v>
      </c>
      <c r="F11" s="50">
        <v>1</v>
      </c>
      <c r="G11" s="50">
        <v>0</v>
      </c>
      <c r="H11" s="50">
        <v>0</v>
      </c>
      <c r="I11" s="241" t="str">
        <f t="shared" si="0"/>
        <v xml:space="preserve">      Державний внутрішній борг; 63,941%; 6,61р.</v>
      </c>
      <c r="J11" s="9">
        <f t="shared" si="1"/>
        <v>549361897.28999996</v>
      </c>
      <c r="K11" s="133"/>
      <c r="L11" s="133"/>
      <c r="M11" s="133"/>
      <c r="N11" s="133"/>
      <c r="O11" s="133"/>
      <c r="P11" s="133"/>
      <c r="Q11" s="133"/>
      <c r="R11" s="133"/>
    </row>
    <row r="12" spans="1:20" ht="15.75" x14ac:dyDescent="0.25">
      <c r="A12" s="50" t="s">
        <v>126</v>
      </c>
      <c r="B12" s="145">
        <v>64.215999999999994</v>
      </c>
      <c r="C12" s="145">
        <v>6.48</v>
      </c>
      <c r="D12" s="145">
        <v>4.03</v>
      </c>
      <c r="E12" s="145">
        <v>546816036.23000002</v>
      </c>
      <c r="F12" s="50">
        <v>0</v>
      </c>
      <c r="G12" s="50">
        <v>0</v>
      </c>
      <c r="H12" s="50">
        <v>0</v>
      </c>
      <c r="I12" s="241" t="str">
        <f t="shared" si="0"/>
        <v xml:space="preserve">         в т.ч. ОВДП; 64,216%; 6,48р.</v>
      </c>
      <c r="J12" s="9">
        <f t="shared" si="1"/>
        <v>546816036.23000002</v>
      </c>
      <c r="K12" s="133"/>
      <c r="L12" s="133"/>
      <c r="M12" s="133"/>
      <c r="N12" s="133"/>
      <c r="O12" s="133"/>
      <c r="P12" s="133"/>
      <c r="Q12" s="133"/>
      <c r="R12" s="133"/>
    </row>
    <row r="13" spans="1:20" ht="15.75" x14ac:dyDescent="0.25">
      <c r="A13" s="50" t="s">
        <v>83</v>
      </c>
      <c r="B13" s="145">
        <v>0</v>
      </c>
      <c r="C13" s="145">
        <v>0</v>
      </c>
      <c r="D13" s="145">
        <v>0</v>
      </c>
      <c r="E13" s="145">
        <v>0</v>
      </c>
      <c r="F13" s="50">
        <v>0</v>
      </c>
      <c r="G13" s="50">
        <v>1</v>
      </c>
      <c r="H13" s="50">
        <v>0</v>
      </c>
      <c r="I13" s="241" t="str">
        <f t="shared" si="0"/>
        <v xml:space="preserve">            ОВДП (1 - місячні); 0%; 0р.</v>
      </c>
      <c r="J13" s="9">
        <f t="shared" si="1"/>
        <v>0</v>
      </c>
      <c r="K13" s="133"/>
      <c r="L13" s="133"/>
      <c r="M13" s="133"/>
      <c r="N13" s="133"/>
      <c r="O13" s="133"/>
      <c r="P13" s="133"/>
      <c r="Q13" s="133"/>
      <c r="R13" s="133"/>
    </row>
    <row r="14" spans="1:20" ht="15.75" x14ac:dyDescent="0.25">
      <c r="A14" s="50" t="s">
        <v>25</v>
      </c>
      <c r="B14" s="145">
        <v>20.100999999999999</v>
      </c>
      <c r="C14" s="145">
        <v>9.94</v>
      </c>
      <c r="D14" s="145">
        <v>6.82</v>
      </c>
      <c r="E14" s="145">
        <v>58128463</v>
      </c>
      <c r="F14" s="50">
        <v>0</v>
      </c>
      <c r="G14" s="50">
        <v>1</v>
      </c>
      <c r="H14" s="50">
        <v>0</v>
      </c>
      <c r="I14" s="241" t="str">
        <f t="shared" si="0"/>
        <v xml:space="preserve">            ОВДП (10 - річні); 20,101%; 9,94р.</v>
      </c>
      <c r="J14" s="9">
        <f t="shared" si="1"/>
        <v>58128463</v>
      </c>
      <c r="K14" s="133"/>
      <c r="L14" s="133"/>
      <c r="M14" s="133"/>
      <c r="N14" s="133"/>
      <c r="O14" s="133"/>
      <c r="P14" s="133"/>
      <c r="Q14" s="133"/>
      <c r="R14" s="133"/>
    </row>
    <row r="15" spans="1:20" ht="15.75" x14ac:dyDescent="0.25">
      <c r="A15" s="50" t="s">
        <v>107</v>
      </c>
      <c r="B15" s="145">
        <v>11.147</v>
      </c>
      <c r="C15" s="145">
        <v>11.89</v>
      </c>
      <c r="D15" s="145">
        <v>10.220000000000001</v>
      </c>
      <c r="E15" s="145">
        <v>38882981</v>
      </c>
      <c r="F15" s="50">
        <v>0</v>
      </c>
      <c r="G15" s="50">
        <v>1</v>
      </c>
      <c r="H15" s="50">
        <v>0</v>
      </c>
      <c r="I15" s="241" t="str">
        <f t="shared" si="0"/>
        <v xml:space="preserve">            ОВДП (11 - річні); 11,147%; 11,89р.</v>
      </c>
      <c r="J15" s="9">
        <f t="shared" si="1"/>
        <v>38882981</v>
      </c>
      <c r="K15" s="133"/>
      <c r="L15" s="133"/>
      <c r="M15" s="133"/>
      <c r="N15" s="133"/>
      <c r="O15" s="133"/>
      <c r="P15" s="133"/>
      <c r="Q15" s="133"/>
      <c r="R15" s="133"/>
    </row>
    <row r="16" spans="1:20" ht="15.75" x14ac:dyDescent="0.25">
      <c r="A16" s="50" t="s">
        <v>12</v>
      </c>
      <c r="B16" s="145">
        <v>0</v>
      </c>
      <c r="C16" s="145">
        <v>0.9</v>
      </c>
      <c r="D16" s="145">
        <v>0.54</v>
      </c>
      <c r="E16" s="145">
        <v>2912570</v>
      </c>
      <c r="F16" s="50">
        <v>0</v>
      </c>
      <c r="G16" s="50">
        <v>1</v>
      </c>
      <c r="H16" s="50">
        <v>0</v>
      </c>
      <c r="I16" s="241" t="str">
        <f t="shared" si="0"/>
        <v xml:space="preserve">            ОВДП (12 - місячні); 0%; 0,9р.</v>
      </c>
      <c r="J16" s="9">
        <f t="shared" si="1"/>
        <v>2912570</v>
      </c>
      <c r="K16" s="133"/>
      <c r="L16" s="133"/>
      <c r="M16" s="133"/>
      <c r="N16" s="133"/>
      <c r="O16" s="133"/>
      <c r="P16" s="133"/>
      <c r="Q16" s="133"/>
      <c r="R16" s="133"/>
    </row>
    <row r="17" spans="1:18" ht="15.75" x14ac:dyDescent="0.25">
      <c r="A17" s="50" t="s">
        <v>168</v>
      </c>
      <c r="B17" s="145">
        <v>9.5</v>
      </c>
      <c r="C17" s="145">
        <v>12.43</v>
      </c>
      <c r="D17" s="145">
        <v>5.59</v>
      </c>
      <c r="E17" s="145">
        <v>1500000</v>
      </c>
      <c r="F17" s="50">
        <v>0</v>
      </c>
      <c r="G17" s="50">
        <v>1</v>
      </c>
      <c r="H17" s="50">
        <v>0</v>
      </c>
      <c r="I17" s="241" t="str">
        <f t="shared" si="0"/>
        <v xml:space="preserve">            ОВДП (12 - річні); 9,5%; 12,43р.</v>
      </c>
      <c r="J17" s="9">
        <f t="shared" si="1"/>
        <v>1500000</v>
      </c>
      <c r="K17" s="133"/>
      <c r="L17" s="133"/>
      <c r="M17" s="133"/>
      <c r="N17" s="133"/>
      <c r="O17" s="133"/>
      <c r="P17" s="133"/>
      <c r="Q17" s="133"/>
      <c r="R17" s="133"/>
    </row>
    <row r="18" spans="1:18" ht="15.75" x14ac:dyDescent="0.25">
      <c r="A18" s="50" t="s">
        <v>55</v>
      </c>
      <c r="B18" s="145">
        <v>12.5</v>
      </c>
      <c r="C18" s="145">
        <v>13.46</v>
      </c>
      <c r="D18" s="145">
        <v>11.56</v>
      </c>
      <c r="E18" s="145">
        <v>2617630</v>
      </c>
      <c r="F18" s="50">
        <v>0</v>
      </c>
      <c r="G18" s="50">
        <v>1</v>
      </c>
      <c r="H18" s="50">
        <v>0</v>
      </c>
      <c r="I18" s="241" t="str">
        <f t="shared" si="0"/>
        <v xml:space="preserve">            ОВДП (13 - річні); 12,5%; 13,46р.</v>
      </c>
      <c r="J18" s="9">
        <f t="shared" si="1"/>
        <v>2617630</v>
      </c>
      <c r="K18" s="133"/>
      <c r="L18" s="133"/>
      <c r="M18" s="133"/>
      <c r="N18" s="133"/>
      <c r="O18" s="133"/>
      <c r="P18" s="133"/>
      <c r="Q18" s="133"/>
      <c r="R18" s="133"/>
    </row>
    <row r="19" spans="1:18" ht="15.75" x14ac:dyDescent="0.25">
      <c r="A19" s="50" t="s">
        <v>124</v>
      </c>
      <c r="B19" s="145">
        <v>12.5</v>
      </c>
      <c r="C19" s="145">
        <v>13.96</v>
      </c>
      <c r="D19" s="145">
        <v>12</v>
      </c>
      <c r="E19" s="145">
        <v>3250000</v>
      </c>
      <c r="F19" s="50">
        <v>0</v>
      </c>
      <c r="G19" s="50">
        <v>1</v>
      </c>
      <c r="H19" s="50">
        <v>0</v>
      </c>
      <c r="I19" s="241" t="str">
        <f t="shared" si="0"/>
        <v xml:space="preserve">            ОВДП (14 - річні); 12,5%; 13,96р.</v>
      </c>
      <c r="J19" s="9">
        <f t="shared" si="1"/>
        <v>3250000</v>
      </c>
      <c r="K19" s="133"/>
      <c r="L19" s="133"/>
      <c r="M19" s="133"/>
      <c r="N19" s="133"/>
      <c r="O19" s="133"/>
      <c r="P19" s="133"/>
      <c r="Q19" s="133"/>
      <c r="R19" s="133"/>
    </row>
    <row r="20" spans="1:18" ht="15.75" x14ac:dyDescent="0.25">
      <c r="A20" s="50" t="s">
        <v>184</v>
      </c>
      <c r="B20" s="145">
        <v>7.7430000000000003</v>
      </c>
      <c r="C20" s="145">
        <v>11.15</v>
      </c>
      <c r="D20" s="145">
        <v>9.23</v>
      </c>
      <c r="E20" s="145">
        <v>15848840</v>
      </c>
      <c r="F20" s="50">
        <v>0</v>
      </c>
      <c r="G20" s="50">
        <v>1</v>
      </c>
      <c r="H20" s="50">
        <v>0</v>
      </c>
      <c r="I20" s="241" t="str">
        <f t="shared" si="0"/>
        <v xml:space="preserve">            ОВДП (15 - річні); 7,743%; 11,15р.</v>
      </c>
      <c r="J20" s="9">
        <f t="shared" si="1"/>
        <v>15848840</v>
      </c>
      <c r="K20" s="133"/>
      <c r="L20" s="133"/>
      <c r="M20" s="133"/>
      <c r="N20" s="133"/>
      <c r="O20" s="133"/>
      <c r="P20" s="133"/>
      <c r="Q20" s="133"/>
      <c r="R20" s="133"/>
    </row>
    <row r="21" spans="1:18" ht="15.75" x14ac:dyDescent="0.25">
      <c r="A21" s="50" t="s">
        <v>153</v>
      </c>
      <c r="B21" s="145">
        <v>7.6159999999999997</v>
      </c>
      <c r="C21" s="145">
        <v>1.47</v>
      </c>
      <c r="D21" s="145">
        <v>0.81</v>
      </c>
      <c r="E21" s="145">
        <v>19262649.91</v>
      </c>
      <c r="F21" s="50">
        <v>0</v>
      </c>
      <c r="G21" s="50">
        <v>1</v>
      </c>
      <c r="H21" s="50">
        <v>0</v>
      </c>
      <c r="I21" s="241" t="str">
        <f t="shared" si="0"/>
        <v xml:space="preserve">            ОВДП (18 - місячні); 7,616%; 1,47р.</v>
      </c>
      <c r="J21" s="9">
        <f t="shared" si="1"/>
        <v>19262649.91</v>
      </c>
      <c r="K21" s="133"/>
      <c r="L21" s="133"/>
      <c r="M21" s="133"/>
      <c r="N21" s="133"/>
      <c r="O21" s="133"/>
      <c r="P21" s="133"/>
      <c r="Q21" s="133"/>
      <c r="R21" s="133"/>
    </row>
    <row r="22" spans="1:18" ht="15.75" x14ac:dyDescent="0.25">
      <c r="A22" s="123" t="s">
        <v>100</v>
      </c>
      <c r="B22" s="12">
        <v>121.283</v>
      </c>
      <c r="C22" s="12">
        <v>1.99</v>
      </c>
      <c r="D22" s="12">
        <v>1.32</v>
      </c>
      <c r="E22" s="12">
        <v>65417878.520000003</v>
      </c>
      <c r="F22" s="50">
        <v>0</v>
      </c>
      <c r="G22" s="50">
        <v>1</v>
      </c>
      <c r="H22" s="50">
        <v>0</v>
      </c>
      <c r="I22" s="241" t="str">
        <f t="shared" si="0"/>
        <v xml:space="preserve">            ОВДП (2 - річні); 121,283%; 1,99р.</v>
      </c>
      <c r="J22" s="9">
        <f t="shared" si="1"/>
        <v>65417878.520000003</v>
      </c>
      <c r="K22" s="133"/>
      <c r="L22" s="133"/>
      <c r="M22" s="133"/>
      <c r="N22" s="133"/>
      <c r="O22" s="133"/>
      <c r="P22" s="133"/>
      <c r="Q22" s="133"/>
      <c r="R22" s="133"/>
    </row>
    <row r="23" spans="1:18" ht="15.75" x14ac:dyDescent="0.25">
      <c r="A23" s="50" t="s">
        <v>147</v>
      </c>
      <c r="B23" s="145">
        <v>0</v>
      </c>
      <c r="C23" s="145">
        <v>0</v>
      </c>
      <c r="D23" s="145">
        <v>0</v>
      </c>
      <c r="E23" s="145">
        <v>0</v>
      </c>
      <c r="F23" s="50">
        <v>0</v>
      </c>
      <c r="G23" s="50">
        <v>1</v>
      </c>
      <c r="H23" s="50">
        <v>0</v>
      </c>
      <c r="I23" s="241" t="str">
        <f t="shared" si="0"/>
        <v xml:space="preserve">            ОВДП (3 - місячні); 0%; 0р.</v>
      </c>
      <c r="J23" s="9">
        <f t="shared" si="1"/>
        <v>0</v>
      </c>
      <c r="K23" s="133"/>
      <c r="L23" s="133"/>
      <c r="M23" s="133"/>
      <c r="N23" s="133"/>
      <c r="O23" s="133"/>
      <c r="P23" s="133"/>
      <c r="Q23" s="133"/>
      <c r="R23" s="133"/>
    </row>
    <row r="24" spans="1:18" ht="15.75" x14ac:dyDescent="0.25">
      <c r="A24" s="50" t="s">
        <v>159</v>
      </c>
      <c r="B24" s="145">
        <v>369.03100000000001</v>
      </c>
      <c r="C24" s="145">
        <v>2.9</v>
      </c>
      <c r="D24" s="145">
        <v>1.54</v>
      </c>
      <c r="E24" s="145">
        <v>18462385</v>
      </c>
      <c r="F24" s="50">
        <v>0</v>
      </c>
      <c r="G24" s="50">
        <v>1</v>
      </c>
      <c r="H24" s="50">
        <v>0</v>
      </c>
      <c r="I24" s="241" t="str">
        <f t="shared" si="0"/>
        <v xml:space="preserve">            ОВДП (3 - річні); 369,031%; 2,9р.</v>
      </c>
      <c r="J24" s="9">
        <f t="shared" si="1"/>
        <v>18462385</v>
      </c>
      <c r="K24" s="133"/>
      <c r="L24" s="133"/>
      <c r="M24" s="133"/>
      <c r="N24" s="133"/>
      <c r="O24" s="133"/>
      <c r="P24" s="133"/>
      <c r="Q24" s="133"/>
      <c r="R24" s="133"/>
    </row>
    <row r="25" spans="1:18" ht="15.75" x14ac:dyDescent="0.25">
      <c r="A25" s="123" t="s">
        <v>42</v>
      </c>
      <c r="B25" s="12">
        <v>16</v>
      </c>
      <c r="C25" s="12">
        <v>4.95</v>
      </c>
      <c r="D25" s="12">
        <v>4.78</v>
      </c>
      <c r="E25" s="12">
        <v>30000</v>
      </c>
      <c r="F25" s="50">
        <v>0</v>
      </c>
      <c r="G25" s="50">
        <v>1</v>
      </c>
      <c r="H25" s="50">
        <v>0</v>
      </c>
      <c r="I25" s="241" t="str">
        <f t="shared" si="0"/>
        <v xml:space="preserve">            ОВДП (4 - річні); 16%; 4,95р.</v>
      </c>
      <c r="J25" s="9">
        <f t="shared" si="1"/>
        <v>30000</v>
      </c>
      <c r="K25" s="133"/>
      <c r="L25" s="133"/>
      <c r="M25" s="133"/>
      <c r="N25" s="133"/>
      <c r="O25" s="133"/>
      <c r="P25" s="133"/>
      <c r="Q25" s="133"/>
      <c r="R25" s="133"/>
    </row>
    <row r="26" spans="1:18" ht="15.75" x14ac:dyDescent="0.25">
      <c r="A26" s="123" t="s">
        <v>116</v>
      </c>
      <c r="B26" s="12">
        <v>26.567</v>
      </c>
      <c r="C26" s="12">
        <v>4.92</v>
      </c>
      <c r="D26" s="12">
        <v>3.05</v>
      </c>
      <c r="E26" s="12">
        <v>96626036.599999994</v>
      </c>
      <c r="F26" s="50">
        <v>0</v>
      </c>
      <c r="G26" s="50">
        <v>1</v>
      </c>
      <c r="H26" s="50">
        <v>0</v>
      </c>
      <c r="I26" s="241" t="str">
        <f t="shared" si="0"/>
        <v xml:space="preserve">            ОВДП (5 - річні); 26,567%; 4,92р.</v>
      </c>
      <c r="J26" s="9">
        <f t="shared" si="1"/>
        <v>96626036.599999994</v>
      </c>
      <c r="K26" s="133"/>
      <c r="L26" s="133"/>
      <c r="M26" s="133"/>
      <c r="N26" s="133"/>
      <c r="O26" s="133"/>
      <c r="P26" s="133"/>
      <c r="Q26" s="133"/>
      <c r="R26" s="133"/>
    </row>
    <row r="27" spans="1:18" ht="15.75" x14ac:dyDescent="0.25">
      <c r="A27" s="50" t="s">
        <v>118</v>
      </c>
      <c r="B27" s="145">
        <v>2.472</v>
      </c>
      <c r="C27" s="145">
        <v>0.53</v>
      </c>
      <c r="D27" s="145">
        <v>0.19</v>
      </c>
      <c r="E27" s="145">
        <v>299301</v>
      </c>
      <c r="F27" s="50">
        <v>0</v>
      </c>
      <c r="G27" s="50">
        <v>1</v>
      </c>
      <c r="H27" s="50">
        <v>0</v>
      </c>
      <c r="I27" s="241" t="str">
        <f t="shared" si="0"/>
        <v xml:space="preserve">            ОВДП (6 - місячні); 2,472%; 0,53р.</v>
      </c>
      <c r="J27" s="9">
        <f t="shared" si="1"/>
        <v>299301</v>
      </c>
      <c r="K27" s="133"/>
      <c r="L27" s="133"/>
      <c r="M27" s="133"/>
      <c r="N27" s="133"/>
      <c r="O27" s="133"/>
      <c r="P27" s="133"/>
      <c r="Q27" s="133"/>
      <c r="R27" s="133"/>
    </row>
    <row r="28" spans="1:18" ht="15.75" x14ac:dyDescent="0.25">
      <c r="A28" s="50" t="s">
        <v>63</v>
      </c>
      <c r="B28" s="145">
        <v>14.3</v>
      </c>
      <c r="C28" s="145">
        <v>6.42</v>
      </c>
      <c r="D28" s="145">
        <v>4.07</v>
      </c>
      <c r="E28" s="145">
        <v>17600000</v>
      </c>
      <c r="F28" s="50">
        <v>0</v>
      </c>
      <c r="G28" s="50">
        <v>1</v>
      </c>
      <c r="H28" s="50">
        <v>0</v>
      </c>
      <c r="I28" s="241" t="str">
        <f t="shared" si="0"/>
        <v xml:space="preserve">            ОВДП (6 - річні); 14,3%; 6,42р.</v>
      </c>
      <c r="J28" s="9">
        <f t="shared" si="1"/>
        <v>17600000</v>
      </c>
      <c r="K28" s="133"/>
      <c r="L28" s="133"/>
      <c r="M28" s="133"/>
      <c r="N28" s="133"/>
      <c r="O28" s="133"/>
      <c r="P28" s="133"/>
      <c r="Q28" s="133"/>
      <c r="R28" s="133"/>
    </row>
    <row r="29" spans="1:18" ht="15.75" x14ac:dyDescent="0.25">
      <c r="A29" s="50" t="s">
        <v>133</v>
      </c>
      <c r="B29" s="145">
        <v>11.411</v>
      </c>
      <c r="C29" s="145">
        <v>6.98</v>
      </c>
      <c r="D29" s="145">
        <v>4.67</v>
      </c>
      <c r="E29" s="145">
        <v>13580900</v>
      </c>
      <c r="F29" s="50">
        <v>0</v>
      </c>
      <c r="G29" s="50">
        <v>1</v>
      </c>
      <c r="H29" s="50">
        <v>0</v>
      </c>
      <c r="I29" s="241" t="str">
        <f t="shared" si="0"/>
        <v xml:space="preserve">            ОВДП (7 - річні); 11,411%; 6,98р.</v>
      </c>
      <c r="J29" s="9">
        <f t="shared" si="1"/>
        <v>13580900</v>
      </c>
      <c r="K29" s="133"/>
      <c r="L29" s="133"/>
      <c r="M29" s="133"/>
      <c r="N29" s="133"/>
      <c r="O29" s="133"/>
      <c r="P29" s="133"/>
      <c r="Q29" s="133"/>
      <c r="R29" s="133"/>
    </row>
    <row r="30" spans="1:18" ht="15.75" x14ac:dyDescent="0.25">
      <c r="A30" s="50" t="s">
        <v>1</v>
      </c>
      <c r="B30" s="145">
        <v>12.244</v>
      </c>
      <c r="C30" s="145">
        <v>8.14</v>
      </c>
      <c r="D30" s="145">
        <v>4.16</v>
      </c>
      <c r="E30" s="145">
        <v>26316198</v>
      </c>
      <c r="F30" s="50">
        <v>0</v>
      </c>
      <c r="G30" s="50">
        <v>1</v>
      </c>
      <c r="H30" s="50">
        <v>0</v>
      </c>
      <c r="I30" s="241" t="str">
        <f t="shared" si="0"/>
        <v xml:space="preserve">            ОВДП (8 - річні); 12,244%; 8,14р.</v>
      </c>
      <c r="J30" s="9">
        <f t="shared" si="1"/>
        <v>26316198</v>
      </c>
      <c r="K30" s="133"/>
      <c r="L30" s="133"/>
      <c r="M30" s="133"/>
      <c r="N30" s="133"/>
      <c r="O30" s="133"/>
      <c r="P30" s="133"/>
      <c r="Q30" s="133"/>
      <c r="R30" s="133"/>
    </row>
    <row r="31" spans="1:18" ht="15.75" x14ac:dyDescent="0.25">
      <c r="A31" s="50" t="s">
        <v>18</v>
      </c>
      <c r="B31" s="145">
        <v>5.1999999999999998E-2</v>
      </c>
      <c r="C31" s="145">
        <v>0.75</v>
      </c>
      <c r="D31" s="145">
        <v>0.33</v>
      </c>
      <c r="E31" s="145">
        <v>196567</v>
      </c>
      <c r="F31" s="50">
        <v>0</v>
      </c>
      <c r="G31" s="50">
        <v>1</v>
      </c>
      <c r="H31" s="50">
        <v>0</v>
      </c>
      <c r="I31" s="241" t="str">
        <f t="shared" si="0"/>
        <v xml:space="preserve">            ОВДП (9 - місячні); 0,052%; 0,75р.</v>
      </c>
      <c r="J31" s="9">
        <f t="shared" si="1"/>
        <v>196567</v>
      </c>
      <c r="K31" s="133"/>
      <c r="L31" s="133"/>
      <c r="M31" s="133"/>
      <c r="N31" s="133"/>
      <c r="O31" s="133"/>
      <c r="P31" s="133"/>
      <c r="Q31" s="133"/>
      <c r="R31" s="133"/>
    </row>
    <row r="32" spans="1:18" ht="15.75" x14ac:dyDescent="0.25">
      <c r="A32" s="50" t="s">
        <v>85</v>
      </c>
      <c r="B32" s="145">
        <v>10.052</v>
      </c>
      <c r="C32" s="145">
        <v>9.2899999999999991</v>
      </c>
      <c r="D32" s="145">
        <v>6.17</v>
      </c>
      <c r="E32" s="145">
        <v>50048919</v>
      </c>
      <c r="F32" s="50">
        <v>0</v>
      </c>
      <c r="G32" s="50">
        <v>1</v>
      </c>
      <c r="H32" s="50">
        <v>0</v>
      </c>
      <c r="I32" s="241" t="str">
        <f t="shared" si="0"/>
        <v xml:space="preserve">            ОВДП (9 - річні); 10,052%; 9,29р.</v>
      </c>
      <c r="J32" s="9">
        <f t="shared" si="1"/>
        <v>50048919</v>
      </c>
      <c r="K32" s="133"/>
      <c r="L32" s="133"/>
      <c r="M32" s="133"/>
      <c r="N32" s="133"/>
      <c r="O32" s="133"/>
      <c r="P32" s="133"/>
      <c r="Q32" s="133"/>
      <c r="R32" s="133"/>
    </row>
    <row r="33" spans="1:18" ht="15.75" x14ac:dyDescent="0.25">
      <c r="A33" s="50" t="s">
        <v>40</v>
      </c>
      <c r="B33" s="145">
        <v>0</v>
      </c>
      <c r="C33" s="145">
        <v>0</v>
      </c>
      <c r="D33" s="145">
        <v>0</v>
      </c>
      <c r="E33" s="145">
        <v>0</v>
      </c>
      <c r="F33" s="50">
        <v>0</v>
      </c>
      <c r="G33" s="50">
        <v>1</v>
      </c>
      <c r="H33" s="50">
        <v>0</v>
      </c>
      <c r="I33" s="241" t="str">
        <f t="shared" si="0"/>
        <v xml:space="preserve">            Казначейські зобов'язання; 0%; 0р.</v>
      </c>
      <c r="J33" s="9">
        <f t="shared" si="1"/>
        <v>0</v>
      </c>
      <c r="K33" s="133"/>
      <c r="L33" s="133"/>
      <c r="M33" s="133"/>
      <c r="N33" s="133"/>
      <c r="O33" s="133"/>
      <c r="P33" s="133"/>
      <c r="Q33" s="133"/>
      <c r="R33" s="133"/>
    </row>
    <row r="34" spans="1:18" ht="15.75" x14ac:dyDescent="0.25">
      <c r="A34" s="50" t="s">
        <v>83</v>
      </c>
      <c r="B34" s="145">
        <v>0</v>
      </c>
      <c r="C34" s="145">
        <v>0</v>
      </c>
      <c r="D34" s="145">
        <v>0</v>
      </c>
      <c r="E34" s="145">
        <v>0</v>
      </c>
      <c r="F34" s="50">
        <v>0</v>
      </c>
      <c r="G34" s="50">
        <v>1</v>
      </c>
      <c r="H34" s="50">
        <v>0</v>
      </c>
      <c r="I34" s="241" t="str">
        <f t="shared" si="0"/>
        <v xml:space="preserve">            ОВДП (1 - місячні); 0%; 0р.</v>
      </c>
      <c r="J34" s="9">
        <f t="shared" si="1"/>
        <v>0</v>
      </c>
      <c r="K34" s="133"/>
      <c r="L34" s="133"/>
      <c r="M34" s="133"/>
      <c r="N34" s="133"/>
      <c r="O34" s="133"/>
      <c r="P34" s="133"/>
      <c r="Q34" s="133"/>
      <c r="R34" s="133"/>
    </row>
    <row r="35" spans="1:18" ht="15.75" x14ac:dyDescent="0.25">
      <c r="A35" s="50" t="s">
        <v>25</v>
      </c>
      <c r="B35" s="145">
        <v>9.4649999999999999</v>
      </c>
      <c r="C35" s="145">
        <v>10.029999999999999</v>
      </c>
      <c r="D35" s="145">
        <v>5.09</v>
      </c>
      <c r="E35" s="145">
        <v>2430000</v>
      </c>
      <c r="F35" s="50">
        <v>0</v>
      </c>
      <c r="G35" s="50">
        <v>1</v>
      </c>
      <c r="H35" s="50">
        <v>0</v>
      </c>
      <c r="I35" s="241" t="str">
        <f t="shared" si="0"/>
        <v xml:space="preserve">            ОВДП (10 - річні); 9,465%; 10,03р.</v>
      </c>
      <c r="J35" s="9">
        <f t="shared" si="1"/>
        <v>2430000</v>
      </c>
      <c r="K35" s="133"/>
      <c r="L35" s="133"/>
      <c r="M35" s="133"/>
      <c r="N35" s="133"/>
      <c r="O35" s="133"/>
      <c r="P35" s="133"/>
      <c r="Q35" s="133"/>
      <c r="R35" s="133"/>
    </row>
    <row r="36" spans="1:18" ht="15.75" x14ac:dyDescent="0.25">
      <c r="A36" s="50" t="s">
        <v>12</v>
      </c>
      <c r="B36" s="145">
        <v>0</v>
      </c>
      <c r="C36" s="145">
        <v>0</v>
      </c>
      <c r="D36" s="145">
        <v>0</v>
      </c>
      <c r="E36" s="145">
        <v>0</v>
      </c>
      <c r="F36" s="50">
        <v>0</v>
      </c>
      <c r="G36" s="50">
        <v>1</v>
      </c>
      <c r="H36" s="50">
        <v>0</v>
      </c>
      <c r="I36" s="241" t="str">
        <f t="shared" si="0"/>
        <v xml:space="preserve">            ОВДП (12 - місячні); 0%; 0р.</v>
      </c>
      <c r="J36" s="9">
        <f t="shared" si="1"/>
        <v>0</v>
      </c>
      <c r="K36" s="133"/>
      <c r="L36" s="133"/>
      <c r="M36" s="133"/>
      <c r="N36" s="133"/>
      <c r="O36" s="133"/>
      <c r="P36" s="133"/>
      <c r="Q36" s="133"/>
      <c r="R36" s="133"/>
    </row>
    <row r="37" spans="1:18" ht="15.75" x14ac:dyDescent="0.25">
      <c r="A37" s="50" t="s">
        <v>153</v>
      </c>
      <c r="B37" s="145">
        <v>0</v>
      </c>
      <c r="C37" s="145">
        <v>0</v>
      </c>
      <c r="D37" s="145">
        <v>0</v>
      </c>
      <c r="E37" s="145">
        <v>0</v>
      </c>
      <c r="F37" s="50">
        <v>0</v>
      </c>
      <c r="G37" s="50">
        <v>1</v>
      </c>
      <c r="H37" s="50">
        <v>0</v>
      </c>
      <c r="I37" s="241" t="str">
        <f t="shared" si="0"/>
        <v xml:space="preserve">            ОВДП (18 - місячні); 0%; 0р.</v>
      </c>
      <c r="J37" s="9">
        <f t="shared" si="1"/>
        <v>0</v>
      </c>
      <c r="K37" s="133"/>
      <c r="L37" s="133"/>
      <c r="M37" s="133"/>
      <c r="N37" s="133"/>
      <c r="O37" s="133"/>
      <c r="P37" s="133"/>
      <c r="Q37" s="133"/>
      <c r="R37" s="133"/>
    </row>
    <row r="38" spans="1:18" ht="15.75" x14ac:dyDescent="0.25">
      <c r="A38" s="50" t="s">
        <v>100</v>
      </c>
      <c r="B38" s="145">
        <v>0</v>
      </c>
      <c r="C38" s="145">
        <v>0</v>
      </c>
      <c r="D38" s="145">
        <v>0</v>
      </c>
      <c r="E38" s="145">
        <v>0</v>
      </c>
      <c r="F38" s="50">
        <v>0</v>
      </c>
      <c r="G38" s="50">
        <v>1</v>
      </c>
      <c r="H38" s="50">
        <v>0</v>
      </c>
      <c r="I38" s="241" t="str">
        <f t="shared" si="0"/>
        <v xml:space="preserve">            ОВДП (2 - річні); 0%; 0р.</v>
      </c>
      <c r="J38" s="9">
        <f t="shared" si="1"/>
        <v>0</v>
      </c>
      <c r="K38" s="133"/>
      <c r="L38" s="133"/>
      <c r="M38" s="133"/>
      <c r="N38" s="133"/>
      <c r="O38" s="133"/>
      <c r="P38" s="133"/>
      <c r="Q38" s="133"/>
      <c r="R38" s="133"/>
    </row>
    <row r="39" spans="1:18" ht="15.75" x14ac:dyDescent="0.25">
      <c r="A39" s="50" t="s">
        <v>147</v>
      </c>
      <c r="B39" s="145">
        <v>0</v>
      </c>
      <c r="C39" s="145">
        <v>0</v>
      </c>
      <c r="D39" s="145">
        <v>0</v>
      </c>
      <c r="E39" s="145">
        <v>0</v>
      </c>
      <c r="F39" s="50">
        <v>0</v>
      </c>
      <c r="G39" s="50">
        <v>1</v>
      </c>
      <c r="H39" s="50">
        <v>0</v>
      </c>
      <c r="I39" s="241" t="str">
        <f t="shared" si="0"/>
        <v xml:space="preserve">            ОВДП (3 - місячні); 0%; 0р.</v>
      </c>
      <c r="J39" s="9">
        <f t="shared" si="1"/>
        <v>0</v>
      </c>
      <c r="K39" s="133"/>
      <c r="L39" s="133"/>
      <c r="M39" s="133"/>
      <c r="N39" s="133"/>
      <c r="O39" s="133"/>
      <c r="P39" s="133"/>
      <c r="Q39" s="133"/>
      <c r="R39" s="133"/>
    </row>
    <row r="40" spans="1:18" ht="15.75" x14ac:dyDescent="0.25">
      <c r="A40" s="50" t="s">
        <v>159</v>
      </c>
      <c r="B40" s="145">
        <v>699.48400000000004</v>
      </c>
      <c r="C40" s="145">
        <v>2.98</v>
      </c>
      <c r="D40" s="145">
        <v>0.1</v>
      </c>
      <c r="E40" s="145">
        <v>4295222.63</v>
      </c>
      <c r="F40" s="50">
        <v>0</v>
      </c>
      <c r="G40" s="50">
        <v>1</v>
      </c>
      <c r="H40" s="50">
        <v>0</v>
      </c>
      <c r="I40" s="241" t="str">
        <f t="shared" si="0"/>
        <v xml:space="preserve">            ОВДП (3 - річні); 699,484%; 2,98р.</v>
      </c>
      <c r="J40" s="9">
        <f t="shared" si="1"/>
        <v>4295222.63</v>
      </c>
      <c r="K40" s="133"/>
      <c r="L40" s="133"/>
      <c r="M40" s="133"/>
      <c r="N40" s="133"/>
      <c r="O40" s="133"/>
      <c r="P40" s="133"/>
      <c r="Q40" s="133"/>
      <c r="R40" s="133"/>
    </row>
    <row r="41" spans="1:18" ht="15.75" x14ac:dyDescent="0.25">
      <c r="A41" s="50" t="s">
        <v>42</v>
      </c>
      <c r="B41" s="145">
        <v>744.23599999999999</v>
      </c>
      <c r="C41" s="145">
        <v>3.97</v>
      </c>
      <c r="D41" s="145">
        <v>0.54</v>
      </c>
      <c r="E41" s="145">
        <v>4084352.16</v>
      </c>
      <c r="F41" s="50">
        <v>0</v>
      </c>
      <c r="G41" s="50">
        <v>1</v>
      </c>
      <c r="H41" s="50">
        <v>0</v>
      </c>
      <c r="I41" s="241" t="str">
        <f t="shared" si="0"/>
        <v xml:space="preserve">            ОВДП (4 - річні); 744,236%; 3,97р.</v>
      </c>
      <c r="J41" s="9">
        <f t="shared" si="1"/>
        <v>4084352.16</v>
      </c>
      <c r="K41" s="133"/>
      <c r="L41" s="133"/>
      <c r="M41" s="133"/>
      <c r="N41" s="133"/>
      <c r="O41" s="133"/>
      <c r="P41" s="133"/>
      <c r="Q41" s="133"/>
      <c r="R41" s="133"/>
    </row>
    <row r="42" spans="1:18" ht="15.75" x14ac:dyDescent="0.25">
      <c r="A42" s="50" t="s">
        <v>116</v>
      </c>
      <c r="B42" s="145">
        <v>73.492999999999995</v>
      </c>
      <c r="C42" s="145">
        <v>4.9000000000000004</v>
      </c>
      <c r="D42" s="145">
        <v>1.37</v>
      </c>
      <c r="E42" s="145">
        <v>65166251.420000002</v>
      </c>
      <c r="F42" s="50">
        <v>0</v>
      </c>
      <c r="G42" s="50">
        <v>1</v>
      </c>
      <c r="H42" s="50">
        <v>0</v>
      </c>
      <c r="I42" s="241" t="str">
        <f t="shared" si="0"/>
        <v xml:space="preserve">            ОВДП (5 - річні); 73,493%; 4,9р.</v>
      </c>
      <c r="J42" s="9">
        <f t="shared" si="1"/>
        <v>65166251.420000002</v>
      </c>
      <c r="K42" s="133"/>
      <c r="L42" s="133"/>
      <c r="M42" s="133"/>
      <c r="N42" s="133"/>
      <c r="O42" s="133"/>
      <c r="P42" s="133"/>
      <c r="Q42" s="133"/>
      <c r="R42" s="133"/>
    </row>
    <row r="43" spans="1:18" ht="15.75" x14ac:dyDescent="0.25">
      <c r="A43" s="50" t="s">
        <v>118</v>
      </c>
      <c r="B43" s="145">
        <v>0</v>
      </c>
      <c r="C43" s="145">
        <v>0</v>
      </c>
      <c r="D43" s="145">
        <v>0</v>
      </c>
      <c r="E43" s="145">
        <v>0</v>
      </c>
      <c r="F43" s="50">
        <v>0</v>
      </c>
      <c r="G43" s="50">
        <v>1</v>
      </c>
      <c r="H43" s="50">
        <v>0</v>
      </c>
      <c r="I43" s="241" t="str">
        <f t="shared" si="0"/>
        <v xml:space="preserve">            ОВДП (6 - місячні); 0%; 0р.</v>
      </c>
      <c r="J43" s="9">
        <f t="shared" si="1"/>
        <v>0</v>
      </c>
      <c r="K43" s="133"/>
      <c r="L43" s="133"/>
      <c r="M43" s="133"/>
      <c r="N43" s="133"/>
      <c r="O43" s="133"/>
      <c r="P43" s="133"/>
      <c r="Q43" s="133"/>
      <c r="R43" s="133"/>
    </row>
    <row r="44" spans="1:18" ht="15.75" x14ac:dyDescent="0.25">
      <c r="A44" s="50" t="s">
        <v>63</v>
      </c>
      <c r="B44" s="145">
        <v>9.5</v>
      </c>
      <c r="C44" s="145">
        <v>6.18</v>
      </c>
      <c r="D44" s="145">
        <v>0.95</v>
      </c>
      <c r="E44" s="145">
        <v>6500000</v>
      </c>
      <c r="F44" s="50">
        <v>0</v>
      </c>
      <c r="G44" s="50">
        <v>1</v>
      </c>
      <c r="H44" s="50">
        <v>0</v>
      </c>
      <c r="I44" s="241" t="str">
        <f t="shared" si="0"/>
        <v xml:space="preserve">            ОВДП (6 - річні); 9,5%; 6,18р.</v>
      </c>
      <c r="J44" s="9">
        <f t="shared" si="1"/>
        <v>6500000</v>
      </c>
      <c r="K44" s="133"/>
      <c r="L44" s="133"/>
      <c r="M44" s="133"/>
      <c r="N44" s="133"/>
      <c r="O44" s="133"/>
      <c r="P44" s="133"/>
      <c r="Q44" s="133"/>
      <c r="R44" s="133"/>
    </row>
    <row r="45" spans="1:18" ht="15.75" x14ac:dyDescent="0.25">
      <c r="A45" s="50" t="s">
        <v>133</v>
      </c>
      <c r="B45" s="145">
        <v>117.744</v>
      </c>
      <c r="C45" s="145">
        <v>6.98</v>
      </c>
      <c r="D45" s="145">
        <v>2.88</v>
      </c>
      <c r="E45" s="145">
        <v>31158891</v>
      </c>
      <c r="F45" s="50">
        <v>0</v>
      </c>
      <c r="G45" s="50">
        <v>1</v>
      </c>
      <c r="H45" s="50">
        <v>0</v>
      </c>
      <c r="I45" s="241" t="str">
        <f t="shared" si="0"/>
        <v xml:space="preserve">            ОВДП (7 - річні); 117,744%; 6,98р.</v>
      </c>
      <c r="J45" s="9">
        <f t="shared" si="1"/>
        <v>31158891</v>
      </c>
      <c r="K45" s="133"/>
      <c r="L45" s="133"/>
      <c r="M45" s="133"/>
      <c r="N45" s="133"/>
      <c r="O45" s="133"/>
      <c r="P45" s="133"/>
      <c r="Q45" s="133"/>
      <c r="R45" s="133"/>
    </row>
    <row r="46" spans="1:18" ht="15.75" x14ac:dyDescent="0.25">
      <c r="A46" s="50" t="s">
        <v>1</v>
      </c>
      <c r="B46" s="145">
        <v>9.5</v>
      </c>
      <c r="C46" s="145">
        <v>7.92</v>
      </c>
      <c r="D46" s="145">
        <v>2.54</v>
      </c>
      <c r="E46" s="145">
        <v>1100000</v>
      </c>
      <c r="F46" s="50">
        <v>0</v>
      </c>
      <c r="G46" s="50">
        <v>1</v>
      </c>
      <c r="H46" s="50">
        <v>0</v>
      </c>
      <c r="I46" s="241" t="str">
        <f t="shared" si="0"/>
        <v xml:space="preserve">            ОВДП (8 - річні); 9,5%; 7,92р.</v>
      </c>
      <c r="J46" s="9">
        <f t="shared" si="1"/>
        <v>1100000</v>
      </c>
      <c r="K46" s="133"/>
      <c r="L46" s="133"/>
      <c r="M46" s="133"/>
      <c r="N46" s="133"/>
      <c r="O46" s="133"/>
      <c r="P46" s="133"/>
      <c r="Q46" s="133"/>
      <c r="R46" s="133"/>
    </row>
    <row r="47" spans="1:18" ht="15.75" x14ac:dyDescent="0.25">
      <c r="A47" s="50" t="s">
        <v>18</v>
      </c>
      <c r="B47" s="145">
        <v>0</v>
      </c>
      <c r="C47" s="145">
        <v>0</v>
      </c>
      <c r="D47" s="145">
        <v>0</v>
      </c>
      <c r="E47" s="145">
        <v>0</v>
      </c>
      <c r="F47" s="50">
        <v>0</v>
      </c>
      <c r="G47" s="50">
        <v>1</v>
      </c>
      <c r="H47" s="50">
        <v>0</v>
      </c>
      <c r="I47" s="241" t="str">
        <f t="shared" si="0"/>
        <v xml:space="preserve">            ОВДП (9 - місячні); 0%; 0р.</v>
      </c>
      <c r="J47" s="9">
        <f t="shared" si="1"/>
        <v>0</v>
      </c>
      <c r="K47" s="133"/>
      <c r="L47" s="133"/>
      <c r="M47" s="133"/>
      <c r="N47" s="133"/>
      <c r="O47" s="133"/>
      <c r="P47" s="133"/>
      <c r="Q47" s="133"/>
      <c r="R47" s="133"/>
    </row>
    <row r="48" spans="1:18" ht="15.75" x14ac:dyDescent="0.25">
      <c r="A48" s="50" t="s">
        <v>85</v>
      </c>
      <c r="B48" s="145">
        <v>9.5</v>
      </c>
      <c r="C48" s="145">
        <v>8.93</v>
      </c>
      <c r="D48" s="145">
        <v>3.55</v>
      </c>
      <c r="E48" s="145">
        <v>1100000</v>
      </c>
      <c r="F48" s="50">
        <v>0</v>
      </c>
      <c r="G48" s="50">
        <v>1</v>
      </c>
      <c r="H48" s="50">
        <v>0</v>
      </c>
      <c r="I48" s="241" t="str">
        <f t="shared" si="0"/>
        <v xml:space="preserve">            ОВДП (9 - річні); 9,5%; 8,93р.</v>
      </c>
      <c r="J48" s="9">
        <f t="shared" si="1"/>
        <v>1100000</v>
      </c>
      <c r="K48" s="133"/>
      <c r="L48" s="133"/>
      <c r="M48" s="133"/>
      <c r="N48" s="133"/>
      <c r="O48" s="133"/>
      <c r="P48" s="133"/>
      <c r="Q48" s="133"/>
      <c r="R48" s="133"/>
    </row>
    <row r="49" spans="1:18" ht="15.75" x14ac:dyDescent="0.25">
      <c r="A49" s="50" t="s">
        <v>92</v>
      </c>
      <c r="B49" s="145">
        <v>5.9630000000000001</v>
      </c>
      <c r="C49" s="145">
        <v>12.72</v>
      </c>
      <c r="D49" s="145">
        <v>9.7799999999999994</v>
      </c>
      <c r="E49" s="145">
        <v>927250727.24000001</v>
      </c>
      <c r="F49" s="50">
        <v>1</v>
      </c>
      <c r="G49" s="50">
        <v>0</v>
      </c>
      <c r="H49" s="50">
        <v>0</v>
      </c>
      <c r="I49" s="241" t="str">
        <f t="shared" si="0"/>
        <v xml:space="preserve">      Державний зовнішній борг; 5,963%; 12,72р.</v>
      </c>
      <c r="J49" s="9">
        <f t="shared" si="1"/>
        <v>927250727.24000001</v>
      </c>
      <c r="K49" s="133"/>
      <c r="L49" s="133"/>
      <c r="M49" s="133"/>
      <c r="N49" s="133"/>
      <c r="O49" s="133"/>
      <c r="P49" s="133"/>
      <c r="Q49" s="133"/>
      <c r="R49" s="133"/>
    </row>
    <row r="50" spans="1:18" ht="15.75" x14ac:dyDescent="0.25">
      <c r="A50" s="50" t="s">
        <v>112</v>
      </c>
      <c r="B50" s="145">
        <v>6.367</v>
      </c>
      <c r="C50" s="145">
        <v>7.21</v>
      </c>
      <c r="D50" s="145">
        <v>5.88</v>
      </c>
      <c r="E50" s="145">
        <v>485527808.56</v>
      </c>
      <c r="F50" s="50">
        <v>0</v>
      </c>
      <c r="G50" s="50">
        <v>0</v>
      </c>
      <c r="H50" s="50">
        <v>0</v>
      </c>
      <c r="I50" s="241" t="str">
        <f t="shared" si="0"/>
        <v xml:space="preserve">         в т.ч. ОЗДП; 6,367%; 7,21р.</v>
      </c>
      <c r="J50" s="9">
        <f t="shared" si="1"/>
        <v>485527808.56</v>
      </c>
      <c r="K50" s="133"/>
      <c r="L50" s="133"/>
      <c r="M50" s="133"/>
      <c r="N50" s="133"/>
      <c r="O50" s="133"/>
      <c r="P50" s="133"/>
      <c r="Q50" s="133"/>
      <c r="R50" s="133"/>
    </row>
    <row r="51" spans="1:18" ht="15.75" x14ac:dyDescent="0.25">
      <c r="A51" s="50" t="s">
        <v>24</v>
      </c>
      <c r="B51" s="145">
        <v>23.51</v>
      </c>
      <c r="C51" s="145">
        <v>12.32</v>
      </c>
      <c r="D51" s="145">
        <v>9.5299999999999994</v>
      </c>
      <c r="E51" s="145">
        <v>266027714.30000001</v>
      </c>
      <c r="F51" s="50">
        <v>0</v>
      </c>
      <c r="G51" s="50">
        <v>0</v>
      </c>
      <c r="H51" s="50">
        <v>2</v>
      </c>
      <c r="I51" s="241" t="str">
        <f t="shared" si="0"/>
        <v xml:space="preserve">   Гарантований борг; 23,51%; 12,32р.</v>
      </c>
      <c r="J51" s="9">
        <f t="shared" si="1"/>
        <v>266027714.30000001</v>
      </c>
      <c r="K51" s="133"/>
      <c r="L51" s="133"/>
      <c r="M51" s="133"/>
      <c r="N51" s="133"/>
      <c r="O51" s="133"/>
      <c r="P51" s="133"/>
      <c r="Q51" s="133"/>
      <c r="R51" s="133"/>
    </row>
    <row r="52" spans="1:18" ht="15.75" x14ac:dyDescent="0.25">
      <c r="A52" s="50" t="s">
        <v>33</v>
      </c>
      <c r="B52" s="145">
        <v>140.464</v>
      </c>
      <c r="C52" s="145">
        <v>5.95</v>
      </c>
      <c r="D52" s="145">
        <v>2.3199999999999998</v>
      </c>
      <c r="E52" s="145">
        <v>19409297.890000001</v>
      </c>
      <c r="F52" s="50">
        <v>1</v>
      </c>
      <c r="G52" s="50">
        <v>0</v>
      </c>
      <c r="H52" s="50">
        <v>0</v>
      </c>
      <c r="I52" s="241" t="str">
        <f t="shared" si="0"/>
        <v xml:space="preserve">      Гарантований внутрішній борг; 140,464%; 5,95р.</v>
      </c>
      <c r="J52" s="9">
        <f t="shared" si="1"/>
        <v>19409297.890000001</v>
      </c>
      <c r="K52" s="133"/>
      <c r="L52" s="133"/>
      <c r="M52" s="133"/>
      <c r="N52" s="133"/>
      <c r="O52" s="133"/>
      <c r="P52" s="133"/>
      <c r="Q52" s="133"/>
      <c r="R52" s="133"/>
    </row>
    <row r="53" spans="1:18" ht="15.75" x14ac:dyDescent="0.25">
      <c r="A53" s="50" t="s">
        <v>78</v>
      </c>
      <c r="B53" s="145">
        <v>14.305999999999999</v>
      </c>
      <c r="C53" s="145">
        <v>12.82</v>
      </c>
      <c r="D53" s="145">
        <v>10.1</v>
      </c>
      <c r="E53" s="145">
        <v>246618416.40000001</v>
      </c>
      <c r="F53" s="50">
        <v>1</v>
      </c>
      <c r="G53" s="50">
        <v>0</v>
      </c>
      <c r="H53" s="50">
        <v>0</v>
      </c>
      <c r="I53" s="241" t="str">
        <f t="shared" si="0"/>
        <v xml:space="preserve">      Гарантований зовнішній борг; 14,306%; 12,82р.</v>
      </c>
      <c r="J53" s="9">
        <f t="shared" si="1"/>
        <v>246618416.40000001</v>
      </c>
      <c r="K53" s="133"/>
      <c r="L53" s="133"/>
      <c r="M53" s="133"/>
      <c r="N53" s="133"/>
      <c r="O53" s="133"/>
      <c r="P53" s="133"/>
      <c r="Q53" s="133"/>
      <c r="R53" s="133"/>
    </row>
    <row r="54" spans="1:18" ht="15.75" x14ac:dyDescent="0.25">
      <c r="A54" s="50" t="s">
        <v>112</v>
      </c>
      <c r="B54" s="145"/>
      <c r="C54" s="145"/>
      <c r="D54" s="145"/>
      <c r="E54" s="145"/>
      <c r="F54" s="50"/>
      <c r="G54" s="50"/>
      <c r="H54" s="50"/>
      <c r="I54" s="241"/>
      <c r="J54" s="9">
        <f t="shared" si="1"/>
        <v>0</v>
      </c>
      <c r="K54" s="133"/>
      <c r="L54" s="133"/>
      <c r="M54" s="133"/>
      <c r="N54" s="133"/>
      <c r="O54" s="133"/>
      <c r="P54" s="133"/>
      <c r="Q54" s="133"/>
      <c r="R54" s="133"/>
    </row>
    <row r="55" spans="1:18" x14ac:dyDescent="0.2">
      <c r="B55" s="221"/>
      <c r="C55" s="221"/>
      <c r="D55" s="221"/>
      <c r="E55" s="221"/>
      <c r="F55" s="133"/>
      <c r="G55" s="133"/>
      <c r="H55" s="133"/>
      <c r="I55" s="241"/>
      <c r="J55" s="9">
        <f t="shared" si="1"/>
        <v>0</v>
      </c>
      <c r="K55" s="133"/>
      <c r="L55" s="133"/>
      <c r="M55" s="133"/>
      <c r="N55" s="133"/>
      <c r="O55" s="133"/>
      <c r="P55" s="133"/>
      <c r="Q55" s="133"/>
      <c r="R55" s="133"/>
    </row>
    <row r="56" spans="1:18" x14ac:dyDescent="0.2">
      <c r="B56" s="221"/>
      <c r="C56" s="221"/>
      <c r="D56" s="221"/>
      <c r="E56" s="221"/>
      <c r="F56" s="133"/>
      <c r="G56" s="133"/>
      <c r="H56" s="133"/>
      <c r="I56" s="241"/>
      <c r="J56" s="9">
        <f t="shared" si="1"/>
        <v>0</v>
      </c>
      <c r="K56" s="133"/>
      <c r="L56" s="133"/>
      <c r="M56" s="133"/>
      <c r="N56" s="133"/>
      <c r="O56" s="133"/>
      <c r="P56" s="133"/>
      <c r="Q56" s="133"/>
      <c r="R56" s="133"/>
    </row>
    <row r="57" spans="1:18" x14ac:dyDescent="0.2">
      <c r="B57" s="221"/>
      <c r="C57" s="221"/>
      <c r="D57" s="221"/>
      <c r="E57" s="221"/>
      <c r="F57" s="133"/>
      <c r="G57" s="133"/>
      <c r="H57" s="133"/>
      <c r="I57" s="241"/>
      <c r="J57" s="9">
        <f t="shared" si="1"/>
        <v>0</v>
      </c>
      <c r="K57" s="133"/>
      <c r="L57" s="133"/>
      <c r="M57" s="133"/>
      <c r="N57" s="133"/>
      <c r="O57" s="133"/>
      <c r="P57" s="133"/>
      <c r="Q57" s="133"/>
      <c r="R57" s="133"/>
    </row>
    <row r="58" spans="1:18" x14ac:dyDescent="0.2">
      <c r="B58" s="221"/>
      <c r="C58" s="221"/>
      <c r="D58" s="221"/>
      <c r="E58" s="221"/>
      <c r="F58" s="133"/>
      <c r="G58" s="133"/>
      <c r="H58" s="133"/>
      <c r="I58" s="241"/>
      <c r="J58" s="9">
        <f t="shared" si="1"/>
        <v>0</v>
      </c>
      <c r="K58" s="133"/>
      <c r="L58" s="133"/>
      <c r="M58" s="133"/>
      <c r="N58" s="133"/>
      <c r="O58" s="133"/>
      <c r="P58" s="133"/>
      <c r="Q58" s="133"/>
      <c r="R58" s="133"/>
    </row>
    <row r="59" spans="1:18" x14ac:dyDescent="0.2">
      <c r="B59" s="221"/>
      <c r="C59" s="221"/>
      <c r="D59" s="221"/>
      <c r="E59" s="221"/>
      <c r="F59" s="133"/>
      <c r="G59" s="133"/>
      <c r="H59" s="133"/>
      <c r="I59" s="241"/>
      <c r="J59" s="9">
        <f t="shared" si="1"/>
        <v>0</v>
      </c>
      <c r="K59" s="133"/>
      <c r="L59" s="133"/>
      <c r="M59" s="133"/>
      <c r="N59" s="133"/>
      <c r="O59" s="133"/>
      <c r="P59" s="133"/>
      <c r="Q59" s="133"/>
      <c r="R59" s="133"/>
    </row>
    <row r="60" spans="1:18" x14ac:dyDescent="0.2">
      <c r="B60" s="221"/>
      <c r="C60" s="221"/>
      <c r="D60" s="221"/>
      <c r="E60" s="221"/>
      <c r="F60" s="133"/>
      <c r="G60" s="133"/>
      <c r="H60" s="133"/>
      <c r="I60" s="241"/>
      <c r="J60" s="9">
        <f t="shared" si="1"/>
        <v>0</v>
      </c>
      <c r="K60" s="133"/>
      <c r="L60" s="133"/>
      <c r="M60" s="133"/>
      <c r="N60" s="133"/>
      <c r="O60" s="133"/>
      <c r="P60" s="133"/>
      <c r="Q60" s="133"/>
      <c r="R60" s="133"/>
    </row>
    <row r="61" spans="1:18" x14ac:dyDescent="0.2">
      <c r="B61" s="221"/>
      <c r="C61" s="221"/>
      <c r="D61" s="221"/>
      <c r="E61" s="221"/>
      <c r="F61" s="133"/>
      <c r="G61" s="133"/>
      <c r="H61" s="133"/>
      <c r="I61" s="241"/>
      <c r="J61" s="9">
        <f t="shared" si="1"/>
        <v>0</v>
      </c>
      <c r="K61" s="133"/>
      <c r="L61" s="133"/>
      <c r="M61" s="133"/>
      <c r="N61" s="133"/>
      <c r="O61" s="133"/>
      <c r="P61" s="133"/>
      <c r="Q61" s="133"/>
      <c r="R61" s="133"/>
    </row>
    <row r="62" spans="1:18" x14ac:dyDescent="0.2">
      <c r="B62" s="221"/>
      <c r="C62" s="221"/>
      <c r="D62" s="221"/>
      <c r="E62" s="221"/>
      <c r="F62" s="133"/>
      <c r="G62" s="133"/>
      <c r="H62" s="133"/>
      <c r="I62" s="241"/>
      <c r="J62" s="241"/>
      <c r="K62" s="133"/>
      <c r="L62" s="133"/>
      <c r="M62" s="133"/>
      <c r="N62" s="133"/>
      <c r="O62" s="133"/>
      <c r="P62" s="133"/>
      <c r="Q62" s="133"/>
      <c r="R62" s="133"/>
    </row>
    <row r="63" spans="1:18" x14ac:dyDescent="0.2">
      <c r="B63" s="221"/>
      <c r="C63" s="221"/>
      <c r="D63" s="221"/>
      <c r="E63" s="221"/>
      <c r="F63" s="133"/>
      <c r="G63" s="133"/>
      <c r="H63" s="133"/>
      <c r="I63" s="241"/>
      <c r="J63" s="241"/>
      <c r="K63" s="133"/>
      <c r="L63" s="133"/>
      <c r="M63" s="133"/>
      <c r="N63" s="133"/>
      <c r="O63" s="133"/>
      <c r="P63" s="133"/>
      <c r="Q63" s="133"/>
      <c r="R63" s="133"/>
    </row>
    <row r="64" spans="1:18" x14ac:dyDescent="0.2">
      <c r="B64" s="221"/>
      <c r="C64" s="221"/>
      <c r="D64" s="221"/>
      <c r="E64" s="221"/>
      <c r="F64" s="133"/>
      <c r="G64" s="133"/>
      <c r="H64" s="133"/>
      <c r="I64" s="241"/>
      <c r="J64" s="241"/>
      <c r="K64" s="133"/>
      <c r="L64" s="133"/>
      <c r="M64" s="133"/>
      <c r="N64" s="133"/>
      <c r="O64" s="133"/>
      <c r="P64" s="133"/>
      <c r="Q64" s="133"/>
      <c r="R64" s="133"/>
    </row>
    <row r="65" spans="2:18" x14ac:dyDescent="0.2">
      <c r="B65" s="221"/>
      <c r="C65" s="221"/>
      <c r="D65" s="221"/>
      <c r="E65" s="221"/>
      <c r="F65" s="133"/>
      <c r="G65" s="133"/>
      <c r="H65" s="133"/>
      <c r="I65" s="241"/>
      <c r="J65" s="241"/>
      <c r="K65" s="133"/>
      <c r="L65" s="133"/>
      <c r="M65" s="133"/>
      <c r="N65" s="133"/>
      <c r="O65" s="133"/>
      <c r="P65" s="133"/>
      <c r="Q65" s="133"/>
      <c r="R65" s="133"/>
    </row>
    <row r="66" spans="2:18" x14ac:dyDescent="0.2">
      <c r="B66" s="221"/>
      <c r="C66" s="221"/>
      <c r="D66" s="221"/>
      <c r="E66" s="221"/>
      <c r="F66" s="133"/>
      <c r="G66" s="133"/>
      <c r="H66" s="133"/>
      <c r="I66" s="241"/>
      <c r="J66" s="241"/>
      <c r="K66" s="133"/>
      <c r="L66" s="133"/>
      <c r="M66" s="133"/>
      <c r="N66" s="133"/>
      <c r="O66" s="133"/>
      <c r="P66" s="133"/>
      <c r="Q66" s="133"/>
      <c r="R66" s="133"/>
    </row>
    <row r="67" spans="2:18" x14ac:dyDescent="0.2">
      <c r="B67" s="221"/>
      <c r="C67" s="221"/>
      <c r="D67" s="221"/>
      <c r="E67" s="221"/>
      <c r="F67" s="133"/>
      <c r="G67" s="133"/>
      <c r="H67" s="133"/>
      <c r="I67" s="241"/>
      <c r="J67" s="241"/>
      <c r="K67" s="133"/>
      <c r="L67" s="133"/>
      <c r="M67" s="133"/>
      <c r="N67" s="133"/>
      <c r="O67" s="133"/>
      <c r="P67" s="133"/>
      <c r="Q67" s="133"/>
      <c r="R67" s="133"/>
    </row>
    <row r="68" spans="2:18" x14ac:dyDescent="0.2">
      <c r="B68" s="221"/>
      <c r="C68" s="221"/>
      <c r="D68" s="221"/>
      <c r="E68" s="221"/>
      <c r="F68" s="133"/>
      <c r="G68" s="133"/>
      <c r="H68" s="133"/>
      <c r="I68" s="241"/>
      <c r="J68" s="241"/>
      <c r="K68" s="133"/>
      <c r="L68" s="133"/>
      <c r="M68" s="133"/>
      <c r="N68" s="133"/>
      <c r="O68" s="133"/>
      <c r="P68" s="133"/>
      <c r="Q68" s="133"/>
      <c r="R68" s="133"/>
    </row>
    <row r="69" spans="2:18" x14ac:dyDescent="0.2">
      <c r="B69" s="221"/>
      <c r="C69" s="221"/>
      <c r="D69" s="221"/>
      <c r="E69" s="221"/>
      <c r="F69" s="133"/>
      <c r="G69" s="133"/>
      <c r="H69" s="133"/>
      <c r="I69" s="241"/>
      <c r="J69" s="241"/>
      <c r="K69" s="133"/>
      <c r="L69" s="133"/>
      <c r="M69" s="133"/>
      <c r="N69" s="133"/>
      <c r="O69" s="133"/>
      <c r="P69" s="133"/>
      <c r="Q69" s="133"/>
      <c r="R69" s="133"/>
    </row>
    <row r="70" spans="2:18" x14ac:dyDescent="0.2">
      <c r="B70" s="221"/>
      <c r="C70" s="221"/>
      <c r="D70" s="221"/>
      <c r="E70" s="221"/>
      <c r="F70" s="133"/>
      <c r="G70" s="133"/>
      <c r="H70" s="133"/>
      <c r="I70" s="241"/>
      <c r="J70" s="241"/>
      <c r="K70" s="133"/>
      <c r="L70" s="133"/>
      <c r="M70" s="133"/>
      <c r="N70" s="133"/>
      <c r="O70" s="133"/>
      <c r="P70" s="133"/>
      <c r="Q70" s="133"/>
      <c r="R70" s="133"/>
    </row>
    <row r="71" spans="2:18" x14ac:dyDescent="0.2">
      <c r="B71" s="221"/>
      <c r="C71" s="221"/>
      <c r="D71" s="221"/>
      <c r="E71" s="221"/>
      <c r="F71" s="133"/>
      <c r="G71" s="133"/>
      <c r="H71" s="133"/>
      <c r="I71" s="241"/>
      <c r="J71" s="241"/>
      <c r="K71" s="133"/>
      <c r="L71" s="133"/>
      <c r="M71" s="133"/>
      <c r="N71" s="133"/>
      <c r="O71" s="133"/>
      <c r="P71" s="133"/>
      <c r="Q71" s="133"/>
      <c r="R71" s="133"/>
    </row>
    <row r="72" spans="2:18" x14ac:dyDescent="0.2">
      <c r="B72" s="221"/>
      <c r="C72" s="221"/>
      <c r="D72" s="221"/>
      <c r="E72" s="221"/>
      <c r="F72" s="133"/>
      <c r="G72" s="133"/>
      <c r="H72" s="133"/>
      <c r="I72" s="241"/>
      <c r="J72" s="241"/>
      <c r="K72" s="133"/>
      <c r="L72" s="133"/>
      <c r="M72" s="133"/>
      <c r="N72" s="133"/>
      <c r="O72" s="133"/>
      <c r="P72" s="133"/>
      <c r="Q72" s="133"/>
      <c r="R72" s="133"/>
    </row>
    <row r="73" spans="2:18" x14ac:dyDescent="0.2">
      <c r="B73" s="221"/>
      <c r="C73" s="221"/>
      <c r="D73" s="221"/>
      <c r="E73" s="221"/>
      <c r="F73" s="133"/>
      <c r="G73" s="133"/>
      <c r="H73" s="133"/>
      <c r="I73" s="241"/>
      <c r="J73" s="241"/>
      <c r="K73" s="133"/>
      <c r="L73" s="133"/>
      <c r="M73" s="133"/>
      <c r="N73" s="133"/>
      <c r="O73" s="133"/>
      <c r="P73" s="133"/>
      <c r="Q73" s="133"/>
      <c r="R73" s="133"/>
    </row>
    <row r="74" spans="2:18" x14ac:dyDescent="0.2">
      <c r="B74" s="221"/>
      <c r="C74" s="221"/>
      <c r="D74" s="221"/>
      <c r="E74" s="221"/>
      <c r="F74" s="133"/>
      <c r="G74" s="133"/>
      <c r="H74" s="133"/>
      <c r="I74" s="241"/>
      <c r="J74" s="241"/>
      <c r="K74" s="133"/>
      <c r="L74" s="133"/>
      <c r="M74" s="133"/>
      <c r="N74" s="133"/>
      <c r="O74" s="133"/>
      <c r="P74" s="133"/>
      <c r="Q74" s="133"/>
      <c r="R74" s="133"/>
    </row>
    <row r="75" spans="2:18" x14ac:dyDescent="0.2">
      <c r="B75" s="221"/>
      <c r="C75" s="221"/>
      <c r="D75" s="221"/>
      <c r="E75" s="221"/>
      <c r="F75" s="133"/>
      <c r="G75" s="133"/>
      <c r="H75" s="133"/>
      <c r="I75" s="241"/>
      <c r="J75" s="241"/>
      <c r="K75" s="133"/>
      <c r="L75" s="133"/>
      <c r="M75" s="133"/>
      <c r="N75" s="133"/>
      <c r="O75" s="133"/>
      <c r="P75" s="133"/>
      <c r="Q75" s="133"/>
      <c r="R75" s="133"/>
    </row>
    <row r="76" spans="2:18" x14ac:dyDescent="0.2">
      <c r="B76" s="221"/>
      <c r="C76" s="221"/>
      <c r="D76" s="221"/>
      <c r="E76" s="221"/>
      <c r="F76" s="133"/>
      <c r="G76" s="133"/>
      <c r="H76" s="133"/>
      <c r="I76" s="241"/>
      <c r="J76" s="241"/>
      <c r="K76" s="133"/>
      <c r="L76" s="133"/>
      <c r="M76" s="133"/>
      <c r="N76" s="133"/>
      <c r="O76" s="133"/>
      <c r="P76" s="133"/>
      <c r="Q76" s="133"/>
      <c r="R76" s="133"/>
    </row>
    <row r="77" spans="2:18" x14ac:dyDescent="0.2">
      <c r="B77" s="221"/>
      <c r="C77" s="221"/>
      <c r="D77" s="221"/>
      <c r="E77" s="221"/>
      <c r="F77" s="133"/>
      <c r="G77" s="133"/>
      <c r="H77" s="133"/>
      <c r="I77" s="241"/>
      <c r="J77" s="241"/>
      <c r="K77" s="133"/>
      <c r="L77" s="133"/>
      <c r="M77" s="133"/>
      <c r="N77" s="133"/>
      <c r="O77" s="133"/>
      <c r="P77" s="133"/>
      <c r="Q77" s="133"/>
      <c r="R77" s="133"/>
    </row>
    <row r="78" spans="2:18" x14ac:dyDescent="0.2">
      <c r="B78" s="221"/>
      <c r="C78" s="221"/>
      <c r="D78" s="221"/>
      <c r="E78" s="221"/>
      <c r="F78" s="133"/>
      <c r="G78" s="133"/>
      <c r="H78" s="133"/>
      <c r="I78" s="241"/>
      <c r="J78" s="241"/>
      <c r="K78" s="133"/>
      <c r="L78" s="133"/>
      <c r="M78" s="133"/>
      <c r="N78" s="133"/>
      <c r="O78" s="133"/>
      <c r="P78" s="133"/>
      <c r="Q78" s="133"/>
      <c r="R78" s="133"/>
    </row>
    <row r="79" spans="2:18" x14ac:dyDescent="0.2">
      <c r="B79" s="221"/>
      <c r="C79" s="221"/>
      <c r="D79" s="221"/>
      <c r="E79" s="221"/>
      <c r="F79" s="133"/>
      <c r="G79" s="133"/>
      <c r="H79" s="133"/>
      <c r="I79" s="241"/>
      <c r="J79" s="241"/>
      <c r="K79" s="133"/>
      <c r="L79" s="133"/>
      <c r="M79" s="133"/>
      <c r="N79" s="133"/>
      <c r="O79" s="133"/>
      <c r="P79" s="133"/>
      <c r="Q79" s="133"/>
      <c r="R79" s="133"/>
    </row>
    <row r="80" spans="2:18" x14ac:dyDescent="0.2">
      <c r="B80" s="221"/>
      <c r="C80" s="221"/>
      <c r="D80" s="221"/>
      <c r="E80" s="221"/>
      <c r="F80" s="133"/>
      <c r="G80" s="133"/>
      <c r="H80" s="133"/>
      <c r="I80" s="241"/>
      <c r="J80" s="241"/>
      <c r="K80" s="133"/>
      <c r="L80" s="133"/>
      <c r="M80" s="133"/>
      <c r="N80" s="133"/>
      <c r="O80" s="133"/>
      <c r="P80" s="133"/>
      <c r="Q80" s="133"/>
      <c r="R80" s="133"/>
    </row>
    <row r="81" spans="2:18" x14ac:dyDescent="0.2">
      <c r="B81" s="221"/>
      <c r="C81" s="221"/>
      <c r="D81" s="221"/>
      <c r="E81" s="221"/>
      <c r="F81" s="133"/>
      <c r="G81" s="133"/>
      <c r="H81" s="133"/>
      <c r="I81" s="241"/>
      <c r="J81" s="241"/>
      <c r="K81" s="133"/>
      <c r="L81" s="133"/>
      <c r="M81" s="133"/>
      <c r="N81" s="133"/>
      <c r="O81" s="133"/>
      <c r="P81" s="133"/>
      <c r="Q81" s="133"/>
      <c r="R81" s="133"/>
    </row>
    <row r="82" spans="2:18" x14ac:dyDescent="0.2">
      <c r="B82" s="221"/>
      <c r="C82" s="221"/>
      <c r="D82" s="221"/>
      <c r="E82" s="221"/>
      <c r="F82" s="133"/>
      <c r="G82" s="133"/>
      <c r="H82" s="133"/>
      <c r="I82" s="241"/>
      <c r="J82" s="241"/>
      <c r="K82" s="133"/>
      <c r="L82" s="133"/>
      <c r="M82" s="133"/>
      <c r="N82" s="133"/>
      <c r="O82" s="133"/>
      <c r="P82" s="133"/>
      <c r="Q82" s="133"/>
      <c r="R82" s="133"/>
    </row>
    <row r="83" spans="2:18" x14ac:dyDescent="0.2">
      <c r="B83" s="221"/>
      <c r="C83" s="221"/>
      <c r="D83" s="221"/>
      <c r="E83" s="221"/>
      <c r="F83" s="133"/>
      <c r="G83" s="133"/>
      <c r="H83" s="133"/>
      <c r="I83" s="241"/>
      <c r="J83" s="241"/>
      <c r="K83" s="133"/>
      <c r="L83" s="133"/>
      <c r="M83" s="133"/>
      <c r="N83" s="133"/>
      <c r="O83" s="133"/>
      <c r="P83" s="133"/>
      <c r="Q83" s="133"/>
      <c r="R83" s="133"/>
    </row>
    <row r="84" spans="2:18" x14ac:dyDescent="0.2">
      <c r="B84" s="221"/>
      <c r="C84" s="221"/>
      <c r="D84" s="221"/>
      <c r="E84" s="221"/>
      <c r="F84" s="133"/>
      <c r="G84" s="133"/>
      <c r="H84" s="133"/>
      <c r="I84" s="241"/>
      <c r="J84" s="241"/>
      <c r="K84" s="133"/>
      <c r="L84" s="133"/>
      <c r="M84" s="133"/>
      <c r="N84" s="133"/>
      <c r="O84" s="133"/>
      <c r="P84" s="133"/>
      <c r="Q84" s="133"/>
      <c r="R84" s="133"/>
    </row>
    <row r="85" spans="2:18" x14ac:dyDescent="0.2">
      <c r="B85" s="221"/>
      <c r="C85" s="221"/>
      <c r="D85" s="221"/>
      <c r="E85" s="221"/>
      <c r="F85" s="133"/>
      <c r="G85" s="133"/>
      <c r="H85" s="133"/>
      <c r="I85" s="241"/>
      <c r="J85" s="241"/>
      <c r="K85" s="133"/>
      <c r="L85" s="133"/>
      <c r="M85" s="133"/>
      <c r="N85" s="133"/>
      <c r="O85" s="133"/>
      <c r="P85" s="133"/>
      <c r="Q85" s="133"/>
      <c r="R85" s="133"/>
    </row>
    <row r="86" spans="2:18" x14ac:dyDescent="0.2">
      <c r="B86" s="221"/>
      <c r="C86" s="221"/>
      <c r="D86" s="221"/>
      <c r="E86" s="221"/>
      <c r="F86" s="133"/>
      <c r="G86" s="133"/>
      <c r="H86" s="133"/>
      <c r="I86" s="241"/>
      <c r="J86" s="241"/>
      <c r="K86" s="133"/>
      <c r="L86" s="133"/>
      <c r="M86" s="133"/>
      <c r="N86" s="133"/>
      <c r="O86" s="133"/>
      <c r="P86" s="133"/>
      <c r="Q86" s="133"/>
      <c r="R86" s="133"/>
    </row>
    <row r="87" spans="2:18" x14ac:dyDescent="0.2">
      <c r="B87" s="221"/>
      <c r="C87" s="221"/>
      <c r="D87" s="221"/>
      <c r="E87" s="221"/>
      <c r="F87" s="133"/>
      <c r="G87" s="133"/>
      <c r="H87" s="133"/>
      <c r="I87" s="241"/>
      <c r="J87" s="241"/>
      <c r="K87" s="133"/>
      <c r="L87" s="133"/>
      <c r="M87" s="133"/>
      <c r="N87" s="133"/>
      <c r="O87" s="133"/>
      <c r="P87" s="133"/>
      <c r="Q87" s="133"/>
      <c r="R87" s="133"/>
    </row>
    <row r="88" spans="2:18" x14ac:dyDescent="0.2">
      <c r="B88" s="221"/>
      <c r="C88" s="221"/>
      <c r="D88" s="221"/>
      <c r="E88" s="221"/>
      <c r="F88" s="133"/>
      <c r="G88" s="133"/>
      <c r="H88" s="133"/>
      <c r="I88" s="241"/>
      <c r="J88" s="241"/>
      <c r="K88" s="133"/>
      <c r="L88" s="133"/>
      <c r="M88" s="133"/>
      <c r="N88" s="133"/>
      <c r="O88" s="133"/>
      <c r="P88" s="133"/>
      <c r="Q88" s="133"/>
      <c r="R88" s="133"/>
    </row>
    <row r="89" spans="2:18" x14ac:dyDescent="0.2">
      <c r="B89" s="221"/>
      <c r="C89" s="221"/>
      <c r="D89" s="221"/>
      <c r="E89" s="221"/>
      <c r="F89" s="133"/>
      <c r="G89" s="133"/>
      <c r="H89" s="133"/>
      <c r="I89" s="241"/>
      <c r="J89" s="241"/>
      <c r="K89" s="133"/>
      <c r="L89" s="133"/>
      <c r="M89" s="133"/>
      <c r="N89" s="133"/>
      <c r="O89" s="133"/>
      <c r="P89" s="133"/>
      <c r="Q89" s="133"/>
      <c r="R89" s="133"/>
    </row>
    <row r="90" spans="2:18" x14ac:dyDescent="0.2">
      <c r="B90" s="221"/>
      <c r="C90" s="221"/>
      <c r="D90" s="221"/>
      <c r="E90" s="221"/>
      <c r="F90" s="133"/>
      <c r="G90" s="133"/>
      <c r="H90" s="133"/>
      <c r="I90" s="241"/>
      <c r="J90" s="241"/>
      <c r="K90" s="133"/>
      <c r="L90" s="133"/>
      <c r="M90" s="133"/>
      <c r="N90" s="133"/>
      <c r="O90" s="133"/>
      <c r="P90" s="133"/>
      <c r="Q90" s="133"/>
      <c r="R90" s="133"/>
    </row>
    <row r="91" spans="2:18" x14ac:dyDescent="0.2">
      <c r="B91" s="221"/>
      <c r="C91" s="221"/>
      <c r="D91" s="221"/>
      <c r="E91" s="221"/>
      <c r="F91" s="133"/>
      <c r="G91" s="133"/>
      <c r="H91" s="133"/>
      <c r="I91" s="241"/>
      <c r="J91" s="241"/>
      <c r="K91" s="133"/>
      <c r="L91" s="133"/>
      <c r="M91" s="133"/>
      <c r="N91" s="133"/>
      <c r="O91" s="133"/>
      <c r="P91" s="133"/>
      <c r="Q91" s="133"/>
      <c r="R91" s="133"/>
    </row>
    <row r="92" spans="2:18" x14ac:dyDescent="0.2">
      <c r="B92" s="221"/>
      <c r="C92" s="221"/>
      <c r="D92" s="221"/>
      <c r="E92" s="221"/>
      <c r="F92" s="133"/>
      <c r="G92" s="133"/>
      <c r="H92" s="133"/>
      <c r="I92" s="241"/>
      <c r="J92" s="241"/>
      <c r="K92" s="133"/>
      <c r="L92" s="133"/>
      <c r="M92" s="133"/>
      <c r="N92" s="133"/>
      <c r="O92" s="133"/>
      <c r="P92" s="133"/>
      <c r="Q92" s="133"/>
      <c r="R92" s="133"/>
    </row>
    <row r="93" spans="2:18" x14ac:dyDescent="0.2">
      <c r="B93" s="221"/>
      <c r="C93" s="221"/>
      <c r="D93" s="221"/>
      <c r="E93" s="221"/>
      <c r="F93" s="133"/>
      <c r="G93" s="133"/>
      <c r="H93" s="133"/>
      <c r="I93" s="241"/>
      <c r="J93" s="241"/>
      <c r="K93" s="133"/>
      <c r="L93" s="133"/>
      <c r="M93" s="133"/>
      <c r="N93" s="133"/>
      <c r="O93" s="133"/>
      <c r="P93" s="133"/>
      <c r="Q93" s="133"/>
      <c r="R93" s="133"/>
    </row>
    <row r="94" spans="2:18" x14ac:dyDescent="0.2">
      <c r="B94" s="221"/>
      <c r="C94" s="221"/>
      <c r="D94" s="221"/>
      <c r="E94" s="221"/>
      <c r="F94" s="133"/>
      <c r="G94" s="133"/>
      <c r="H94" s="133"/>
      <c r="I94" s="241"/>
      <c r="J94" s="241"/>
      <c r="K94" s="133"/>
      <c r="L94" s="133"/>
      <c r="M94" s="133"/>
      <c r="N94" s="133"/>
      <c r="O94" s="133"/>
      <c r="P94" s="133"/>
      <c r="Q94" s="133"/>
      <c r="R94" s="133"/>
    </row>
    <row r="95" spans="2:18" x14ac:dyDescent="0.2">
      <c r="B95" s="221"/>
      <c r="C95" s="221"/>
      <c r="D95" s="221"/>
      <c r="E95" s="221"/>
      <c r="F95" s="133"/>
      <c r="G95" s="133"/>
      <c r="H95" s="133"/>
      <c r="I95" s="241"/>
      <c r="J95" s="241"/>
      <c r="K95" s="133"/>
      <c r="L95" s="133"/>
      <c r="M95" s="133"/>
      <c r="N95" s="133"/>
      <c r="O95" s="133"/>
      <c r="P95" s="133"/>
      <c r="Q95" s="133"/>
      <c r="R95" s="133"/>
    </row>
    <row r="96" spans="2:18" x14ac:dyDescent="0.2">
      <c r="B96" s="221"/>
      <c r="C96" s="221"/>
      <c r="D96" s="221"/>
      <c r="E96" s="221"/>
      <c r="F96" s="133"/>
      <c r="G96" s="133"/>
      <c r="H96" s="133"/>
      <c r="I96" s="241"/>
      <c r="J96" s="241"/>
      <c r="K96" s="133"/>
      <c r="L96" s="133"/>
      <c r="M96" s="133"/>
      <c r="N96" s="133"/>
      <c r="O96" s="133"/>
      <c r="P96" s="133"/>
      <c r="Q96" s="133"/>
      <c r="R96" s="133"/>
    </row>
    <row r="97" spans="2:18" x14ac:dyDescent="0.2">
      <c r="B97" s="221"/>
      <c r="C97" s="221"/>
      <c r="D97" s="221"/>
      <c r="E97" s="221"/>
      <c r="F97" s="133"/>
      <c r="G97" s="133"/>
      <c r="H97" s="133"/>
      <c r="I97" s="241"/>
      <c r="J97" s="241"/>
      <c r="K97" s="133"/>
      <c r="L97" s="133"/>
      <c r="M97" s="133"/>
      <c r="N97" s="133"/>
      <c r="O97" s="133"/>
      <c r="P97" s="133"/>
      <c r="Q97" s="133"/>
      <c r="R97" s="133"/>
    </row>
    <row r="98" spans="2:18" x14ac:dyDescent="0.2">
      <c r="B98" s="221"/>
      <c r="C98" s="221"/>
      <c r="D98" s="221"/>
      <c r="E98" s="221"/>
      <c r="F98" s="133"/>
      <c r="G98" s="133"/>
      <c r="H98" s="133"/>
      <c r="I98" s="241"/>
      <c r="J98" s="241"/>
      <c r="K98" s="133"/>
      <c r="L98" s="133"/>
      <c r="M98" s="133"/>
      <c r="N98" s="133"/>
      <c r="O98" s="133"/>
      <c r="P98" s="133"/>
      <c r="Q98" s="133"/>
      <c r="R98" s="133"/>
    </row>
    <row r="99" spans="2:18" x14ac:dyDescent="0.2">
      <c r="B99" s="221"/>
      <c r="C99" s="221"/>
      <c r="D99" s="221"/>
      <c r="E99" s="221"/>
      <c r="F99" s="133"/>
      <c r="G99" s="133"/>
      <c r="H99" s="133"/>
      <c r="I99" s="241"/>
      <c r="J99" s="241"/>
      <c r="K99" s="133"/>
      <c r="L99" s="133"/>
      <c r="M99" s="133"/>
      <c r="N99" s="133"/>
      <c r="O99" s="133"/>
      <c r="P99" s="133"/>
      <c r="Q99" s="133"/>
      <c r="R99" s="133"/>
    </row>
    <row r="100" spans="2:18" x14ac:dyDescent="0.2">
      <c r="B100" s="221"/>
      <c r="C100" s="221"/>
      <c r="D100" s="221"/>
      <c r="E100" s="221"/>
      <c r="F100" s="133"/>
      <c r="G100" s="133"/>
      <c r="H100" s="133"/>
      <c r="I100" s="241"/>
      <c r="J100" s="241"/>
      <c r="K100" s="133"/>
      <c r="L100" s="133"/>
      <c r="M100" s="133"/>
      <c r="N100" s="133"/>
      <c r="O100" s="133"/>
      <c r="P100" s="133"/>
      <c r="Q100" s="133"/>
      <c r="R100" s="133"/>
    </row>
    <row r="101" spans="2:18" x14ac:dyDescent="0.2">
      <c r="B101" s="221"/>
      <c r="C101" s="221"/>
      <c r="D101" s="221"/>
      <c r="E101" s="221"/>
      <c r="F101" s="133"/>
      <c r="G101" s="133"/>
      <c r="H101" s="133"/>
      <c r="I101" s="241"/>
      <c r="J101" s="241"/>
      <c r="K101" s="133"/>
      <c r="L101" s="133"/>
      <c r="M101" s="133"/>
      <c r="N101" s="133"/>
      <c r="O101" s="133"/>
      <c r="P101" s="133"/>
      <c r="Q101" s="133"/>
      <c r="R101" s="133"/>
    </row>
    <row r="102" spans="2:18" x14ac:dyDescent="0.2">
      <c r="B102" s="221"/>
      <c r="C102" s="221"/>
      <c r="D102" s="221"/>
      <c r="E102" s="221"/>
      <c r="F102" s="133"/>
      <c r="G102" s="133"/>
      <c r="H102" s="133"/>
      <c r="I102" s="241"/>
      <c r="J102" s="241"/>
      <c r="K102" s="133"/>
      <c r="L102" s="133"/>
      <c r="M102" s="133"/>
      <c r="N102" s="133"/>
      <c r="O102" s="133"/>
      <c r="P102" s="133"/>
      <c r="Q102" s="133"/>
      <c r="R102" s="133"/>
    </row>
    <row r="103" spans="2:18" x14ac:dyDescent="0.2">
      <c r="B103" s="221"/>
      <c r="C103" s="221"/>
      <c r="D103" s="221"/>
      <c r="E103" s="221"/>
      <c r="F103" s="133"/>
      <c r="G103" s="133"/>
      <c r="H103" s="133"/>
      <c r="I103" s="241"/>
      <c r="J103" s="241"/>
      <c r="K103" s="133"/>
      <c r="L103" s="133"/>
      <c r="M103" s="133"/>
      <c r="N103" s="133"/>
      <c r="O103" s="133"/>
      <c r="P103" s="133"/>
      <c r="Q103" s="133"/>
      <c r="R103" s="133"/>
    </row>
    <row r="104" spans="2:18" x14ac:dyDescent="0.2">
      <c r="B104" s="221"/>
      <c r="C104" s="221"/>
      <c r="D104" s="221"/>
      <c r="E104" s="221"/>
      <c r="F104" s="133"/>
      <c r="G104" s="133"/>
      <c r="H104" s="133"/>
      <c r="I104" s="241"/>
      <c r="J104" s="241"/>
      <c r="K104" s="133"/>
      <c r="L104" s="133"/>
      <c r="M104" s="133"/>
      <c r="N104" s="133"/>
      <c r="O104" s="133"/>
      <c r="P104" s="133"/>
      <c r="Q104" s="133"/>
      <c r="R104" s="133"/>
    </row>
    <row r="105" spans="2:18" x14ac:dyDescent="0.2">
      <c r="B105" s="221"/>
      <c r="C105" s="221"/>
      <c r="D105" s="221"/>
      <c r="E105" s="221"/>
      <c r="F105" s="133"/>
      <c r="G105" s="133"/>
      <c r="H105" s="133"/>
      <c r="I105" s="241"/>
      <c r="J105" s="241"/>
      <c r="K105" s="133"/>
      <c r="L105" s="133"/>
      <c r="M105" s="133"/>
      <c r="N105" s="133"/>
      <c r="O105" s="133"/>
      <c r="P105" s="133"/>
      <c r="Q105" s="133"/>
      <c r="R105" s="133"/>
    </row>
    <row r="106" spans="2:18" x14ac:dyDescent="0.2">
      <c r="B106" s="221"/>
      <c r="C106" s="221"/>
      <c r="D106" s="221"/>
      <c r="E106" s="221"/>
      <c r="F106" s="133"/>
      <c r="G106" s="133"/>
      <c r="H106" s="133"/>
      <c r="I106" s="241"/>
      <c r="J106" s="241"/>
      <c r="K106" s="133"/>
      <c r="L106" s="133"/>
      <c r="M106" s="133"/>
      <c r="N106" s="133"/>
      <c r="O106" s="133"/>
      <c r="P106" s="133"/>
      <c r="Q106" s="133"/>
      <c r="R106" s="133"/>
    </row>
    <row r="107" spans="2:18" x14ac:dyDescent="0.2">
      <c r="B107" s="221"/>
      <c r="C107" s="221"/>
      <c r="D107" s="221"/>
      <c r="E107" s="221"/>
      <c r="F107" s="133"/>
      <c r="G107" s="133"/>
      <c r="H107" s="133"/>
      <c r="I107" s="241"/>
      <c r="J107" s="241"/>
      <c r="K107" s="133"/>
      <c r="L107" s="133"/>
      <c r="M107" s="133"/>
      <c r="N107" s="133"/>
      <c r="O107" s="133"/>
      <c r="P107" s="133"/>
      <c r="Q107" s="133"/>
      <c r="R107" s="133"/>
    </row>
    <row r="108" spans="2:18" x14ac:dyDescent="0.2">
      <c r="B108" s="221"/>
      <c r="C108" s="221"/>
      <c r="D108" s="221"/>
      <c r="E108" s="221"/>
      <c r="F108" s="133"/>
      <c r="G108" s="133"/>
      <c r="H108" s="133"/>
      <c r="I108" s="241"/>
      <c r="J108" s="241"/>
      <c r="K108" s="133"/>
      <c r="L108" s="133"/>
      <c r="M108" s="133"/>
      <c r="N108" s="133"/>
      <c r="O108" s="133"/>
      <c r="P108" s="133"/>
      <c r="Q108" s="133"/>
      <c r="R108" s="133"/>
    </row>
    <row r="109" spans="2:18" x14ac:dyDescent="0.2">
      <c r="B109" s="221"/>
      <c r="C109" s="221"/>
      <c r="D109" s="221"/>
      <c r="E109" s="221"/>
      <c r="F109" s="133"/>
      <c r="G109" s="133"/>
      <c r="H109" s="133"/>
      <c r="I109" s="241"/>
      <c r="J109" s="241"/>
      <c r="K109" s="133"/>
      <c r="L109" s="133"/>
      <c r="M109" s="133"/>
      <c r="N109" s="133"/>
      <c r="O109" s="133"/>
      <c r="P109" s="133"/>
      <c r="Q109" s="133"/>
      <c r="R109" s="133"/>
    </row>
    <row r="110" spans="2:18" x14ac:dyDescent="0.2">
      <c r="B110" s="221"/>
      <c r="C110" s="221"/>
      <c r="D110" s="221"/>
      <c r="E110" s="221"/>
      <c r="F110" s="133"/>
      <c r="G110" s="133"/>
      <c r="H110" s="133"/>
      <c r="I110" s="241"/>
      <c r="J110" s="241"/>
      <c r="K110" s="133"/>
      <c r="L110" s="133"/>
      <c r="M110" s="133"/>
      <c r="N110" s="133"/>
      <c r="O110" s="133"/>
      <c r="P110" s="133"/>
      <c r="Q110" s="133"/>
      <c r="R110" s="133"/>
    </row>
    <row r="111" spans="2:18" x14ac:dyDescent="0.2">
      <c r="B111" s="221"/>
      <c r="C111" s="221"/>
      <c r="D111" s="221"/>
      <c r="E111" s="221"/>
      <c r="F111" s="133"/>
      <c r="G111" s="133"/>
      <c r="H111" s="133"/>
      <c r="I111" s="241"/>
      <c r="J111" s="241"/>
      <c r="K111" s="133"/>
      <c r="L111" s="133"/>
      <c r="M111" s="133"/>
      <c r="N111" s="133"/>
      <c r="O111" s="133"/>
      <c r="P111" s="133"/>
      <c r="Q111" s="133"/>
      <c r="R111" s="133"/>
    </row>
    <row r="112" spans="2:18" x14ac:dyDescent="0.2">
      <c r="B112" s="221"/>
      <c r="C112" s="221"/>
      <c r="D112" s="221"/>
      <c r="E112" s="221"/>
      <c r="F112" s="133"/>
      <c r="G112" s="133"/>
      <c r="H112" s="133"/>
      <c r="I112" s="241"/>
      <c r="J112" s="241"/>
      <c r="K112" s="133"/>
      <c r="L112" s="133"/>
      <c r="M112" s="133"/>
      <c r="N112" s="133"/>
      <c r="O112" s="133"/>
      <c r="P112" s="133"/>
      <c r="Q112" s="133"/>
      <c r="R112" s="133"/>
    </row>
    <row r="113" spans="2:18" x14ac:dyDescent="0.2">
      <c r="B113" s="221"/>
      <c r="C113" s="221"/>
      <c r="D113" s="221"/>
      <c r="E113" s="221"/>
      <c r="F113" s="133"/>
      <c r="G113" s="133"/>
      <c r="H113" s="133"/>
      <c r="I113" s="241"/>
      <c r="J113" s="241"/>
      <c r="K113" s="133"/>
      <c r="L113" s="133"/>
      <c r="M113" s="133"/>
      <c r="N113" s="133"/>
      <c r="O113" s="133"/>
      <c r="P113" s="133"/>
      <c r="Q113" s="133"/>
      <c r="R113" s="133"/>
    </row>
    <row r="114" spans="2:18" x14ac:dyDescent="0.2">
      <c r="B114" s="221"/>
      <c r="C114" s="221"/>
      <c r="D114" s="221"/>
      <c r="E114" s="221"/>
      <c r="F114" s="133"/>
      <c r="G114" s="133"/>
      <c r="H114" s="133"/>
      <c r="I114" s="241"/>
      <c r="J114" s="241"/>
      <c r="K114" s="133"/>
      <c r="L114" s="133"/>
      <c r="M114" s="133"/>
      <c r="N114" s="133"/>
      <c r="O114" s="133"/>
      <c r="P114" s="133"/>
      <c r="Q114" s="133"/>
      <c r="R114" s="133"/>
    </row>
    <row r="115" spans="2:18" x14ac:dyDescent="0.2">
      <c r="B115" s="221"/>
      <c r="C115" s="221"/>
      <c r="D115" s="221"/>
      <c r="E115" s="221"/>
      <c r="F115" s="133"/>
      <c r="G115" s="133"/>
      <c r="H115" s="133"/>
      <c r="I115" s="241"/>
      <c r="J115" s="241"/>
      <c r="K115" s="133"/>
      <c r="L115" s="133"/>
      <c r="M115" s="133"/>
      <c r="N115" s="133"/>
      <c r="O115" s="133"/>
      <c r="P115" s="133"/>
      <c r="Q115" s="133"/>
      <c r="R115" s="133"/>
    </row>
    <row r="116" spans="2:18" x14ac:dyDescent="0.2">
      <c r="B116" s="221"/>
      <c r="C116" s="221"/>
      <c r="D116" s="221"/>
      <c r="E116" s="221"/>
      <c r="F116" s="133"/>
      <c r="G116" s="133"/>
      <c r="H116" s="133"/>
      <c r="I116" s="241"/>
      <c r="J116" s="241"/>
      <c r="K116" s="133"/>
      <c r="L116" s="133"/>
      <c r="M116" s="133"/>
      <c r="N116" s="133"/>
      <c r="O116" s="133"/>
      <c r="P116" s="133"/>
      <c r="Q116" s="133"/>
      <c r="R116" s="133"/>
    </row>
    <row r="117" spans="2:18" x14ac:dyDescent="0.2">
      <c r="B117" s="221"/>
      <c r="C117" s="221"/>
      <c r="D117" s="221"/>
      <c r="E117" s="221"/>
      <c r="F117" s="133"/>
      <c r="G117" s="133"/>
      <c r="H117" s="133"/>
      <c r="I117" s="241"/>
      <c r="J117" s="241"/>
      <c r="K117" s="133"/>
      <c r="L117" s="133"/>
      <c r="M117" s="133"/>
      <c r="N117" s="133"/>
      <c r="O117" s="133"/>
      <c r="P117" s="133"/>
      <c r="Q117" s="133"/>
      <c r="R117" s="133"/>
    </row>
    <row r="118" spans="2:18" x14ac:dyDescent="0.2">
      <c r="B118" s="221"/>
      <c r="C118" s="221"/>
      <c r="D118" s="221"/>
      <c r="E118" s="221"/>
      <c r="F118" s="133"/>
      <c r="G118" s="133"/>
      <c r="H118" s="133"/>
      <c r="I118" s="241"/>
      <c r="J118" s="241"/>
      <c r="K118" s="133"/>
      <c r="L118" s="133"/>
      <c r="M118" s="133"/>
      <c r="N118" s="133"/>
      <c r="O118" s="133"/>
      <c r="P118" s="133"/>
      <c r="Q118" s="133"/>
      <c r="R118" s="133"/>
    </row>
    <row r="119" spans="2:18" x14ac:dyDescent="0.2">
      <c r="B119" s="221"/>
      <c r="C119" s="221"/>
      <c r="D119" s="221"/>
      <c r="E119" s="221"/>
      <c r="F119" s="133"/>
      <c r="G119" s="133"/>
      <c r="H119" s="133"/>
      <c r="I119" s="241"/>
      <c r="J119" s="241"/>
      <c r="K119" s="133"/>
      <c r="L119" s="133"/>
      <c r="M119" s="133"/>
      <c r="N119" s="133"/>
      <c r="O119" s="133"/>
      <c r="P119" s="133"/>
      <c r="Q119" s="133"/>
      <c r="R119" s="133"/>
    </row>
    <row r="120" spans="2:18" x14ac:dyDescent="0.2">
      <c r="B120" s="221"/>
      <c r="C120" s="221"/>
      <c r="D120" s="221"/>
      <c r="E120" s="221"/>
      <c r="F120" s="133"/>
      <c r="G120" s="133"/>
      <c r="H120" s="133"/>
      <c r="I120" s="241"/>
      <c r="J120" s="241"/>
      <c r="K120" s="133"/>
      <c r="L120" s="133"/>
      <c r="M120" s="133"/>
      <c r="N120" s="133"/>
      <c r="O120" s="133"/>
      <c r="P120" s="133"/>
      <c r="Q120" s="133"/>
      <c r="R120" s="133"/>
    </row>
    <row r="121" spans="2:18" x14ac:dyDescent="0.2">
      <c r="B121" s="221"/>
      <c r="C121" s="221"/>
      <c r="D121" s="221"/>
      <c r="E121" s="221"/>
      <c r="F121" s="133"/>
      <c r="G121" s="133"/>
      <c r="H121" s="133"/>
      <c r="I121" s="241"/>
      <c r="J121" s="241"/>
      <c r="K121" s="133"/>
      <c r="L121" s="133"/>
      <c r="M121" s="133"/>
      <c r="N121" s="133"/>
      <c r="O121" s="133"/>
      <c r="P121" s="133"/>
      <c r="Q121" s="133"/>
      <c r="R121" s="133"/>
    </row>
    <row r="122" spans="2:18" x14ac:dyDescent="0.2">
      <c r="B122" s="221"/>
      <c r="C122" s="221"/>
      <c r="D122" s="221"/>
      <c r="E122" s="221"/>
      <c r="F122" s="133"/>
      <c r="G122" s="133"/>
      <c r="H122" s="133"/>
      <c r="I122" s="241"/>
      <c r="J122" s="241"/>
      <c r="K122" s="133"/>
      <c r="L122" s="133"/>
      <c r="M122" s="133"/>
      <c r="N122" s="133"/>
      <c r="O122" s="133"/>
      <c r="P122" s="133"/>
      <c r="Q122" s="133"/>
      <c r="R122" s="133"/>
    </row>
    <row r="123" spans="2:18" x14ac:dyDescent="0.2">
      <c r="B123" s="221"/>
      <c r="C123" s="221"/>
      <c r="D123" s="221"/>
      <c r="E123" s="221"/>
      <c r="F123" s="133"/>
      <c r="G123" s="133"/>
      <c r="H123" s="133"/>
      <c r="I123" s="241"/>
      <c r="J123" s="241"/>
      <c r="K123" s="133"/>
      <c r="L123" s="133"/>
      <c r="M123" s="133"/>
      <c r="N123" s="133"/>
      <c r="O123" s="133"/>
      <c r="P123" s="133"/>
      <c r="Q123" s="133"/>
      <c r="R123" s="133"/>
    </row>
    <row r="124" spans="2:18" x14ac:dyDescent="0.2">
      <c r="B124" s="221"/>
      <c r="C124" s="221"/>
      <c r="D124" s="221"/>
      <c r="E124" s="221"/>
      <c r="F124" s="133"/>
      <c r="G124" s="133"/>
      <c r="H124" s="133"/>
      <c r="I124" s="241"/>
      <c r="J124" s="241"/>
      <c r="K124" s="133"/>
      <c r="L124" s="133"/>
      <c r="M124" s="133"/>
      <c r="N124" s="133"/>
      <c r="O124" s="133"/>
      <c r="P124" s="133"/>
      <c r="Q124" s="133"/>
      <c r="R124" s="133"/>
    </row>
    <row r="125" spans="2:18" x14ac:dyDescent="0.2">
      <c r="B125" s="221"/>
      <c r="C125" s="221"/>
      <c r="D125" s="221"/>
      <c r="E125" s="221"/>
      <c r="F125" s="133"/>
      <c r="G125" s="133"/>
      <c r="H125" s="133"/>
      <c r="I125" s="241"/>
      <c r="J125" s="241"/>
      <c r="K125" s="133"/>
      <c r="L125" s="133"/>
      <c r="M125" s="133"/>
      <c r="N125" s="133"/>
      <c r="O125" s="133"/>
      <c r="P125" s="133"/>
      <c r="Q125" s="133"/>
      <c r="R125" s="133"/>
    </row>
    <row r="126" spans="2:18" x14ac:dyDescent="0.2">
      <c r="B126" s="221"/>
      <c r="C126" s="221"/>
      <c r="D126" s="221"/>
      <c r="E126" s="221"/>
      <c r="F126" s="133"/>
      <c r="G126" s="133"/>
      <c r="H126" s="133"/>
      <c r="I126" s="241"/>
      <c r="J126" s="241"/>
      <c r="K126" s="133"/>
      <c r="L126" s="133"/>
      <c r="M126" s="133"/>
      <c r="N126" s="133"/>
      <c r="O126" s="133"/>
      <c r="P126" s="133"/>
      <c r="Q126" s="133"/>
      <c r="R126" s="133"/>
    </row>
    <row r="127" spans="2:18" x14ac:dyDescent="0.2">
      <c r="B127" s="221"/>
      <c r="C127" s="221"/>
      <c r="D127" s="221"/>
      <c r="E127" s="221"/>
      <c r="F127" s="133"/>
      <c r="G127" s="133"/>
      <c r="H127" s="133"/>
      <c r="I127" s="241"/>
      <c r="J127" s="241"/>
      <c r="K127" s="133"/>
      <c r="L127" s="133"/>
      <c r="M127" s="133"/>
      <c r="N127" s="133"/>
      <c r="O127" s="133"/>
      <c r="P127" s="133"/>
      <c r="Q127" s="133"/>
      <c r="R127" s="133"/>
    </row>
    <row r="128" spans="2:18" x14ac:dyDescent="0.2">
      <c r="B128" s="221"/>
      <c r="C128" s="221"/>
      <c r="D128" s="221"/>
      <c r="E128" s="221"/>
      <c r="F128" s="133"/>
      <c r="G128" s="133"/>
      <c r="H128" s="133"/>
      <c r="I128" s="241"/>
      <c r="J128" s="241"/>
      <c r="K128" s="133"/>
      <c r="L128" s="133"/>
      <c r="M128" s="133"/>
      <c r="N128" s="133"/>
      <c r="O128" s="133"/>
      <c r="P128" s="133"/>
      <c r="Q128" s="133"/>
      <c r="R128" s="133"/>
    </row>
    <row r="129" spans="2:18" x14ac:dyDescent="0.2">
      <c r="B129" s="221"/>
      <c r="C129" s="221"/>
      <c r="D129" s="221"/>
      <c r="E129" s="221"/>
      <c r="F129" s="133"/>
      <c r="G129" s="133"/>
      <c r="H129" s="133"/>
      <c r="I129" s="241"/>
      <c r="J129" s="241"/>
      <c r="K129" s="133"/>
      <c r="L129" s="133"/>
      <c r="M129" s="133"/>
      <c r="N129" s="133"/>
      <c r="O129" s="133"/>
      <c r="P129" s="133"/>
      <c r="Q129" s="133"/>
      <c r="R129" s="133"/>
    </row>
    <row r="130" spans="2:18" x14ac:dyDescent="0.2">
      <c r="B130" s="221"/>
      <c r="C130" s="221"/>
      <c r="D130" s="221"/>
      <c r="E130" s="221"/>
      <c r="F130" s="133"/>
      <c r="G130" s="133"/>
      <c r="H130" s="133"/>
      <c r="I130" s="241"/>
      <c r="J130" s="241"/>
      <c r="K130" s="133"/>
      <c r="L130" s="133"/>
      <c r="M130" s="133"/>
      <c r="N130" s="133"/>
      <c r="O130" s="133"/>
      <c r="P130" s="133"/>
      <c r="Q130" s="133"/>
      <c r="R130" s="133"/>
    </row>
    <row r="131" spans="2:18" x14ac:dyDescent="0.2">
      <c r="B131" s="221"/>
      <c r="C131" s="221"/>
      <c r="D131" s="221"/>
      <c r="E131" s="221"/>
      <c r="F131" s="133"/>
      <c r="G131" s="133"/>
      <c r="H131" s="133"/>
      <c r="I131" s="241"/>
      <c r="J131" s="241"/>
      <c r="K131" s="133"/>
      <c r="L131" s="133"/>
      <c r="M131" s="133"/>
      <c r="N131" s="133"/>
      <c r="O131" s="133"/>
      <c r="P131" s="133"/>
      <c r="Q131" s="133"/>
      <c r="R131" s="133"/>
    </row>
    <row r="132" spans="2:18" x14ac:dyDescent="0.2">
      <c r="B132" s="221"/>
      <c r="C132" s="221"/>
      <c r="D132" s="221"/>
      <c r="E132" s="221"/>
      <c r="F132" s="133"/>
      <c r="G132" s="133"/>
      <c r="H132" s="133"/>
      <c r="I132" s="241"/>
      <c r="J132" s="241"/>
      <c r="K132" s="133"/>
      <c r="L132" s="133"/>
      <c r="M132" s="133"/>
      <c r="N132" s="133"/>
      <c r="O132" s="133"/>
      <c r="P132" s="133"/>
      <c r="Q132" s="133"/>
      <c r="R132" s="133"/>
    </row>
    <row r="133" spans="2:18" x14ac:dyDescent="0.2">
      <c r="B133" s="221"/>
      <c r="C133" s="221"/>
      <c r="D133" s="221"/>
      <c r="E133" s="221"/>
      <c r="F133" s="133"/>
      <c r="G133" s="133"/>
      <c r="H133" s="133"/>
      <c r="I133" s="241"/>
      <c r="J133" s="241"/>
      <c r="K133" s="133"/>
      <c r="L133" s="133"/>
      <c r="M133" s="133"/>
      <c r="N133" s="133"/>
      <c r="O133" s="133"/>
      <c r="P133" s="133"/>
      <c r="Q133" s="133"/>
      <c r="R133" s="133"/>
    </row>
    <row r="134" spans="2:18" x14ac:dyDescent="0.2">
      <c r="B134" s="221"/>
      <c r="C134" s="221"/>
      <c r="D134" s="221"/>
      <c r="E134" s="221"/>
      <c r="F134" s="133"/>
      <c r="G134" s="133"/>
      <c r="H134" s="133"/>
      <c r="I134" s="241"/>
      <c r="J134" s="241"/>
      <c r="K134" s="133"/>
      <c r="L134" s="133"/>
      <c r="M134" s="133"/>
      <c r="N134" s="133"/>
      <c r="O134" s="133"/>
      <c r="P134" s="133"/>
      <c r="Q134" s="133"/>
      <c r="R134" s="133"/>
    </row>
    <row r="135" spans="2:18" x14ac:dyDescent="0.2">
      <c r="B135" s="221"/>
      <c r="C135" s="221"/>
      <c r="D135" s="221"/>
      <c r="E135" s="221"/>
      <c r="F135" s="133"/>
      <c r="G135" s="133"/>
      <c r="H135" s="133"/>
      <c r="I135" s="241"/>
      <c r="J135" s="241"/>
      <c r="K135" s="133"/>
      <c r="L135" s="133"/>
      <c r="M135" s="133"/>
      <c r="N135" s="133"/>
      <c r="O135" s="133"/>
      <c r="P135" s="133"/>
      <c r="Q135" s="133"/>
      <c r="R135" s="133"/>
    </row>
    <row r="136" spans="2:18" x14ac:dyDescent="0.2">
      <c r="B136" s="221"/>
      <c r="C136" s="221"/>
      <c r="D136" s="221"/>
      <c r="E136" s="221"/>
      <c r="F136" s="133"/>
      <c r="G136" s="133"/>
      <c r="H136" s="133"/>
      <c r="I136" s="241"/>
      <c r="J136" s="241"/>
      <c r="K136" s="133"/>
      <c r="L136" s="133"/>
      <c r="M136" s="133"/>
      <c r="N136" s="133"/>
      <c r="O136" s="133"/>
      <c r="P136" s="133"/>
      <c r="Q136" s="133"/>
      <c r="R136" s="133"/>
    </row>
    <row r="137" spans="2:18" x14ac:dyDescent="0.2">
      <c r="B137" s="221"/>
      <c r="C137" s="221"/>
      <c r="D137" s="221"/>
      <c r="E137" s="221"/>
      <c r="F137" s="133"/>
      <c r="G137" s="133"/>
      <c r="H137" s="133"/>
      <c r="I137" s="241"/>
      <c r="J137" s="241"/>
      <c r="K137" s="133"/>
      <c r="L137" s="133"/>
      <c r="M137" s="133"/>
      <c r="N137" s="133"/>
      <c r="O137" s="133"/>
      <c r="P137" s="133"/>
      <c r="Q137" s="133"/>
      <c r="R137" s="133"/>
    </row>
    <row r="138" spans="2:18" x14ac:dyDescent="0.2">
      <c r="B138" s="221"/>
      <c r="C138" s="221"/>
      <c r="D138" s="221"/>
      <c r="E138" s="221"/>
      <c r="F138" s="133"/>
      <c r="G138" s="133"/>
      <c r="H138" s="133"/>
      <c r="I138" s="241"/>
      <c r="J138" s="241"/>
      <c r="K138" s="133"/>
      <c r="L138" s="133"/>
      <c r="M138" s="133"/>
      <c r="N138" s="133"/>
      <c r="O138" s="133"/>
      <c r="P138" s="133"/>
      <c r="Q138" s="133"/>
      <c r="R138" s="133"/>
    </row>
    <row r="139" spans="2:18" x14ac:dyDescent="0.2">
      <c r="B139" s="221"/>
      <c r="C139" s="221"/>
      <c r="D139" s="221"/>
      <c r="E139" s="221"/>
      <c r="F139" s="133"/>
      <c r="G139" s="133"/>
      <c r="H139" s="133"/>
      <c r="I139" s="241"/>
      <c r="J139" s="241"/>
      <c r="K139" s="133"/>
      <c r="L139" s="133"/>
      <c r="M139" s="133"/>
      <c r="N139" s="133"/>
      <c r="O139" s="133"/>
      <c r="P139" s="133"/>
      <c r="Q139" s="133"/>
      <c r="R139" s="133"/>
    </row>
    <row r="140" spans="2:18" x14ac:dyDescent="0.2">
      <c r="B140" s="221"/>
      <c r="C140" s="221"/>
      <c r="D140" s="221"/>
      <c r="E140" s="221"/>
      <c r="F140" s="133"/>
      <c r="G140" s="133"/>
      <c r="H140" s="133"/>
      <c r="I140" s="241"/>
      <c r="J140" s="241"/>
      <c r="K140" s="133"/>
      <c r="L140" s="133"/>
      <c r="M140" s="133"/>
      <c r="N140" s="133"/>
      <c r="O140" s="133"/>
      <c r="P140" s="133"/>
      <c r="Q140" s="133"/>
      <c r="R140" s="133"/>
    </row>
    <row r="141" spans="2:18" x14ac:dyDescent="0.2">
      <c r="B141" s="221"/>
      <c r="C141" s="221"/>
      <c r="D141" s="221"/>
      <c r="E141" s="221"/>
      <c r="F141" s="133"/>
      <c r="G141" s="133"/>
      <c r="H141" s="133"/>
      <c r="I141" s="241"/>
      <c r="J141" s="241"/>
      <c r="K141" s="133"/>
      <c r="L141" s="133"/>
      <c r="M141" s="133"/>
      <c r="N141" s="133"/>
      <c r="O141" s="133"/>
      <c r="P141" s="133"/>
      <c r="Q141" s="133"/>
      <c r="R141" s="133"/>
    </row>
    <row r="142" spans="2:18" x14ac:dyDescent="0.2">
      <c r="B142" s="221"/>
      <c r="C142" s="221"/>
      <c r="D142" s="221"/>
      <c r="E142" s="221"/>
      <c r="F142" s="133"/>
      <c r="G142" s="133"/>
      <c r="H142" s="133"/>
      <c r="I142" s="241"/>
      <c r="J142" s="241"/>
      <c r="K142" s="133"/>
      <c r="L142" s="133"/>
      <c r="M142" s="133"/>
      <c r="N142" s="133"/>
      <c r="O142" s="133"/>
      <c r="P142" s="133"/>
      <c r="Q142" s="133"/>
      <c r="R142" s="133"/>
    </row>
    <row r="143" spans="2:18" x14ac:dyDescent="0.2">
      <c r="B143" s="221"/>
      <c r="C143" s="221"/>
      <c r="D143" s="221"/>
      <c r="E143" s="221"/>
      <c r="F143" s="133"/>
      <c r="G143" s="133"/>
      <c r="H143" s="133"/>
      <c r="I143" s="241"/>
      <c r="J143" s="241"/>
      <c r="K143" s="133"/>
      <c r="L143" s="133"/>
      <c r="M143" s="133"/>
      <c r="N143" s="133"/>
      <c r="O143" s="133"/>
      <c r="P143" s="133"/>
      <c r="Q143" s="133"/>
      <c r="R143" s="133"/>
    </row>
    <row r="144" spans="2:18" x14ac:dyDescent="0.2">
      <c r="B144" s="221"/>
      <c r="C144" s="221"/>
      <c r="D144" s="221"/>
      <c r="E144" s="221"/>
      <c r="F144" s="133"/>
      <c r="G144" s="133"/>
      <c r="H144" s="133"/>
      <c r="I144" s="241"/>
      <c r="J144" s="241"/>
      <c r="K144" s="133"/>
      <c r="L144" s="133"/>
      <c r="M144" s="133"/>
      <c r="N144" s="133"/>
      <c r="O144" s="133"/>
      <c r="P144" s="133"/>
      <c r="Q144" s="133"/>
      <c r="R144" s="133"/>
    </row>
    <row r="145" spans="2:18" x14ac:dyDescent="0.2">
      <c r="B145" s="221"/>
      <c r="C145" s="221"/>
      <c r="D145" s="221"/>
      <c r="E145" s="221"/>
      <c r="F145" s="133"/>
      <c r="G145" s="133"/>
      <c r="H145" s="133"/>
      <c r="I145" s="241"/>
      <c r="J145" s="241"/>
      <c r="K145" s="133"/>
      <c r="L145" s="133"/>
      <c r="M145" s="133"/>
      <c r="N145" s="133"/>
      <c r="O145" s="133"/>
      <c r="P145" s="133"/>
      <c r="Q145" s="133"/>
      <c r="R145" s="133"/>
    </row>
    <row r="146" spans="2:18" x14ac:dyDescent="0.2">
      <c r="B146" s="221"/>
      <c r="C146" s="221"/>
      <c r="D146" s="221"/>
      <c r="E146" s="221"/>
      <c r="F146" s="133"/>
      <c r="G146" s="133"/>
      <c r="H146" s="133"/>
      <c r="I146" s="241"/>
      <c r="J146" s="241"/>
      <c r="K146" s="133"/>
      <c r="L146" s="133"/>
      <c r="M146" s="133"/>
      <c r="N146" s="133"/>
      <c r="O146" s="133"/>
      <c r="P146" s="133"/>
      <c r="Q146" s="133"/>
      <c r="R146" s="133"/>
    </row>
    <row r="147" spans="2:18" x14ac:dyDescent="0.2">
      <c r="B147" s="221"/>
      <c r="C147" s="221"/>
      <c r="D147" s="221"/>
      <c r="E147" s="221"/>
      <c r="F147" s="133"/>
      <c r="G147" s="133"/>
      <c r="H147" s="133"/>
      <c r="I147" s="241"/>
      <c r="J147" s="241"/>
      <c r="K147" s="133"/>
      <c r="L147" s="133"/>
      <c r="M147" s="133"/>
      <c r="N147" s="133"/>
      <c r="O147" s="133"/>
      <c r="P147" s="133"/>
      <c r="Q147" s="133"/>
      <c r="R147" s="133"/>
    </row>
    <row r="148" spans="2:18" x14ac:dyDescent="0.2">
      <c r="B148" s="221"/>
      <c r="C148" s="221"/>
      <c r="D148" s="221"/>
      <c r="E148" s="221"/>
      <c r="F148" s="133"/>
      <c r="G148" s="133"/>
      <c r="H148" s="133"/>
      <c r="I148" s="241"/>
      <c r="J148" s="241"/>
      <c r="K148" s="133"/>
      <c r="L148" s="133"/>
      <c r="M148" s="133"/>
      <c r="N148" s="133"/>
      <c r="O148" s="133"/>
      <c r="P148" s="133"/>
      <c r="Q148" s="133"/>
      <c r="R148" s="133"/>
    </row>
    <row r="149" spans="2:18" x14ac:dyDescent="0.2">
      <c r="B149" s="221"/>
      <c r="C149" s="221"/>
      <c r="D149" s="221"/>
      <c r="E149" s="221"/>
      <c r="F149" s="133"/>
      <c r="G149" s="133"/>
      <c r="H149" s="133"/>
      <c r="I149" s="241"/>
      <c r="J149" s="241"/>
      <c r="K149" s="133"/>
      <c r="L149" s="133"/>
      <c r="M149" s="133"/>
      <c r="N149" s="133"/>
      <c r="O149" s="133"/>
      <c r="P149" s="133"/>
      <c r="Q149" s="133"/>
      <c r="R149" s="133"/>
    </row>
    <row r="150" spans="2:18" x14ac:dyDescent="0.2">
      <c r="B150" s="221"/>
      <c r="C150" s="221"/>
      <c r="D150" s="221"/>
      <c r="E150" s="221"/>
      <c r="F150" s="133"/>
      <c r="G150" s="133"/>
      <c r="H150" s="133"/>
      <c r="I150" s="241"/>
      <c r="J150" s="241"/>
      <c r="K150" s="133"/>
      <c r="L150" s="133"/>
      <c r="M150" s="133"/>
      <c r="N150" s="133"/>
      <c r="O150" s="133"/>
      <c r="P150" s="133"/>
      <c r="Q150" s="133"/>
      <c r="R150" s="133"/>
    </row>
    <row r="151" spans="2:18" x14ac:dyDescent="0.2">
      <c r="B151" s="221"/>
      <c r="C151" s="221"/>
      <c r="D151" s="221"/>
      <c r="E151" s="221"/>
      <c r="F151" s="133"/>
      <c r="G151" s="133"/>
      <c r="H151" s="133"/>
      <c r="I151" s="241"/>
      <c r="J151" s="241"/>
      <c r="K151" s="133"/>
      <c r="L151" s="133"/>
      <c r="M151" s="133"/>
      <c r="N151" s="133"/>
      <c r="O151" s="133"/>
      <c r="P151" s="133"/>
      <c r="Q151" s="133"/>
      <c r="R151" s="133"/>
    </row>
    <row r="152" spans="2:18" x14ac:dyDescent="0.2">
      <c r="B152" s="221"/>
      <c r="C152" s="221"/>
      <c r="D152" s="221"/>
      <c r="E152" s="221"/>
      <c r="F152" s="133"/>
      <c r="G152" s="133"/>
      <c r="H152" s="133"/>
      <c r="I152" s="241"/>
      <c r="J152" s="241"/>
      <c r="K152" s="133"/>
      <c r="L152" s="133"/>
      <c r="M152" s="133"/>
      <c r="N152" s="133"/>
      <c r="O152" s="133"/>
      <c r="P152" s="133"/>
      <c r="Q152" s="133"/>
      <c r="R152" s="133"/>
    </row>
    <row r="153" spans="2:18" x14ac:dyDescent="0.2">
      <c r="B153" s="221"/>
      <c r="C153" s="221"/>
      <c r="D153" s="221"/>
      <c r="E153" s="221"/>
      <c r="F153" s="133"/>
      <c r="G153" s="133"/>
      <c r="H153" s="133"/>
      <c r="I153" s="241"/>
      <c r="J153" s="241"/>
      <c r="K153" s="133"/>
      <c r="L153" s="133"/>
      <c r="M153" s="133"/>
      <c r="N153" s="133"/>
      <c r="O153" s="133"/>
      <c r="P153" s="133"/>
      <c r="Q153" s="133"/>
      <c r="R153" s="133"/>
    </row>
    <row r="154" spans="2:18" x14ac:dyDescent="0.2">
      <c r="B154" s="221"/>
      <c r="C154" s="221"/>
      <c r="D154" s="221"/>
      <c r="E154" s="221"/>
      <c r="F154" s="133"/>
      <c r="G154" s="133"/>
      <c r="H154" s="133"/>
      <c r="I154" s="241"/>
      <c r="J154" s="241"/>
      <c r="K154" s="133"/>
      <c r="L154" s="133"/>
      <c r="M154" s="133"/>
      <c r="N154" s="133"/>
      <c r="O154" s="133"/>
      <c r="P154" s="133"/>
      <c r="Q154" s="133"/>
      <c r="R154" s="133"/>
    </row>
    <row r="155" spans="2:18" x14ac:dyDescent="0.2">
      <c r="B155" s="221"/>
      <c r="C155" s="221"/>
      <c r="D155" s="221"/>
      <c r="E155" s="221"/>
      <c r="F155" s="133"/>
      <c r="G155" s="133"/>
      <c r="H155" s="133"/>
      <c r="I155" s="241"/>
      <c r="J155" s="241"/>
      <c r="K155" s="133"/>
      <c r="L155" s="133"/>
      <c r="M155" s="133"/>
      <c r="N155" s="133"/>
      <c r="O155" s="133"/>
      <c r="P155" s="133"/>
      <c r="Q155" s="133"/>
      <c r="R155" s="133"/>
    </row>
    <row r="156" spans="2:18" x14ac:dyDescent="0.2">
      <c r="B156" s="221"/>
      <c r="C156" s="221"/>
      <c r="D156" s="221"/>
      <c r="E156" s="221"/>
      <c r="F156" s="133"/>
      <c r="G156" s="133"/>
      <c r="H156" s="133"/>
      <c r="I156" s="241"/>
      <c r="J156" s="241"/>
      <c r="K156" s="133"/>
      <c r="L156" s="133"/>
      <c r="M156" s="133"/>
      <c r="N156" s="133"/>
      <c r="O156" s="133"/>
      <c r="P156" s="133"/>
      <c r="Q156" s="133"/>
      <c r="R156" s="133"/>
    </row>
    <row r="157" spans="2:18" x14ac:dyDescent="0.2">
      <c r="B157" s="221"/>
      <c r="C157" s="221"/>
      <c r="D157" s="221"/>
      <c r="E157" s="221"/>
      <c r="F157" s="133"/>
      <c r="G157" s="133"/>
      <c r="H157" s="133"/>
      <c r="I157" s="241"/>
      <c r="J157" s="241"/>
      <c r="K157" s="133"/>
      <c r="L157" s="133"/>
      <c r="M157" s="133"/>
      <c r="N157" s="133"/>
      <c r="O157" s="133"/>
      <c r="P157" s="133"/>
      <c r="Q157" s="133"/>
      <c r="R157" s="133"/>
    </row>
    <row r="158" spans="2:18" x14ac:dyDescent="0.2">
      <c r="B158" s="221"/>
      <c r="C158" s="221"/>
      <c r="D158" s="221"/>
      <c r="E158" s="221"/>
      <c r="F158" s="133"/>
      <c r="G158" s="133"/>
      <c r="H158" s="133"/>
      <c r="I158" s="241"/>
      <c r="J158" s="241"/>
      <c r="K158" s="133"/>
      <c r="L158" s="133"/>
      <c r="M158" s="133"/>
      <c r="N158" s="133"/>
      <c r="O158" s="133"/>
      <c r="P158" s="133"/>
      <c r="Q158" s="133"/>
      <c r="R158" s="133"/>
    </row>
    <row r="159" spans="2:18" x14ac:dyDescent="0.2">
      <c r="B159" s="221"/>
      <c r="C159" s="221"/>
      <c r="D159" s="221"/>
      <c r="E159" s="221"/>
      <c r="F159" s="133"/>
      <c r="G159" s="133"/>
      <c r="H159" s="133"/>
      <c r="I159" s="241"/>
      <c r="J159" s="241"/>
      <c r="K159" s="133"/>
      <c r="L159" s="133"/>
      <c r="M159" s="133"/>
      <c r="N159" s="133"/>
      <c r="O159" s="133"/>
      <c r="P159" s="133"/>
      <c r="Q159" s="133"/>
      <c r="R159" s="133"/>
    </row>
    <row r="160" spans="2:18" x14ac:dyDescent="0.2">
      <c r="B160" s="221"/>
      <c r="C160" s="221"/>
      <c r="D160" s="221"/>
      <c r="E160" s="221"/>
      <c r="F160" s="133"/>
      <c r="G160" s="133"/>
      <c r="H160" s="133"/>
      <c r="I160" s="241"/>
      <c r="J160" s="241"/>
      <c r="K160" s="133"/>
      <c r="L160" s="133"/>
      <c r="M160" s="133"/>
      <c r="N160" s="133"/>
      <c r="O160" s="133"/>
      <c r="P160" s="133"/>
      <c r="Q160" s="133"/>
      <c r="R160" s="133"/>
    </row>
    <row r="161" spans="2:18" x14ac:dyDescent="0.2">
      <c r="B161" s="221"/>
      <c r="C161" s="221"/>
      <c r="D161" s="221"/>
      <c r="E161" s="221"/>
      <c r="F161" s="133"/>
      <c r="G161" s="133"/>
      <c r="H161" s="133"/>
      <c r="I161" s="241"/>
      <c r="J161" s="241"/>
      <c r="K161" s="133"/>
      <c r="L161" s="133"/>
      <c r="M161" s="133"/>
      <c r="N161" s="133"/>
      <c r="O161" s="133"/>
      <c r="P161" s="133"/>
      <c r="Q161" s="133"/>
      <c r="R161" s="133"/>
    </row>
    <row r="162" spans="2:18" x14ac:dyDescent="0.2">
      <c r="B162" s="221"/>
      <c r="C162" s="221"/>
      <c r="D162" s="221"/>
      <c r="E162" s="221"/>
      <c r="F162" s="133"/>
      <c r="G162" s="133"/>
      <c r="H162" s="133"/>
      <c r="I162" s="241"/>
      <c r="J162" s="241"/>
      <c r="K162" s="133"/>
      <c r="L162" s="133"/>
      <c r="M162" s="133"/>
      <c r="N162" s="133"/>
      <c r="O162" s="133"/>
      <c r="P162" s="133"/>
      <c r="Q162" s="133"/>
      <c r="R162" s="133"/>
    </row>
    <row r="163" spans="2:18" x14ac:dyDescent="0.2">
      <c r="B163" s="221"/>
      <c r="C163" s="221"/>
      <c r="D163" s="221"/>
      <c r="E163" s="221"/>
      <c r="F163" s="133"/>
      <c r="G163" s="133"/>
      <c r="H163" s="133"/>
      <c r="I163" s="241"/>
      <c r="J163" s="241"/>
      <c r="K163" s="133"/>
      <c r="L163" s="133"/>
      <c r="M163" s="133"/>
      <c r="N163" s="133"/>
      <c r="O163" s="133"/>
      <c r="P163" s="133"/>
      <c r="Q163" s="133"/>
      <c r="R163" s="133"/>
    </row>
    <row r="164" spans="2:18" x14ac:dyDescent="0.2">
      <c r="B164" s="221"/>
      <c r="C164" s="221"/>
      <c r="D164" s="221"/>
      <c r="E164" s="221"/>
      <c r="F164" s="133"/>
      <c r="G164" s="133"/>
      <c r="H164" s="133"/>
      <c r="I164" s="241"/>
      <c r="J164" s="241"/>
      <c r="K164" s="133"/>
      <c r="L164" s="133"/>
      <c r="M164" s="133"/>
      <c r="N164" s="133"/>
      <c r="O164" s="133"/>
      <c r="P164" s="133"/>
      <c r="Q164" s="133"/>
      <c r="R164" s="133"/>
    </row>
    <row r="165" spans="2:18" x14ac:dyDescent="0.2">
      <c r="B165" s="221"/>
      <c r="C165" s="221"/>
      <c r="D165" s="221"/>
      <c r="E165" s="221"/>
      <c r="F165" s="133"/>
      <c r="G165" s="133"/>
      <c r="H165" s="133"/>
      <c r="I165" s="241"/>
      <c r="J165" s="241"/>
      <c r="K165" s="133"/>
      <c r="L165" s="133"/>
      <c r="M165" s="133"/>
      <c r="N165" s="133"/>
      <c r="O165" s="133"/>
      <c r="P165" s="133"/>
      <c r="Q165" s="133"/>
      <c r="R165" s="133"/>
    </row>
    <row r="166" spans="2:18" x14ac:dyDescent="0.2">
      <c r="B166" s="221"/>
      <c r="C166" s="221"/>
      <c r="D166" s="221"/>
      <c r="E166" s="221"/>
      <c r="F166" s="133"/>
      <c r="G166" s="133"/>
      <c r="H166" s="133"/>
      <c r="I166" s="241"/>
      <c r="J166" s="241"/>
      <c r="K166" s="133"/>
      <c r="L166" s="133"/>
      <c r="M166" s="133"/>
      <c r="N166" s="133"/>
      <c r="O166" s="133"/>
      <c r="P166" s="133"/>
      <c r="Q166" s="133"/>
      <c r="R166" s="133"/>
    </row>
    <row r="167" spans="2:18" x14ac:dyDescent="0.2">
      <c r="B167" s="221"/>
      <c r="C167" s="221"/>
      <c r="D167" s="221"/>
      <c r="E167" s="221"/>
      <c r="F167" s="133"/>
      <c r="G167" s="133"/>
      <c r="H167" s="133"/>
      <c r="I167" s="241"/>
      <c r="J167" s="241"/>
      <c r="K167" s="133"/>
      <c r="L167" s="133"/>
      <c r="M167" s="133"/>
      <c r="N167" s="133"/>
      <c r="O167" s="133"/>
      <c r="P167" s="133"/>
      <c r="Q167" s="133"/>
      <c r="R167" s="133"/>
    </row>
    <row r="168" spans="2:18" x14ac:dyDescent="0.2">
      <c r="B168" s="221"/>
      <c r="C168" s="221"/>
      <c r="D168" s="221"/>
      <c r="E168" s="221"/>
      <c r="F168" s="133"/>
      <c r="G168" s="133"/>
      <c r="H168" s="133"/>
      <c r="I168" s="241"/>
      <c r="J168" s="241"/>
      <c r="K168" s="133"/>
      <c r="L168" s="133"/>
      <c r="M168" s="133"/>
      <c r="N168" s="133"/>
      <c r="O168" s="133"/>
      <c r="P168" s="133"/>
      <c r="Q168" s="133"/>
      <c r="R168" s="133"/>
    </row>
    <row r="169" spans="2:18" x14ac:dyDescent="0.2">
      <c r="B169" s="221"/>
      <c r="C169" s="221"/>
      <c r="D169" s="221"/>
      <c r="E169" s="221"/>
      <c r="F169" s="133"/>
      <c r="G169" s="133"/>
      <c r="H169" s="133"/>
      <c r="I169" s="241"/>
      <c r="J169" s="241"/>
      <c r="K169" s="133"/>
      <c r="L169" s="133"/>
      <c r="M169" s="133"/>
      <c r="N169" s="133"/>
      <c r="O169" s="133"/>
      <c r="P169" s="133"/>
      <c r="Q169" s="133"/>
      <c r="R169" s="133"/>
    </row>
    <row r="170" spans="2:18" x14ac:dyDescent="0.2">
      <c r="B170" s="221"/>
      <c r="C170" s="221"/>
      <c r="D170" s="221"/>
      <c r="E170" s="221"/>
      <c r="F170" s="133"/>
      <c r="G170" s="133"/>
      <c r="H170" s="133"/>
      <c r="I170" s="241"/>
      <c r="J170" s="241"/>
      <c r="K170" s="133"/>
      <c r="L170" s="133"/>
      <c r="M170" s="133"/>
      <c r="N170" s="133"/>
      <c r="O170" s="133"/>
      <c r="P170" s="133"/>
      <c r="Q170" s="133"/>
      <c r="R170" s="133"/>
    </row>
    <row r="171" spans="2:18" x14ac:dyDescent="0.2">
      <c r="B171" s="221"/>
      <c r="C171" s="221"/>
      <c r="D171" s="221"/>
      <c r="E171" s="221"/>
      <c r="F171" s="133"/>
      <c r="G171" s="133"/>
      <c r="H171" s="133"/>
      <c r="I171" s="241"/>
      <c r="J171" s="241"/>
      <c r="K171" s="133"/>
      <c r="L171" s="133"/>
      <c r="M171" s="133"/>
      <c r="N171" s="133"/>
      <c r="O171" s="133"/>
      <c r="P171" s="133"/>
      <c r="Q171" s="133"/>
      <c r="R171" s="133"/>
    </row>
    <row r="172" spans="2:18" x14ac:dyDescent="0.2">
      <c r="B172" s="221"/>
      <c r="C172" s="221"/>
      <c r="D172" s="221"/>
      <c r="E172" s="221"/>
      <c r="F172" s="133"/>
      <c r="G172" s="133"/>
      <c r="H172" s="133"/>
      <c r="I172" s="241"/>
      <c r="J172" s="241"/>
      <c r="K172" s="133"/>
      <c r="L172" s="133"/>
      <c r="M172" s="133"/>
      <c r="N172" s="133"/>
      <c r="O172" s="133"/>
      <c r="P172" s="133"/>
      <c r="Q172" s="133"/>
      <c r="R172" s="133"/>
    </row>
    <row r="173" spans="2:18" x14ac:dyDescent="0.2">
      <c r="B173" s="221"/>
      <c r="C173" s="221"/>
      <c r="D173" s="221"/>
      <c r="E173" s="221"/>
      <c r="F173" s="133"/>
      <c r="G173" s="133"/>
      <c r="H173" s="133"/>
      <c r="I173" s="241"/>
      <c r="J173" s="241"/>
      <c r="K173" s="133"/>
      <c r="L173" s="133"/>
      <c r="M173" s="133"/>
      <c r="N173" s="133"/>
      <c r="O173" s="133"/>
      <c r="P173" s="133"/>
      <c r="Q173" s="133"/>
      <c r="R173" s="133"/>
    </row>
    <row r="174" spans="2:18" x14ac:dyDescent="0.2">
      <c r="B174" s="221"/>
      <c r="C174" s="221"/>
      <c r="D174" s="221"/>
      <c r="E174" s="221"/>
      <c r="F174" s="133"/>
      <c r="G174" s="133"/>
      <c r="H174" s="133"/>
      <c r="I174" s="241"/>
      <c r="J174" s="241"/>
      <c r="K174" s="133"/>
      <c r="L174" s="133"/>
      <c r="M174" s="133"/>
      <c r="N174" s="133"/>
      <c r="O174" s="133"/>
      <c r="P174" s="133"/>
      <c r="Q174" s="133"/>
      <c r="R174" s="133"/>
    </row>
    <row r="175" spans="2:18" x14ac:dyDescent="0.2">
      <c r="B175" s="221"/>
      <c r="C175" s="221"/>
      <c r="D175" s="221"/>
      <c r="E175" s="221"/>
      <c r="F175" s="133"/>
      <c r="G175" s="133"/>
      <c r="H175" s="133"/>
      <c r="I175" s="241"/>
      <c r="J175" s="241"/>
      <c r="K175" s="133"/>
      <c r="L175" s="133"/>
      <c r="M175" s="133"/>
      <c r="N175" s="133"/>
      <c r="O175" s="133"/>
      <c r="P175" s="133"/>
      <c r="Q175" s="133"/>
      <c r="R175" s="133"/>
    </row>
    <row r="176" spans="2:18" x14ac:dyDescent="0.2">
      <c r="B176" s="221"/>
      <c r="C176" s="221"/>
      <c r="D176" s="221"/>
      <c r="E176" s="221"/>
      <c r="F176" s="133"/>
      <c r="G176" s="133"/>
      <c r="H176" s="133"/>
      <c r="I176" s="241"/>
      <c r="J176" s="241"/>
      <c r="K176" s="133"/>
      <c r="L176" s="133"/>
      <c r="M176" s="133"/>
      <c r="N176" s="133"/>
      <c r="O176" s="133"/>
      <c r="P176" s="133"/>
      <c r="Q176" s="133"/>
      <c r="R176" s="133"/>
    </row>
    <row r="177" spans="2:18" x14ac:dyDescent="0.2">
      <c r="B177" s="221"/>
      <c r="C177" s="221"/>
      <c r="D177" s="221"/>
      <c r="E177" s="221"/>
      <c r="F177" s="133"/>
      <c r="G177" s="133"/>
      <c r="H177" s="133"/>
      <c r="I177" s="241"/>
      <c r="J177" s="241"/>
      <c r="K177" s="133"/>
      <c r="L177" s="133"/>
      <c r="M177" s="133"/>
      <c r="N177" s="133"/>
      <c r="O177" s="133"/>
      <c r="P177" s="133"/>
      <c r="Q177" s="133"/>
      <c r="R177" s="133"/>
    </row>
    <row r="178" spans="2:18" x14ac:dyDescent="0.2">
      <c r="B178" s="221"/>
      <c r="C178" s="221"/>
      <c r="D178" s="221"/>
      <c r="E178" s="221"/>
      <c r="F178" s="133"/>
      <c r="G178" s="133"/>
      <c r="H178" s="133"/>
      <c r="I178" s="241"/>
      <c r="J178" s="241"/>
      <c r="K178" s="133"/>
      <c r="L178" s="133"/>
      <c r="M178" s="133"/>
      <c r="N178" s="133"/>
      <c r="O178" s="133"/>
      <c r="P178" s="133"/>
      <c r="Q178" s="133"/>
      <c r="R178" s="133"/>
    </row>
    <row r="179" spans="2:18" x14ac:dyDescent="0.2">
      <c r="B179" s="221"/>
      <c r="C179" s="221"/>
      <c r="D179" s="221"/>
      <c r="E179" s="221"/>
      <c r="F179" s="133"/>
      <c r="G179" s="133"/>
      <c r="H179" s="133"/>
      <c r="I179" s="241"/>
      <c r="J179" s="241"/>
      <c r="K179" s="133"/>
      <c r="L179" s="133"/>
      <c r="M179" s="133"/>
      <c r="N179" s="133"/>
      <c r="O179" s="133"/>
      <c r="P179" s="133"/>
      <c r="Q179" s="133"/>
      <c r="R179" s="133"/>
    </row>
    <row r="180" spans="2:18" x14ac:dyDescent="0.2">
      <c r="B180" s="221"/>
      <c r="C180" s="221"/>
      <c r="D180" s="221"/>
      <c r="E180" s="221"/>
      <c r="F180" s="133"/>
      <c r="G180" s="133"/>
      <c r="H180" s="133"/>
      <c r="I180" s="241"/>
      <c r="J180" s="241"/>
      <c r="K180" s="133"/>
      <c r="L180" s="133"/>
      <c r="M180" s="133"/>
      <c r="N180" s="133"/>
      <c r="O180" s="133"/>
      <c r="P180" s="133"/>
      <c r="Q180" s="133"/>
      <c r="R180" s="133"/>
    </row>
    <row r="181" spans="2:18" x14ac:dyDescent="0.2">
      <c r="B181" s="221"/>
      <c r="C181" s="221"/>
      <c r="D181" s="221"/>
      <c r="E181" s="221"/>
      <c r="F181" s="133"/>
      <c r="G181" s="133"/>
      <c r="H181" s="133"/>
      <c r="I181" s="241"/>
      <c r="J181" s="241"/>
      <c r="K181" s="133"/>
      <c r="L181" s="133"/>
      <c r="M181" s="133"/>
      <c r="N181" s="133"/>
      <c r="O181" s="133"/>
      <c r="P181" s="133"/>
      <c r="Q181" s="133"/>
      <c r="R181" s="133"/>
    </row>
    <row r="182" spans="2:18" x14ac:dyDescent="0.2">
      <c r="B182" s="221"/>
      <c r="C182" s="221"/>
      <c r="D182" s="221"/>
      <c r="E182" s="221"/>
      <c r="F182" s="133"/>
      <c r="G182" s="133"/>
      <c r="H182" s="133"/>
      <c r="I182" s="241"/>
      <c r="J182" s="241"/>
      <c r="K182" s="133"/>
      <c r="L182" s="133"/>
      <c r="M182" s="133"/>
      <c r="N182" s="133"/>
      <c r="O182" s="133"/>
      <c r="P182" s="133"/>
      <c r="Q182" s="133"/>
      <c r="R182" s="133"/>
    </row>
    <row r="183" spans="2:18" x14ac:dyDescent="0.2">
      <c r="B183" s="221"/>
      <c r="C183" s="221"/>
      <c r="D183" s="221"/>
      <c r="E183" s="221"/>
      <c r="F183" s="133"/>
      <c r="G183" s="133"/>
      <c r="H183" s="133"/>
      <c r="I183" s="241"/>
      <c r="J183" s="241"/>
      <c r="K183" s="133"/>
      <c r="L183" s="133"/>
      <c r="M183" s="133"/>
      <c r="N183" s="133"/>
      <c r="O183" s="133"/>
      <c r="P183" s="133"/>
      <c r="Q183" s="133"/>
      <c r="R183" s="133"/>
    </row>
    <row r="184" spans="2:18" x14ac:dyDescent="0.2">
      <c r="B184" s="221"/>
      <c r="C184" s="221"/>
      <c r="D184" s="221"/>
      <c r="E184" s="221"/>
      <c r="F184" s="133"/>
      <c r="G184" s="133"/>
      <c r="H184" s="133"/>
      <c r="I184" s="241"/>
      <c r="J184" s="241"/>
      <c r="K184" s="133"/>
      <c r="L184" s="133"/>
      <c r="M184" s="133"/>
      <c r="N184" s="133"/>
      <c r="O184" s="133"/>
      <c r="P184" s="133"/>
      <c r="Q184" s="133"/>
      <c r="R184" s="133"/>
    </row>
    <row r="185" spans="2:18" x14ac:dyDescent="0.2">
      <c r="B185" s="221"/>
      <c r="C185" s="221"/>
      <c r="D185" s="221"/>
      <c r="E185" s="221"/>
      <c r="F185" s="133"/>
      <c r="G185" s="133"/>
      <c r="H185" s="133"/>
      <c r="I185" s="241"/>
      <c r="J185" s="241"/>
      <c r="K185" s="133"/>
      <c r="L185" s="133"/>
      <c r="M185" s="133"/>
      <c r="N185" s="133"/>
      <c r="O185" s="133"/>
      <c r="P185" s="133"/>
      <c r="Q185" s="133"/>
      <c r="R185" s="133"/>
    </row>
    <row r="186" spans="2:18" x14ac:dyDescent="0.2">
      <c r="B186" s="221"/>
      <c r="C186" s="221"/>
      <c r="D186" s="221"/>
      <c r="E186" s="221"/>
      <c r="F186" s="133"/>
      <c r="G186" s="133"/>
      <c r="H186" s="133"/>
      <c r="I186" s="241"/>
      <c r="J186" s="241"/>
      <c r="K186" s="133"/>
      <c r="L186" s="133"/>
      <c r="M186" s="133"/>
      <c r="N186" s="133"/>
      <c r="O186" s="133"/>
      <c r="P186" s="133"/>
      <c r="Q186" s="133"/>
      <c r="R186" s="133"/>
    </row>
    <row r="187" spans="2:18" x14ac:dyDescent="0.2">
      <c r="B187" s="221"/>
      <c r="C187" s="221"/>
      <c r="D187" s="221"/>
      <c r="E187" s="221"/>
      <c r="F187" s="133"/>
      <c r="G187" s="133"/>
      <c r="H187" s="133"/>
      <c r="I187" s="241"/>
      <c r="J187" s="241"/>
      <c r="K187" s="133"/>
      <c r="L187" s="133"/>
      <c r="M187" s="133"/>
      <c r="N187" s="133"/>
      <c r="O187" s="133"/>
      <c r="P187" s="133"/>
      <c r="Q187" s="133"/>
      <c r="R187" s="133"/>
    </row>
    <row r="188" spans="2:18" x14ac:dyDescent="0.2">
      <c r="B188" s="221"/>
      <c r="C188" s="221"/>
      <c r="D188" s="221"/>
      <c r="E188" s="221"/>
      <c r="F188" s="133"/>
      <c r="G188" s="133"/>
      <c r="H188" s="133"/>
      <c r="I188" s="241"/>
      <c r="J188" s="241"/>
      <c r="K188" s="133"/>
      <c r="L188" s="133"/>
      <c r="M188" s="133"/>
      <c r="N188" s="133"/>
      <c r="O188" s="133"/>
      <c r="P188" s="133"/>
      <c r="Q188" s="133"/>
      <c r="R188" s="133"/>
    </row>
    <row r="189" spans="2:18" x14ac:dyDescent="0.2">
      <c r="B189" s="221"/>
      <c r="C189" s="221"/>
      <c r="D189" s="221"/>
      <c r="E189" s="221"/>
      <c r="F189" s="133"/>
      <c r="G189" s="133"/>
      <c r="H189" s="133"/>
      <c r="I189" s="241"/>
      <c r="J189" s="241"/>
      <c r="K189" s="133"/>
      <c r="L189" s="133"/>
      <c r="M189" s="133"/>
      <c r="N189" s="133"/>
      <c r="O189" s="133"/>
      <c r="P189" s="133"/>
      <c r="Q189" s="133"/>
      <c r="R189" s="133"/>
    </row>
    <row r="190" spans="2:18" x14ac:dyDescent="0.2">
      <c r="B190" s="221"/>
      <c r="C190" s="221"/>
      <c r="D190" s="221"/>
      <c r="E190" s="221"/>
      <c r="F190" s="133"/>
      <c r="G190" s="133"/>
      <c r="H190" s="133"/>
      <c r="I190" s="241"/>
      <c r="J190" s="241"/>
      <c r="K190" s="133"/>
      <c r="L190" s="133"/>
      <c r="M190" s="133"/>
      <c r="N190" s="133"/>
      <c r="O190" s="133"/>
      <c r="P190" s="133"/>
      <c r="Q190" s="133"/>
      <c r="R190" s="133"/>
    </row>
    <row r="191" spans="2:18" x14ac:dyDescent="0.2">
      <c r="B191" s="221"/>
      <c r="C191" s="221"/>
      <c r="D191" s="221"/>
      <c r="E191" s="221"/>
      <c r="F191" s="133"/>
      <c r="G191" s="133"/>
      <c r="H191" s="133"/>
      <c r="I191" s="241"/>
      <c r="J191" s="241"/>
      <c r="K191" s="133"/>
      <c r="L191" s="133"/>
      <c r="M191" s="133"/>
      <c r="N191" s="133"/>
      <c r="O191" s="133"/>
      <c r="P191" s="133"/>
      <c r="Q191" s="133"/>
      <c r="R191" s="133"/>
    </row>
    <row r="192" spans="2:18" x14ac:dyDescent="0.2">
      <c r="B192" s="221"/>
      <c r="C192" s="221"/>
      <c r="D192" s="221"/>
      <c r="E192" s="221"/>
      <c r="F192" s="133"/>
      <c r="G192" s="133"/>
      <c r="H192" s="133"/>
      <c r="I192" s="241"/>
      <c r="J192" s="241"/>
      <c r="K192" s="133"/>
      <c r="L192" s="133"/>
      <c r="M192" s="133"/>
      <c r="N192" s="133"/>
      <c r="O192" s="133"/>
      <c r="P192" s="133"/>
      <c r="Q192" s="133"/>
      <c r="R192" s="133"/>
    </row>
    <row r="193" spans="2:18" x14ac:dyDescent="0.2">
      <c r="B193" s="221"/>
      <c r="C193" s="221"/>
      <c r="D193" s="221"/>
      <c r="E193" s="221"/>
      <c r="F193" s="133"/>
      <c r="G193" s="133"/>
      <c r="H193" s="133"/>
      <c r="I193" s="241"/>
      <c r="J193" s="241"/>
      <c r="K193" s="133"/>
      <c r="L193" s="133"/>
      <c r="M193" s="133"/>
      <c r="N193" s="133"/>
      <c r="O193" s="133"/>
      <c r="P193" s="133"/>
      <c r="Q193" s="133"/>
      <c r="R193" s="133"/>
    </row>
    <row r="194" spans="2:18" x14ac:dyDescent="0.2">
      <c r="B194" s="221"/>
      <c r="C194" s="221"/>
      <c r="D194" s="221"/>
      <c r="E194" s="221"/>
      <c r="F194" s="133"/>
      <c r="G194" s="133"/>
      <c r="H194" s="133"/>
      <c r="I194" s="241"/>
      <c r="J194" s="241"/>
      <c r="K194" s="133"/>
      <c r="L194" s="133"/>
      <c r="M194" s="133"/>
      <c r="N194" s="133"/>
      <c r="O194" s="133"/>
      <c r="P194" s="133"/>
      <c r="Q194" s="133"/>
      <c r="R194" s="133"/>
    </row>
    <row r="195" spans="2:18" x14ac:dyDescent="0.2">
      <c r="B195" s="221"/>
      <c r="C195" s="221"/>
      <c r="D195" s="221"/>
      <c r="E195" s="221"/>
      <c r="F195" s="133"/>
      <c r="G195" s="133"/>
      <c r="H195" s="133"/>
      <c r="I195" s="241"/>
      <c r="J195" s="241"/>
      <c r="K195" s="133"/>
      <c r="L195" s="133"/>
      <c r="M195" s="133"/>
      <c r="N195" s="133"/>
      <c r="O195" s="133"/>
      <c r="P195" s="133"/>
      <c r="Q195" s="133"/>
      <c r="R195" s="133"/>
    </row>
    <row r="196" spans="2:18" x14ac:dyDescent="0.2">
      <c r="B196" s="221"/>
      <c r="C196" s="221"/>
      <c r="D196" s="221"/>
      <c r="E196" s="221"/>
      <c r="F196" s="133"/>
      <c r="G196" s="133"/>
      <c r="H196" s="133"/>
      <c r="I196" s="241"/>
      <c r="J196" s="241"/>
      <c r="K196" s="133"/>
      <c r="L196" s="133"/>
      <c r="M196" s="133"/>
      <c r="N196" s="133"/>
      <c r="O196" s="133"/>
      <c r="P196" s="133"/>
      <c r="Q196" s="133"/>
      <c r="R196" s="133"/>
    </row>
    <row r="197" spans="2:18" x14ac:dyDescent="0.2">
      <c r="B197" s="221"/>
      <c r="C197" s="221"/>
      <c r="D197" s="221"/>
      <c r="E197" s="221"/>
      <c r="F197" s="133"/>
      <c r="G197" s="133"/>
      <c r="H197" s="133"/>
      <c r="I197" s="241"/>
      <c r="J197" s="241"/>
      <c r="K197" s="133"/>
      <c r="L197" s="133"/>
      <c r="M197" s="133"/>
      <c r="N197" s="133"/>
      <c r="O197" s="133"/>
      <c r="P197" s="133"/>
      <c r="Q197" s="133"/>
      <c r="R197" s="133"/>
    </row>
    <row r="198" spans="2:18" x14ac:dyDescent="0.2">
      <c r="B198" s="221"/>
      <c r="C198" s="221"/>
      <c r="D198" s="221"/>
      <c r="E198" s="221"/>
      <c r="F198" s="133"/>
      <c r="G198" s="133"/>
      <c r="H198" s="133"/>
      <c r="I198" s="241"/>
      <c r="J198" s="241"/>
      <c r="K198" s="133"/>
      <c r="L198" s="133"/>
      <c r="M198" s="133"/>
      <c r="N198" s="133"/>
      <c r="O198" s="133"/>
      <c r="P198" s="133"/>
      <c r="Q198" s="133"/>
      <c r="R198" s="133"/>
    </row>
    <row r="199" spans="2:18" x14ac:dyDescent="0.2">
      <c r="B199" s="221"/>
      <c r="C199" s="221"/>
      <c r="D199" s="221"/>
      <c r="E199" s="221"/>
      <c r="F199" s="133"/>
      <c r="G199" s="133"/>
      <c r="H199" s="133"/>
      <c r="I199" s="241"/>
      <c r="J199" s="241"/>
      <c r="K199" s="133"/>
      <c r="L199" s="133"/>
      <c r="M199" s="133"/>
      <c r="N199" s="133"/>
      <c r="O199" s="133"/>
      <c r="P199" s="133"/>
      <c r="Q199" s="133"/>
      <c r="R199" s="133"/>
    </row>
    <row r="200" spans="2:18" x14ac:dyDescent="0.2">
      <c r="B200" s="221"/>
      <c r="C200" s="221"/>
      <c r="D200" s="221"/>
      <c r="E200" s="221"/>
      <c r="F200" s="133"/>
      <c r="G200" s="133"/>
      <c r="H200" s="133"/>
      <c r="I200" s="241"/>
      <c r="J200" s="241"/>
      <c r="K200" s="133"/>
      <c r="L200" s="133"/>
      <c r="M200" s="133"/>
      <c r="N200" s="133"/>
      <c r="O200" s="133"/>
      <c r="P200" s="133"/>
      <c r="Q200" s="133"/>
      <c r="R200" s="133"/>
    </row>
    <row r="201" spans="2:18" x14ac:dyDescent="0.2">
      <c r="B201" s="221"/>
      <c r="C201" s="221"/>
      <c r="D201" s="221"/>
      <c r="E201" s="221"/>
      <c r="F201" s="133"/>
      <c r="G201" s="133"/>
      <c r="H201" s="133"/>
      <c r="I201" s="241"/>
      <c r="J201" s="241"/>
      <c r="K201" s="133"/>
      <c r="L201" s="133"/>
      <c r="M201" s="133"/>
      <c r="N201" s="133"/>
      <c r="O201" s="133"/>
      <c r="P201" s="133"/>
      <c r="Q201" s="133"/>
      <c r="R201" s="133"/>
    </row>
    <row r="202" spans="2:18" x14ac:dyDescent="0.2">
      <c r="B202" s="221"/>
      <c r="C202" s="221"/>
      <c r="D202" s="221"/>
      <c r="E202" s="221"/>
      <c r="F202" s="133"/>
      <c r="G202" s="133"/>
      <c r="H202" s="133"/>
      <c r="I202" s="241"/>
      <c r="J202" s="241"/>
      <c r="K202" s="133"/>
      <c r="L202" s="133"/>
      <c r="M202" s="133"/>
      <c r="N202" s="133"/>
      <c r="O202" s="133"/>
      <c r="P202" s="133"/>
      <c r="Q202" s="133"/>
      <c r="R202" s="133"/>
    </row>
    <row r="203" spans="2:18" x14ac:dyDescent="0.2">
      <c r="B203" s="221"/>
      <c r="C203" s="221"/>
      <c r="D203" s="221"/>
      <c r="E203" s="221"/>
      <c r="F203" s="133"/>
      <c r="G203" s="133"/>
      <c r="H203" s="133"/>
      <c r="I203" s="241"/>
      <c r="J203" s="241"/>
      <c r="K203" s="133"/>
      <c r="L203" s="133"/>
      <c r="M203" s="133"/>
      <c r="N203" s="133"/>
      <c r="O203" s="133"/>
      <c r="P203" s="133"/>
      <c r="Q203" s="133"/>
      <c r="R203" s="133"/>
    </row>
    <row r="204" spans="2:18" x14ac:dyDescent="0.2">
      <c r="B204" s="221"/>
      <c r="C204" s="221"/>
      <c r="D204" s="221"/>
      <c r="E204" s="221"/>
      <c r="F204" s="133"/>
      <c r="G204" s="133"/>
      <c r="H204" s="133"/>
      <c r="I204" s="241"/>
      <c r="J204" s="241"/>
      <c r="K204" s="133"/>
      <c r="L204" s="133"/>
      <c r="M204" s="133"/>
      <c r="N204" s="133"/>
      <c r="O204" s="133"/>
      <c r="P204" s="133"/>
      <c r="Q204" s="133"/>
      <c r="R204" s="133"/>
    </row>
    <row r="205" spans="2:18" x14ac:dyDescent="0.2">
      <c r="B205" s="221"/>
      <c r="C205" s="221"/>
      <c r="D205" s="221"/>
      <c r="E205" s="221"/>
      <c r="F205" s="133"/>
      <c r="G205" s="133"/>
      <c r="H205" s="133"/>
      <c r="I205" s="241"/>
      <c r="J205" s="241"/>
      <c r="K205" s="133"/>
      <c r="L205" s="133"/>
      <c r="M205" s="133"/>
      <c r="N205" s="133"/>
      <c r="O205" s="133"/>
      <c r="P205" s="133"/>
      <c r="Q205" s="133"/>
      <c r="R205" s="133"/>
    </row>
    <row r="206" spans="2:18" x14ac:dyDescent="0.2">
      <c r="B206" s="221"/>
      <c r="C206" s="221"/>
      <c r="D206" s="221"/>
      <c r="E206" s="221"/>
      <c r="F206" s="133"/>
      <c r="G206" s="133"/>
      <c r="H206" s="133"/>
      <c r="I206" s="241"/>
      <c r="J206" s="241"/>
      <c r="K206" s="133"/>
      <c r="L206" s="133"/>
      <c r="M206" s="133"/>
      <c r="N206" s="133"/>
      <c r="O206" s="133"/>
      <c r="P206" s="133"/>
      <c r="Q206" s="133"/>
      <c r="R206" s="133"/>
    </row>
    <row r="207" spans="2:18" x14ac:dyDescent="0.2">
      <c r="B207" s="221"/>
      <c r="C207" s="221"/>
      <c r="D207" s="221"/>
      <c r="E207" s="221"/>
      <c r="F207" s="133"/>
      <c r="G207" s="133"/>
      <c r="H207" s="133"/>
      <c r="I207" s="241"/>
      <c r="J207" s="241"/>
      <c r="K207" s="133"/>
      <c r="L207" s="133"/>
      <c r="M207" s="133"/>
      <c r="N207" s="133"/>
      <c r="O207" s="133"/>
      <c r="P207" s="133"/>
      <c r="Q207" s="133"/>
      <c r="R207" s="133"/>
    </row>
    <row r="208" spans="2:18" x14ac:dyDescent="0.2">
      <c r="B208" s="221"/>
      <c r="C208" s="221"/>
      <c r="D208" s="221"/>
      <c r="E208" s="221"/>
      <c r="F208" s="133"/>
      <c r="G208" s="133"/>
      <c r="H208" s="133"/>
      <c r="I208" s="241"/>
      <c r="J208" s="241"/>
      <c r="K208" s="133"/>
      <c r="L208" s="133"/>
      <c r="M208" s="133"/>
      <c r="N208" s="133"/>
      <c r="O208" s="133"/>
      <c r="P208" s="133"/>
      <c r="Q208" s="133"/>
      <c r="R208" s="133"/>
    </row>
    <row r="209" spans="2:18" x14ac:dyDescent="0.2">
      <c r="B209" s="221"/>
      <c r="C209" s="221"/>
      <c r="D209" s="221"/>
      <c r="E209" s="221"/>
      <c r="F209" s="133"/>
      <c r="G209" s="133"/>
      <c r="H209" s="133"/>
      <c r="I209" s="241"/>
      <c r="J209" s="241"/>
      <c r="K209" s="133"/>
      <c r="L209" s="133"/>
      <c r="M209" s="133"/>
      <c r="N209" s="133"/>
      <c r="O209" s="133"/>
      <c r="P209" s="133"/>
      <c r="Q209" s="133"/>
      <c r="R209" s="133"/>
    </row>
    <row r="210" spans="2:18" x14ac:dyDescent="0.2">
      <c r="B210" s="221"/>
      <c r="C210" s="221"/>
      <c r="D210" s="221"/>
      <c r="E210" s="221"/>
      <c r="F210" s="133"/>
      <c r="G210" s="133"/>
      <c r="H210" s="133"/>
      <c r="I210" s="241"/>
      <c r="J210" s="241"/>
      <c r="K210" s="133"/>
      <c r="L210" s="133"/>
      <c r="M210" s="133"/>
      <c r="N210" s="133"/>
      <c r="O210" s="133"/>
      <c r="P210" s="133"/>
      <c r="Q210" s="133"/>
      <c r="R210" s="133"/>
    </row>
    <row r="211" spans="2:18" x14ac:dyDescent="0.2">
      <c r="B211" s="221"/>
      <c r="C211" s="221"/>
      <c r="D211" s="221"/>
      <c r="E211" s="221"/>
      <c r="F211" s="133"/>
      <c r="G211" s="133"/>
      <c r="H211" s="133"/>
      <c r="I211" s="241"/>
      <c r="J211" s="241"/>
      <c r="K211" s="133"/>
      <c r="L211" s="133"/>
      <c r="M211" s="133"/>
      <c r="N211" s="133"/>
      <c r="O211" s="133"/>
      <c r="P211" s="133"/>
      <c r="Q211" s="133"/>
      <c r="R211" s="133"/>
    </row>
    <row r="212" spans="2:18" x14ac:dyDescent="0.2">
      <c r="B212" s="221"/>
      <c r="C212" s="221"/>
      <c r="D212" s="221"/>
      <c r="E212" s="221"/>
      <c r="F212" s="133"/>
      <c r="G212" s="133"/>
      <c r="H212" s="133"/>
      <c r="I212" s="241"/>
      <c r="J212" s="241"/>
      <c r="K212" s="133"/>
      <c r="L212" s="133"/>
      <c r="M212" s="133"/>
      <c r="N212" s="133"/>
      <c r="O212" s="133"/>
      <c r="P212" s="133"/>
      <c r="Q212" s="133"/>
      <c r="R212" s="133"/>
    </row>
    <row r="213" spans="2:18" x14ac:dyDescent="0.2">
      <c r="B213" s="221"/>
      <c r="C213" s="221"/>
      <c r="D213" s="221"/>
      <c r="E213" s="221"/>
      <c r="F213" s="133"/>
      <c r="G213" s="133"/>
      <c r="H213" s="133"/>
      <c r="I213" s="241"/>
      <c r="J213" s="241"/>
      <c r="K213" s="133"/>
      <c r="L213" s="133"/>
      <c r="M213" s="133"/>
      <c r="N213" s="133"/>
      <c r="O213" s="133"/>
      <c r="P213" s="133"/>
      <c r="Q213" s="133"/>
      <c r="R213" s="133"/>
    </row>
    <row r="214" spans="2:18" x14ac:dyDescent="0.2">
      <c r="B214" s="221"/>
      <c r="C214" s="221"/>
      <c r="D214" s="221"/>
      <c r="E214" s="221"/>
      <c r="F214" s="133"/>
      <c r="G214" s="133"/>
      <c r="H214" s="133"/>
      <c r="I214" s="241"/>
      <c r="J214" s="241"/>
      <c r="K214" s="133"/>
      <c r="L214" s="133"/>
      <c r="M214" s="133"/>
      <c r="N214" s="133"/>
      <c r="O214" s="133"/>
      <c r="P214" s="133"/>
      <c r="Q214" s="133"/>
      <c r="R214" s="133"/>
    </row>
    <row r="215" spans="2:18" x14ac:dyDescent="0.2">
      <c r="B215" s="221"/>
      <c r="C215" s="221"/>
      <c r="D215" s="221"/>
      <c r="E215" s="221"/>
      <c r="F215" s="133"/>
      <c r="G215" s="133"/>
      <c r="H215" s="133"/>
      <c r="I215" s="241"/>
      <c r="J215" s="241"/>
      <c r="K215" s="133"/>
      <c r="L215" s="133"/>
      <c r="M215" s="133"/>
      <c r="N215" s="133"/>
      <c r="O215" s="133"/>
      <c r="P215" s="133"/>
      <c r="Q215" s="133"/>
      <c r="R215" s="133"/>
    </row>
    <row r="216" spans="2:18" x14ac:dyDescent="0.2">
      <c r="B216" s="221"/>
      <c r="C216" s="221"/>
      <c r="D216" s="221"/>
      <c r="E216" s="221"/>
      <c r="F216" s="133"/>
      <c r="G216" s="133"/>
      <c r="H216" s="133"/>
      <c r="I216" s="241"/>
      <c r="J216" s="241"/>
      <c r="K216" s="133"/>
      <c r="L216" s="133"/>
      <c r="M216" s="133"/>
      <c r="N216" s="133"/>
      <c r="O216" s="133"/>
      <c r="P216" s="133"/>
      <c r="Q216" s="133"/>
      <c r="R216" s="133"/>
    </row>
    <row r="217" spans="2:18" x14ac:dyDescent="0.2">
      <c r="B217" s="221"/>
      <c r="C217" s="221"/>
      <c r="D217" s="221"/>
      <c r="E217" s="221"/>
      <c r="F217" s="133"/>
      <c r="G217" s="133"/>
      <c r="H217" s="133"/>
      <c r="I217" s="241"/>
      <c r="J217" s="241"/>
      <c r="K217" s="133"/>
      <c r="L217" s="133"/>
      <c r="M217" s="133"/>
      <c r="N217" s="133"/>
      <c r="O217" s="133"/>
      <c r="P217" s="133"/>
      <c r="Q217" s="133"/>
      <c r="R217" s="133"/>
    </row>
  </sheetData>
  <mergeCells count="3">
    <mergeCell ref="A3:E3"/>
    <mergeCell ref="A5:E5"/>
    <mergeCell ref="A4:H4"/>
  </mergeCells>
  <printOptions horizontalCentered="1" verticalCentered="1"/>
  <pageMargins left="0.35" right="0.25" top="0.98425196850393704" bottom="0.54" header="0.511811023622047" footer="0.511811023622047"/>
  <pageSetup paperSize="9" scale="61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112" bestFit="1" customWidth="1"/>
    <col min="2" max="2" width="10.5703125" style="112" bestFit="1" customWidth="1"/>
    <col min="3" max="3" width="11.42578125" style="112" bestFit="1" customWidth="1"/>
    <col min="4" max="4" width="6.28515625" style="112" bestFit="1" customWidth="1"/>
    <col min="5" max="5" width="7.5703125" style="112" hidden="1" customWidth="1"/>
    <col min="6" max="16384" width="9.140625" style="112"/>
  </cols>
  <sheetData>
    <row r="2" spans="1:20" ht="36.75" customHeight="1" x14ac:dyDescent="0.3">
      <c r="A2" s="258" t="s">
        <v>94</v>
      </c>
      <c r="B2" s="259"/>
      <c r="C2" s="259"/>
      <c r="D2" s="259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</row>
    <row r="3" spans="1:20" x14ac:dyDescent="0.2">
      <c r="A3" s="190"/>
    </row>
    <row r="5" spans="1:20" s="73" customFormat="1" x14ac:dyDescent="0.2">
      <c r="D5" s="126"/>
    </row>
    <row r="6" spans="1:20" s="48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112" bestFit="1" customWidth="1"/>
    <col min="2" max="2" width="10.5703125" style="112" bestFit="1" customWidth="1"/>
    <col min="3" max="3" width="11.42578125" style="112" bestFit="1" customWidth="1"/>
    <col min="4" max="4" width="6.28515625" style="112" bestFit="1" customWidth="1"/>
    <col min="5" max="5" width="7.5703125" style="112" hidden="1" customWidth="1"/>
    <col min="6" max="16384" width="9.140625" style="112"/>
  </cols>
  <sheetData>
    <row r="2" spans="1:20" ht="35.25" customHeight="1" x14ac:dyDescent="0.3">
      <c r="A2" s="258" t="s">
        <v>20</v>
      </c>
      <c r="B2" s="259"/>
      <c r="C2" s="259"/>
      <c r="D2" s="259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</row>
    <row r="3" spans="1:20" x14ac:dyDescent="0.2">
      <c r="A3" s="190"/>
    </row>
    <row r="5" spans="1:20" s="73" customFormat="1" x14ac:dyDescent="0.2">
      <c r="D5" s="126"/>
    </row>
    <row r="6" spans="1:20" s="48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outlinePr applyStyles="1" summaryBelow="0"/>
    <pageSetUpPr fitToPage="1"/>
  </sheetPr>
  <dimension ref="A2:T5"/>
  <sheetViews>
    <sheetView workbookViewId="0">
      <selection activeCell="A4" sqref="A4:IV4"/>
    </sheetView>
  </sheetViews>
  <sheetFormatPr defaultRowHeight="12.75" x14ac:dyDescent="0.2"/>
  <cols>
    <col min="1" max="1" width="77.28515625" style="112" bestFit="1" customWidth="1"/>
    <col min="2" max="7" width="8.7109375" style="112" bestFit="1" customWidth="1"/>
    <col min="8" max="8" width="7.5703125" style="112" hidden="1" customWidth="1"/>
    <col min="9" max="16384" width="9.140625" style="112"/>
  </cols>
  <sheetData>
    <row r="2" spans="1:20" ht="18.75" x14ac:dyDescent="0.3">
      <c r="A2" s="5" t="s">
        <v>170</v>
      </c>
      <c r="B2" s="259"/>
      <c r="C2" s="259"/>
      <c r="D2" s="259"/>
      <c r="E2" s="259"/>
      <c r="F2" s="259"/>
      <c r="G2" s="259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</row>
    <row r="3" spans="1:20" x14ac:dyDescent="0.2">
      <c r="A3" s="190"/>
    </row>
    <row r="4" spans="1:20" s="73" customFormat="1" x14ac:dyDescent="0.2">
      <c r="G4" s="126" t="s">
        <v>67</v>
      </c>
    </row>
    <row r="5" spans="1:20" s="48" customFormat="1" x14ac:dyDescent="0.2"/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pageSetUpPr fitToPage="1"/>
  </sheetPr>
  <dimension ref="A8"/>
  <sheetViews>
    <sheetView workbookViewId="0">
      <selection activeCell="A8" sqref="A8:IV8"/>
    </sheetView>
  </sheetViews>
  <sheetFormatPr defaultRowHeight="12.75" x14ac:dyDescent="0.2"/>
  <sheetData>
    <row r="8" s="234" customFormat="1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indexed="12"/>
    <outlinePr applyStyles="1" summaryBelow="0"/>
    <pageSetUpPr fitToPage="1"/>
  </sheetPr>
  <dimension ref="A2:S183"/>
  <sheetViews>
    <sheetView workbookViewId="0">
      <selection activeCell="A6" sqref="A6"/>
    </sheetView>
  </sheetViews>
  <sheetFormatPr defaultRowHeight="12.75" outlineLevelRow="3" x14ac:dyDescent="0.2"/>
  <cols>
    <col min="1" max="1" width="81.42578125" style="112" customWidth="1"/>
    <col min="2" max="2" width="12.7109375" style="200" customWidth="1"/>
    <col min="3" max="3" width="14.42578125" style="200" customWidth="1"/>
    <col min="4" max="4" width="10.28515625" style="13" customWidth="1"/>
    <col min="5" max="16384" width="9.140625" style="11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31.10.2016</v>
      </c>
      <c r="B2" s="3"/>
      <c r="C2" s="3"/>
      <c r="D2" s="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 ht="18.75" x14ac:dyDescent="0.3">
      <c r="A3" s="2" t="s">
        <v>176</v>
      </c>
      <c r="B3" s="2"/>
      <c r="C3" s="2"/>
      <c r="D3" s="2"/>
    </row>
    <row r="4" spans="1:19" x14ac:dyDescent="0.2">
      <c r="B4" s="36" t="s">
        <v>188</v>
      </c>
      <c r="C4" s="221"/>
      <c r="D4" s="2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19" s="73" customFormat="1" x14ac:dyDescent="0.2">
      <c r="B5" s="169"/>
      <c r="C5" s="169"/>
      <c r="D5" s="73" t="str">
        <f>VALVAL</f>
        <v>млрд. одиниць</v>
      </c>
    </row>
    <row r="6" spans="1:19" s="187" customFormat="1" x14ac:dyDescent="0.2">
      <c r="A6" s="78"/>
      <c r="B6" s="212" t="s">
        <v>173</v>
      </c>
      <c r="C6" s="212" t="s">
        <v>3</v>
      </c>
      <c r="D6" s="16" t="s">
        <v>67</v>
      </c>
    </row>
    <row r="7" spans="1:19" s="24" customFormat="1" ht="15.75" x14ac:dyDescent="0.2">
      <c r="A7" s="260" t="s">
        <v>172</v>
      </c>
      <c r="B7" s="261">
        <f t="shared" ref="B7:C7" si="0">B$8+B$45</f>
        <v>68.349689675339988</v>
      </c>
      <c r="C7" s="261">
        <f t="shared" si="0"/>
        <v>1742.6403388254701</v>
      </c>
      <c r="D7" s="262">
        <v>1.000003</v>
      </c>
    </row>
    <row r="8" spans="1:19" s="7" customFormat="1" ht="15" x14ac:dyDescent="0.2">
      <c r="A8" s="203" t="s">
        <v>50</v>
      </c>
      <c r="B8" s="96">
        <f t="shared" ref="B8:D8" si="1">B$9+B$31</f>
        <v>22.308294959639998</v>
      </c>
      <c r="C8" s="96">
        <f t="shared" si="1"/>
        <v>568.77119518204995</v>
      </c>
      <c r="D8" s="137">
        <f t="shared" si="1"/>
        <v>0.32638800000000001</v>
      </c>
    </row>
    <row r="9" spans="1:19" s="61" customFormat="1" ht="15" outlineLevel="1" x14ac:dyDescent="0.2">
      <c r="A9" s="53" t="s">
        <v>74</v>
      </c>
      <c r="B9" s="232">
        <f t="shared" ref="B9:D9" si="2">B$10+B$29</f>
        <v>21.547025144969997</v>
      </c>
      <c r="C9" s="232">
        <f t="shared" si="2"/>
        <v>549.36189728924001</v>
      </c>
      <c r="D9" s="165">
        <f t="shared" si="2"/>
        <v>0.315249</v>
      </c>
    </row>
    <row r="10" spans="1:19" s="62" customFormat="1" ht="14.25" outlineLevel="2" x14ac:dyDescent="0.2">
      <c r="A10" s="263" t="s">
        <v>129</v>
      </c>
      <c r="B10" s="264">
        <f t="shared" ref="B10:C10" si="3">SUM(B$11:B$28)</f>
        <v>21.447171601239997</v>
      </c>
      <c r="C10" s="264">
        <f t="shared" si="3"/>
        <v>546.816036231</v>
      </c>
      <c r="D10" s="265">
        <v>0.31378800000000001</v>
      </c>
    </row>
    <row r="11" spans="1:19" outlineLevel="3" x14ac:dyDescent="0.2">
      <c r="A11" s="29" t="s">
        <v>141</v>
      </c>
      <c r="B11" s="181">
        <v>0.62162184103999996</v>
      </c>
      <c r="C11" s="181">
        <v>15.848839999999999</v>
      </c>
      <c r="D11" s="237">
        <v>9.0950000000000007E-3</v>
      </c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outlineLevel="3" x14ac:dyDescent="0.2">
      <c r="A12" s="29" t="s">
        <v>76</v>
      </c>
      <c r="B12" s="181">
        <v>0.12747122082000001</v>
      </c>
      <c r="C12" s="181">
        <v>3.25</v>
      </c>
      <c r="D12" s="237">
        <v>1.8649999999999999E-3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outlineLevel="3" x14ac:dyDescent="0.2">
      <c r="A13" s="29" t="s">
        <v>178</v>
      </c>
      <c r="B13" s="181">
        <v>0.102668459</v>
      </c>
      <c r="C13" s="181">
        <v>2.6176300000000001</v>
      </c>
      <c r="D13" s="237">
        <v>1.5020000000000001E-3</v>
      </c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outlineLevel="3" x14ac:dyDescent="0.2">
      <c r="A14" s="29" t="s">
        <v>120</v>
      </c>
      <c r="B14" s="181">
        <v>5.883287115E-2</v>
      </c>
      <c r="C14" s="181">
        <v>1.5</v>
      </c>
      <c r="D14" s="237">
        <v>8.61E-4</v>
      </c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outlineLevel="3" x14ac:dyDescent="0.2">
      <c r="A15" s="29" t="s">
        <v>44</v>
      </c>
      <c r="B15" s="181">
        <v>1.5250649407300001</v>
      </c>
      <c r="C15" s="181">
        <v>38.882981000000001</v>
      </c>
      <c r="D15" s="237">
        <v>2.2313E-2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outlineLevel="3" x14ac:dyDescent="0.2">
      <c r="A16" s="204" t="s">
        <v>161</v>
      </c>
      <c r="B16" s="246">
        <v>2.3752188338</v>
      </c>
      <c r="C16" s="246">
        <v>60.558463000000003</v>
      </c>
      <c r="D16" s="57">
        <v>3.4750999999999997E-2</v>
      </c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1:17" outlineLevel="3" x14ac:dyDescent="0.2">
      <c r="A17" s="29" t="s">
        <v>56</v>
      </c>
      <c r="B17" s="181">
        <v>2.0061585073099999</v>
      </c>
      <c r="C17" s="181">
        <v>51.148918999999999</v>
      </c>
      <c r="D17" s="237">
        <v>2.9350999999999999E-2</v>
      </c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1:17" outlineLevel="3" x14ac:dyDescent="0.2">
      <c r="A18" s="29" t="s">
        <v>169</v>
      </c>
      <c r="B18" s="181">
        <v>1.0753157628900001</v>
      </c>
      <c r="C18" s="181">
        <v>27.416198000000001</v>
      </c>
      <c r="D18" s="237">
        <v>1.5733E-2</v>
      </c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1:17" outlineLevel="3" x14ac:dyDescent="0.2">
      <c r="A19" s="29" t="s">
        <v>108</v>
      </c>
      <c r="B19" s="181">
        <v>1.7547802394200001</v>
      </c>
      <c r="C19" s="181">
        <v>44.739790999999997</v>
      </c>
      <c r="D19" s="237">
        <v>2.5673999999999999E-2</v>
      </c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1:17" outlineLevel="3" x14ac:dyDescent="0.2">
      <c r="A20" s="29" t="s">
        <v>28</v>
      </c>
      <c r="B20" s="181">
        <v>0.94524812979999995</v>
      </c>
      <c r="C20" s="181">
        <v>24.1</v>
      </c>
      <c r="D20" s="237">
        <v>1.383E-2</v>
      </c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7" outlineLevel="3" x14ac:dyDescent="0.2">
      <c r="A21" s="29" t="s">
        <v>152</v>
      </c>
      <c r="B21" s="181">
        <v>6.3458032225399998</v>
      </c>
      <c r="C21" s="181">
        <v>161.79228801606999</v>
      </c>
      <c r="D21" s="237">
        <v>9.2842999999999995E-2</v>
      </c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7" outlineLevel="3" x14ac:dyDescent="0.2">
      <c r="A22" s="29" t="s">
        <v>84</v>
      </c>
      <c r="B22" s="181">
        <v>0.16137276699</v>
      </c>
      <c r="C22" s="181">
        <v>4.1143521600000001</v>
      </c>
      <c r="D22" s="237">
        <v>2.3609999999999998E-3</v>
      </c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7" outlineLevel="3" x14ac:dyDescent="0.2">
      <c r="A23" s="29" t="s">
        <v>0</v>
      </c>
      <c r="B23" s="181">
        <v>0.89259693154999997</v>
      </c>
      <c r="C23" s="181">
        <v>22.757607629860001</v>
      </c>
      <c r="D23" s="237">
        <v>1.3058999999999999E-2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7" outlineLevel="3" x14ac:dyDescent="0.2">
      <c r="A24" s="29" t="s">
        <v>131</v>
      </c>
      <c r="B24" s="181">
        <v>2.5658144117699999</v>
      </c>
      <c r="C24" s="181">
        <v>65.417878517450006</v>
      </c>
      <c r="D24" s="237">
        <v>3.7539999999999997E-2</v>
      </c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7" outlineLevel="3" x14ac:dyDescent="0.2">
      <c r="A25" s="29" t="s">
        <v>139</v>
      </c>
      <c r="B25" s="181">
        <v>0.75551800000000002</v>
      </c>
      <c r="C25" s="181">
        <v>19.262649907619998</v>
      </c>
      <c r="D25" s="237">
        <v>1.1054E-2</v>
      </c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1:17" outlineLevel="3" x14ac:dyDescent="0.2">
      <c r="A26" s="29" t="s">
        <v>72</v>
      </c>
      <c r="B26" s="181">
        <v>0.11423657034</v>
      </c>
      <c r="C26" s="181">
        <v>2.9125700000000001</v>
      </c>
      <c r="D26" s="237">
        <v>1.671E-3</v>
      </c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7" outlineLevel="3" x14ac:dyDescent="0.2">
      <c r="A27" s="29" t="s">
        <v>2</v>
      </c>
      <c r="B27" s="181">
        <v>7.7097339900000002E-3</v>
      </c>
      <c r="C27" s="181">
        <v>0.19656699999999999</v>
      </c>
      <c r="D27" s="237">
        <v>1.13E-4</v>
      </c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7" outlineLevel="3" x14ac:dyDescent="0.2">
      <c r="A28" s="29" t="s">
        <v>39</v>
      </c>
      <c r="B28" s="181">
        <v>1.1739158099999999E-2</v>
      </c>
      <c r="C28" s="181">
        <v>0.29930099999999998</v>
      </c>
      <c r="D28" s="237">
        <v>1.7200000000000001E-4</v>
      </c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7" ht="14.25" outlineLevel="2" x14ac:dyDescent="0.2">
      <c r="A29" s="263" t="s">
        <v>8</v>
      </c>
      <c r="B29" s="264">
        <f t="shared" ref="B29:C29" si="4">SUM(B$30:B$30)</f>
        <v>9.9853543729999994E-2</v>
      </c>
      <c r="C29" s="264">
        <f t="shared" si="4"/>
        <v>2.5458610582399999</v>
      </c>
      <c r="D29" s="265">
        <v>1.4610000000000001E-3</v>
      </c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7" outlineLevel="3" x14ac:dyDescent="0.2">
      <c r="A30" s="29" t="s">
        <v>96</v>
      </c>
      <c r="B30" s="181">
        <v>9.9853543729999994E-2</v>
      </c>
      <c r="C30" s="181">
        <v>2.5458610582399999</v>
      </c>
      <c r="D30" s="237">
        <v>1.4610000000000001E-3</v>
      </c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7" ht="15" outlineLevel="1" x14ac:dyDescent="0.25">
      <c r="A31" s="245" t="s">
        <v>113</v>
      </c>
      <c r="B31" s="34">
        <f t="shared" ref="B31:D31" si="5">B$32+B$39+B$43</f>
        <v>0.76126981466999999</v>
      </c>
      <c r="C31" s="34">
        <f t="shared" si="5"/>
        <v>19.409297892809999</v>
      </c>
      <c r="D31" s="92">
        <f t="shared" si="5"/>
        <v>1.1138999999999998E-2</v>
      </c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7" ht="14.25" outlineLevel="2" x14ac:dyDescent="0.2">
      <c r="A32" s="263" t="s">
        <v>129</v>
      </c>
      <c r="B32" s="264">
        <f t="shared" ref="B32:C32" si="6">SUM(B$33:B$38)</f>
        <v>0.62558998485999995</v>
      </c>
      <c r="C32" s="264">
        <f t="shared" si="6"/>
        <v>15.9500116</v>
      </c>
      <c r="D32" s="265">
        <v>9.1529999999999997E-3</v>
      </c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1:17" outlineLevel="3" x14ac:dyDescent="0.2">
      <c r="A33" s="29" t="s">
        <v>154</v>
      </c>
      <c r="B33" s="181">
        <v>4.5497E-7</v>
      </c>
      <c r="C33" s="181">
        <v>1.1600000000000001E-5</v>
      </c>
      <c r="D33" s="237">
        <v>0</v>
      </c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1:17" outlineLevel="3" x14ac:dyDescent="0.2">
      <c r="A34" s="29" t="s">
        <v>46</v>
      </c>
      <c r="B34" s="181">
        <v>3.9221914099999998E-2</v>
      </c>
      <c r="C34" s="181">
        <v>1</v>
      </c>
      <c r="D34" s="237">
        <v>5.7399999999999997E-4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1:17" outlineLevel="3" x14ac:dyDescent="0.2">
      <c r="A35" s="29" t="s">
        <v>51</v>
      </c>
      <c r="B35" s="181">
        <v>0.1176657423</v>
      </c>
      <c r="C35" s="181">
        <v>3</v>
      </c>
      <c r="D35" s="237">
        <v>1.722E-3</v>
      </c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1:17" outlineLevel="3" x14ac:dyDescent="0.2">
      <c r="A36" s="29" t="s">
        <v>181</v>
      </c>
      <c r="B36" s="181">
        <v>0.1176657423</v>
      </c>
      <c r="C36" s="181">
        <v>3</v>
      </c>
      <c r="D36" s="237">
        <v>1.722E-3</v>
      </c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1:17" outlineLevel="3" x14ac:dyDescent="0.2">
      <c r="A37" s="29" t="s">
        <v>146</v>
      </c>
      <c r="B37" s="181">
        <v>0.18826518768</v>
      </c>
      <c r="C37" s="181">
        <v>4.8</v>
      </c>
      <c r="D37" s="237">
        <v>2.7539999999999999E-3</v>
      </c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1:17" outlineLevel="3" x14ac:dyDescent="0.2">
      <c r="A38" s="29" t="s">
        <v>177</v>
      </c>
      <c r="B38" s="181">
        <v>0.16277094350999999</v>
      </c>
      <c r="C38" s="181">
        <v>4.1500000000000004</v>
      </c>
      <c r="D38" s="237">
        <v>2.3809999999999999E-3</v>
      </c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1:17" ht="14.25" outlineLevel="2" x14ac:dyDescent="0.2">
      <c r="A39" s="263" t="s">
        <v>8</v>
      </c>
      <c r="B39" s="264">
        <f t="shared" ref="B39:C39" si="7">SUM(B$40:B$42)</f>
        <v>0.13564238661</v>
      </c>
      <c r="C39" s="264">
        <f t="shared" si="7"/>
        <v>3.4583316428100002</v>
      </c>
      <c r="D39" s="265">
        <v>1.9849999999999998E-3</v>
      </c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1:17" outlineLevel="3" x14ac:dyDescent="0.2">
      <c r="A40" s="29" t="s">
        <v>10</v>
      </c>
      <c r="B40" s="181">
        <v>6.739213E-3</v>
      </c>
      <c r="C40" s="181">
        <v>0.17182264443</v>
      </c>
      <c r="D40" s="237">
        <v>9.8999999999999994E-5</v>
      </c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1:17" outlineLevel="3" x14ac:dyDescent="0.2">
      <c r="A41" s="29" t="s">
        <v>106</v>
      </c>
      <c r="B41" s="181">
        <v>0.12451829383</v>
      </c>
      <c r="C41" s="181">
        <v>3.1747123181500001</v>
      </c>
      <c r="D41" s="237">
        <v>1.8220000000000001E-3</v>
      </c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1:17" outlineLevel="3" x14ac:dyDescent="0.2">
      <c r="A42" s="29" t="s">
        <v>30</v>
      </c>
      <c r="B42" s="181">
        <v>4.3848797799999999E-3</v>
      </c>
      <c r="C42" s="181">
        <v>0.11179668023</v>
      </c>
      <c r="D42" s="237">
        <v>6.3999999999999997E-5</v>
      </c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1:17" ht="14.25" outlineLevel="2" x14ac:dyDescent="0.2">
      <c r="A43" s="263" t="s">
        <v>132</v>
      </c>
      <c r="B43" s="264">
        <f t="shared" ref="B43:C43" si="8">SUM(B$44:B$44)</f>
        <v>3.7443200000000001E-5</v>
      </c>
      <c r="C43" s="264">
        <f t="shared" si="8"/>
        <v>9.5465000000000003E-4</v>
      </c>
      <c r="D43" s="265">
        <v>9.9999999999999995E-7</v>
      </c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1:17" outlineLevel="3" x14ac:dyDescent="0.2">
      <c r="A44" s="29" t="s">
        <v>175</v>
      </c>
      <c r="B44" s="181">
        <v>3.7443200000000001E-5</v>
      </c>
      <c r="C44" s="181">
        <v>9.5465000000000003E-4</v>
      </c>
      <c r="D44" s="237">
        <v>9.9999999999999995E-7</v>
      </c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1:17" ht="15" x14ac:dyDescent="0.2">
      <c r="A45" s="203" t="s">
        <v>79</v>
      </c>
      <c r="B45" s="96">
        <f t="shared" ref="B45:D45" si="9">B$46+B$69</f>
        <v>46.041394715699994</v>
      </c>
      <c r="C45" s="96">
        <f t="shared" si="9"/>
        <v>1173.8691436434201</v>
      </c>
      <c r="D45" s="137">
        <f t="shared" si="9"/>
        <v>0.67361500000000007</v>
      </c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1:17" ht="15" outlineLevel="1" x14ac:dyDescent="0.2">
      <c r="A46" s="53" t="s">
        <v>74</v>
      </c>
      <c r="B46" s="232">
        <f t="shared" ref="B46:D46" si="10">B$47+B$54+B$60+B$62+B$67</f>
        <v>36.368548372199996</v>
      </c>
      <c r="C46" s="232">
        <f t="shared" si="10"/>
        <v>927.25072723889002</v>
      </c>
      <c r="D46" s="165">
        <f t="shared" si="10"/>
        <v>0.53209600000000001</v>
      </c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1:17" ht="14.25" outlineLevel="2" x14ac:dyDescent="0.2">
      <c r="A47" s="263" t="s">
        <v>142</v>
      </c>
      <c r="B47" s="264">
        <f t="shared" ref="B47:C47" si="11">SUM(B$48:B$53)</f>
        <v>13.885203882470002</v>
      </c>
      <c r="C47" s="264">
        <f t="shared" si="11"/>
        <v>354.01647781293997</v>
      </c>
      <c r="D47" s="265">
        <v>0.203149</v>
      </c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1:17" outlineLevel="3" x14ac:dyDescent="0.2">
      <c r="A48" s="29" t="s">
        <v>29</v>
      </c>
      <c r="B48" s="181">
        <v>2.4137620275399998</v>
      </c>
      <c r="C48" s="181">
        <v>61.541158379999999</v>
      </c>
      <c r="D48" s="237">
        <v>3.5314999999999999E-2</v>
      </c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1:17" outlineLevel="3" x14ac:dyDescent="0.2">
      <c r="A49" s="29" t="s">
        <v>97</v>
      </c>
      <c r="B49" s="181">
        <v>0.60362200252999998</v>
      </c>
      <c r="C49" s="181">
        <v>15.38991699889</v>
      </c>
      <c r="D49" s="237">
        <v>8.8310000000000003E-3</v>
      </c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1:17" outlineLevel="3" x14ac:dyDescent="0.2">
      <c r="A50" s="29" t="s">
        <v>77</v>
      </c>
      <c r="B50" s="181">
        <v>0.52055489731000004</v>
      </c>
      <c r="C50" s="181">
        <v>13.27204215495</v>
      </c>
      <c r="D50" s="237">
        <v>7.6160000000000004E-3</v>
      </c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1:17" outlineLevel="3" x14ac:dyDescent="0.2">
      <c r="A51" s="29" t="s">
        <v>66</v>
      </c>
      <c r="B51" s="181">
        <v>5.0500882628200001</v>
      </c>
      <c r="C51" s="181">
        <v>128.75680289457</v>
      </c>
      <c r="D51" s="237">
        <v>7.3885999999999993E-2</v>
      </c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1:17" outlineLevel="3" x14ac:dyDescent="0.2">
      <c r="A52" s="29" t="s">
        <v>93</v>
      </c>
      <c r="B52" s="181">
        <v>5.29603695525</v>
      </c>
      <c r="C52" s="181">
        <v>135.02749870532</v>
      </c>
      <c r="D52" s="237">
        <v>7.7483999999999997E-2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1:17" outlineLevel="3" x14ac:dyDescent="0.2">
      <c r="A53" s="29" t="s">
        <v>23</v>
      </c>
      <c r="B53" s="181">
        <v>1.13973702E-3</v>
      </c>
      <c r="C53" s="181">
        <v>2.905867921E-2</v>
      </c>
      <c r="D53" s="237">
        <v>1.7E-5</v>
      </c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1:17" ht="14.25" outlineLevel="2" x14ac:dyDescent="0.2">
      <c r="A54" s="263" t="s">
        <v>4</v>
      </c>
      <c r="B54" s="264">
        <f t="shared" ref="B54:C54" si="12">SUM(B$55:B$59)</f>
        <v>1.7528720159200002</v>
      </c>
      <c r="C54" s="264">
        <f t="shared" si="12"/>
        <v>44.691139026750001</v>
      </c>
      <c r="D54" s="265">
        <v>2.5645999999999999E-2</v>
      </c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1:17" outlineLevel="3" x14ac:dyDescent="0.2">
      <c r="A55" s="29" t="s">
        <v>102</v>
      </c>
      <c r="B55" s="181">
        <v>0.29876223091999998</v>
      </c>
      <c r="C55" s="181">
        <v>7.6172272000000003</v>
      </c>
      <c r="D55" s="237">
        <v>4.3709999999999999E-3</v>
      </c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1:17" outlineLevel="3" x14ac:dyDescent="0.2">
      <c r="A56" s="29" t="s">
        <v>36</v>
      </c>
      <c r="B56" s="181">
        <v>0.23004495664999999</v>
      </c>
      <c r="C56" s="181">
        <v>5.8652149425599998</v>
      </c>
      <c r="D56" s="237">
        <v>3.3660000000000001E-3</v>
      </c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1:17" outlineLevel="3" x14ac:dyDescent="0.2">
      <c r="A57" s="29" t="s">
        <v>9</v>
      </c>
      <c r="B57" s="181">
        <v>0.60585586000000002</v>
      </c>
      <c r="C57" s="181">
        <v>15.44687131962</v>
      </c>
      <c r="D57" s="237">
        <v>8.8640000000000004E-3</v>
      </c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1:17" outlineLevel="3" x14ac:dyDescent="0.2">
      <c r="A58" s="29" t="s">
        <v>98</v>
      </c>
      <c r="B58" s="181">
        <v>9.0219974299999995E-3</v>
      </c>
      <c r="C58" s="181">
        <v>0.23002440439999999</v>
      </c>
      <c r="D58" s="237">
        <v>1.3200000000000001E-4</v>
      </c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1:17" outlineLevel="3" x14ac:dyDescent="0.2">
      <c r="A59" s="29" t="s">
        <v>103</v>
      </c>
      <c r="B59" s="181">
        <v>0.60918697091999996</v>
      </c>
      <c r="C59" s="181">
        <v>15.53180116017</v>
      </c>
      <c r="D59" s="237">
        <v>8.9130000000000008E-3</v>
      </c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1:17" ht="14.25" outlineLevel="2" x14ac:dyDescent="0.2">
      <c r="A60" s="263" t="s">
        <v>22</v>
      </c>
      <c r="B60" s="264">
        <f t="shared" ref="B60:C60" si="13">SUM(B$61:B$61)</f>
        <v>5.5843310000000002E-5</v>
      </c>
      <c r="C60" s="264">
        <f t="shared" si="13"/>
        <v>1.4237783699999999E-3</v>
      </c>
      <c r="D60" s="265">
        <v>9.9999999999999995E-7</v>
      </c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1:17" outlineLevel="3" x14ac:dyDescent="0.2">
      <c r="A61" s="29" t="s">
        <v>75</v>
      </c>
      <c r="B61" s="181">
        <v>5.5843310000000002E-5</v>
      </c>
      <c r="C61" s="181">
        <v>1.4237783699999999E-3</v>
      </c>
      <c r="D61" s="237">
        <v>9.9999999999999995E-7</v>
      </c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1:17" ht="14.25" outlineLevel="2" x14ac:dyDescent="0.2">
      <c r="A62" s="263" t="s">
        <v>143</v>
      </c>
      <c r="B62" s="264">
        <f t="shared" ref="B62:C62" si="14">SUM(B$63:B$66)</f>
        <v>19.043329999999997</v>
      </c>
      <c r="C62" s="264">
        <f t="shared" si="14"/>
        <v>485.52780855683</v>
      </c>
      <c r="D62" s="265">
        <v>0.278617</v>
      </c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1:17" outlineLevel="3" x14ac:dyDescent="0.2">
      <c r="A63" s="29" t="s">
        <v>119</v>
      </c>
      <c r="B63" s="181">
        <v>3</v>
      </c>
      <c r="C63" s="181">
        <v>76.487853000000001</v>
      </c>
      <c r="D63" s="237">
        <v>4.3892E-2</v>
      </c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1:17" outlineLevel="3" x14ac:dyDescent="0.2">
      <c r="A64" s="29" t="s">
        <v>121</v>
      </c>
      <c r="B64" s="181">
        <v>1</v>
      </c>
      <c r="C64" s="181">
        <v>25.495951000000002</v>
      </c>
      <c r="D64" s="237">
        <v>1.4631E-2</v>
      </c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1:17" outlineLevel="3" x14ac:dyDescent="0.2">
      <c r="A65" s="29" t="s">
        <v>125</v>
      </c>
      <c r="B65" s="181">
        <v>14.043329999999999</v>
      </c>
      <c r="C65" s="181">
        <v>358.04805355682998</v>
      </c>
      <c r="D65" s="237">
        <v>0.20546300000000001</v>
      </c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1:17" outlineLevel="3" x14ac:dyDescent="0.2">
      <c r="A66" s="29" t="s">
        <v>180</v>
      </c>
      <c r="B66" s="181">
        <v>1</v>
      </c>
      <c r="C66" s="181">
        <v>25.495951000000002</v>
      </c>
      <c r="D66" s="237">
        <v>1.4631E-2</v>
      </c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1:17" ht="14.25" outlineLevel="2" x14ac:dyDescent="0.2">
      <c r="A67" s="263" t="s">
        <v>6</v>
      </c>
      <c r="B67" s="264">
        <f t="shared" ref="B67:C67" si="15">SUM(B$68:B$68)</f>
        <v>1.6870866305000001</v>
      </c>
      <c r="C67" s="264">
        <f t="shared" si="15"/>
        <v>43.013878063999996</v>
      </c>
      <c r="D67" s="265">
        <v>2.4683E-2</v>
      </c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1:17" outlineLevel="3" x14ac:dyDescent="0.2">
      <c r="A68" s="29" t="s">
        <v>93</v>
      </c>
      <c r="B68" s="181">
        <v>1.6870866305000001</v>
      </c>
      <c r="C68" s="181">
        <v>43.013878063999996</v>
      </c>
      <c r="D68" s="237">
        <v>2.4683E-2</v>
      </c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1:17" ht="15" outlineLevel="1" x14ac:dyDescent="0.25">
      <c r="A69" s="245" t="s">
        <v>113</v>
      </c>
      <c r="B69" s="34">
        <f t="shared" ref="B69:D69" si="16">B$70+B$76+B$78+B$85+B$86</f>
        <v>9.6728463434999998</v>
      </c>
      <c r="C69" s="34">
        <f t="shared" si="16"/>
        <v>246.61841640453</v>
      </c>
      <c r="D69" s="92">
        <f t="shared" si="16"/>
        <v>0.14151900000000001</v>
      </c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1:17" ht="14.25" outlineLevel="2" x14ac:dyDescent="0.2">
      <c r="A70" s="263" t="s">
        <v>142</v>
      </c>
      <c r="B70" s="264">
        <f t="shared" ref="B70:C70" si="17">SUM(B$71:B$75)</f>
        <v>7.11777964857</v>
      </c>
      <c r="C70" s="264">
        <f t="shared" si="17"/>
        <v>181.47456114873998</v>
      </c>
      <c r="D70" s="265">
        <v>0.10413699999999999</v>
      </c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1:17" outlineLevel="3" x14ac:dyDescent="0.2">
      <c r="A71" s="29" t="s">
        <v>11</v>
      </c>
      <c r="B71" s="181">
        <v>1.115492507E-2</v>
      </c>
      <c r="C71" s="181">
        <v>0.28440542307</v>
      </c>
      <c r="D71" s="237">
        <v>1.63E-4</v>
      </c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1:17" outlineLevel="3" x14ac:dyDescent="0.2">
      <c r="A72" s="29" t="s">
        <v>97</v>
      </c>
      <c r="B72" s="181">
        <v>0.38379160444999999</v>
      </c>
      <c r="C72" s="181">
        <v>9.7851319412500004</v>
      </c>
      <c r="D72" s="237">
        <v>5.6150000000000002E-3</v>
      </c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1:17" outlineLevel="3" x14ac:dyDescent="0.2">
      <c r="A73" s="29" t="s">
        <v>77</v>
      </c>
      <c r="B73" s="181">
        <v>2.1844000249999999E-2</v>
      </c>
      <c r="C73" s="181">
        <v>0.55693356000000005</v>
      </c>
      <c r="D73" s="237">
        <v>3.2000000000000003E-4</v>
      </c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1:17" outlineLevel="3" x14ac:dyDescent="0.2">
      <c r="A74" s="29" t="s">
        <v>66</v>
      </c>
      <c r="B74" s="181">
        <v>0.43350350195999998</v>
      </c>
      <c r="C74" s="181">
        <v>11.0525840443</v>
      </c>
      <c r="D74" s="237">
        <v>6.3420000000000004E-3</v>
      </c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1:17" outlineLevel="3" x14ac:dyDescent="0.2">
      <c r="A75" s="29" t="s">
        <v>93</v>
      </c>
      <c r="B75" s="181">
        <v>6.2674856168400002</v>
      </c>
      <c r="C75" s="181">
        <v>159.79550618011999</v>
      </c>
      <c r="D75" s="237">
        <v>9.1697000000000001E-2</v>
      </c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1:17" ht="14.25" outlineLevel="2" x14ac:dyDescent="0.2">
      <c r="A76" s="263" t="s">
        <v>4</v>
      </c>
      <c r="B76" s="264">
        <f t="shared" ref="B76:C76" si="18">SUM(B$77:B$77)</f>
        <v>0.14621677995999999</v>
      </c>
      <c r="C76" s="264">
        <f t="shared" si="18"/>
        <v>3.7279358572399999</v>
      </c>
      <c r="D76" s="265">
        <v>2.1389999999999998E-3</v>
      </c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1:17" outlineLevel="3" x14ac:dyDescent="0.2">
      <c r="A77" s="29" t="s">
        <v>102</v>
      </c>
      <c r="B77" s="181">
        <v>0.14621677995999999</v>
      </c>
      <c r="C77" s="181">
        <v>3.7279358572399999</v>
      </c>
      <c r="D77" s="237">
        <v>2.1389999999999998E-3</v>
      </c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1:17" ht="14.25" outlineLevel="2" x14ac:dyDescent="0.2">
      <c r="A78" s="263" t="s">
        <v>22</v>
      </c>
      <c r="B78" s="264">
        <f t="shared" ref="B78:C78" si="19">SUM(B$79:B$84)</f>
        <v>2.2969589678300002</v>
      </c>
      <c r="C78" s="264">
        <f t="shared" si="19"/>
        <v>58.563153292839999</v>
      </c>
      <c r="D78" s="265">
        <v>3.3605999999999997E-2</v>
      </c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1:17" outlineLevel="3" x14ac:dyDescent="0.2">
      <c r="A79" s="29" t="s">
        <v>14</v>
      </c>
      <c r="B79" s="181">
        <v>1.4786871389999999E-2</v>
      </c>
      <c r="C79" s="181">
        <v>0.37700534831999999</v>
      </c>
      <c r="D79" s="237">
        <v>2.1599999999999999E-4</v>
      </c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1:17" outlineLevel="3" x14ac:dyDescent="0.2">
      <c r="A80" s="29" t="s">
        <v>122</v>
      </c>
      <c r="B80" s="181">
        <v>3.7134800189999997E-2</v>
      </c>
      <c r="C80" s="181">
        <v>0.94678704614999998</v>
      </c>
      <c r="D80" s="237">
        <v>5.4299999999999997E-4</v>
      </c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1:17" outlineLevel="3" x14ac:dyDescent="0.2">
      <c r="A81" s="29" t="s">
        <v>155</v>
      </c>
      <c r="B81" s="181">
        <v>0.5</v>
      </c>
      <c r="C81" s="181">
        <v>12.747975500000001</v>
      </c>
      <c r="D81" s="237">
        <v>7.3150000000000003E-3</v>
      </c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1:17" outlineLevel="3" x14ac:dyDescent="0.2">
      <c r="A82" s="29" t="s">
        <v>70</v>
      </c>
      <c r="B82" s="181">
        <v>5.9159999999999997E-2</v>
      </c>
      <c r="C82" s="181">
        <v>1.50834046116</v>
      </c>
      <c r="D82" s="237">
        <v>8.6600000000000002E-4</v>
      </c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1:17" outlineLevel="3" x14ac:dyDescent="0.2">
      <c r="A83" s="29" t="s">
        <v>73</v>
      </c>
      <c r="B83" s="181">
        <v>1.53909292125</v>
      </c>
      <c r="C83" s="181">
        <v>39.240637704640001</v>
      </c>
      <c r="D83" s="237">
        <v>2.2518E-2</v>
      </c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1:17" outlineLevel="3" x14ac:dyDescent="0.2">
      <c r="A84" s="29" t="s">
        <v>160</v>
      </c>
      <c r="B84" s="181">
        <v>0.14678437499999999</v>
      </c>
      <c r="C84" s="181">
        <v>3.7424072325700002</v>
      </c>
      <c r="D84" s="237">
        <v>2.1480000000000002E-3</v>
      </c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1:17" ht="14.25" outlineLevel="2" x14ac:dyDescent="0.2">
      <c r="A85" s="263" t="s">
        <v>143</v>
      </c>
      <c r="B85" s="264"/>
      <c r="C85" s="264"/>
      <c r="D85" s="265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1:17" ht="14.25" outlineLevel="2" x14ac:dyDescent="0.2">
      <c r="A86" s="263" t="s">
        <v>6</v>
      </c>
      <c r="B86" s="264">
        <f t="shared" ref="B86:C86" si="20">SUM(B$87:B$87)</f>
        <v>0.11189094714</v>
      </c>
      <c r="C86" s="264">
        <f t="shared" si="20"/>
        <v>2.8527661057100002</v>
      </c>
      <c r="D86" s="265">
        <v>1.637E-3</v>
      </c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1:17" outlineLevel="3" x14ac:dyDescent="0.2">
      <c r="A87" s="29" t="s">
        <v>93</v>
      </c>
      <c r="B87" s="181">
        <v>0.11189094714</v>
      </c>
      <c r="C87" s="181">
        <v>2.8527661057100002</v>
      </c>
      <c r="D87" s="237">
        <v>1.637E-3</v>
      </c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1:17" x14ac:dyDescent="0.2">
      <c r="B88" s="221"/>
      <c r="C88" s="221"/>
      <c r="D88" s="2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1:17" x14ac:dyDescent="0.2">
      <c r="B89" s="221"/>
      <c r="C89" s="221"/>
      <c r="D89" s="2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1:17" x14ac:dyDescent="0.2">
      <c r="B90" s="221"/>
      <c r="C90" s="221"/>
      <c r="D90" s="2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1:17" x14ac:dyDescent="0.2">
      <c r="B91" s="221"/>
      <c r="C91" s="221"/>
      <c r="D91" s="2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1:17" x14ac:dyDescent="0.2">
      <c r="B92" s="221"/>
      <c r="C92" s="221"/>
      <c r="D92" s="2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1:17" x14ac:dyDescent="0.2">
      <c r="B93" s="221"/>
      <c r="C93" s="221"/>
      <c r="D93" s="2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1:17" x14ac:dyDescent="0.2">
      <c r="B94" s="221"/>
      <c r="C94" s="221"/>
      <c r="D94" s="2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1:17" x14ac:dyDescent="0.2">
      <c r="B95" s="221"/>
      <c r="C95" s="221"/>
      <c r="D95" s="2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1:17" x14ac:dyDescent="0.2">
      <c r="B96" s="221"/>
      <c r="C96" s="221"/>
      <c r="D96" s="2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221"/>
      <c r="C97" s="221"/>
      <c r="D97" s="2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221"/>
      <c r="C98" s="221"/>
      <c r="D98" s="2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221"/>
      <c r="C99" s="221"/>
      <c r="D99" s="2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221"/>
      <c r="C100" s="221"/>
      <c r="D100" s="2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221"/>
      <c r="C101" s="221"/>
      <c r="D101" s="2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221"/>
      <c r="C102" s="221"/>
      <c r="D102" s="2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221"/>
      <c r="C103" s="221"/>
      <c r="D103" s="2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221"/>
      <c r="C104" s="221"/>
      <c r="D104" s="2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221"/>
      <c r="C105" s="221"/>
      <c r="D105" s="2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221"/>
      <c r="C106" s="221"/>
      <c r="D106" s="2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221"/>
      <c r="C107" s="221"/>
      <c r="D107" s="2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221"/>
      <c r="C108" s="221"/>
      <c r="D108" s="2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221"/>
      <c r="C109" s="221"/>
      <c r="D109" s="2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221"/>
      <c r="C110" s="221"/>
      <c r="D110" s="2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221"/>
      <c r="C111" s="221"/>
      <c r="D111" s="2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221"/>
      <c r="C112" s="221"/>
      <c r="D112" s="2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221"/>
      <c r="C113" s="221"/>
      <c r="D113" s="2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221"/>
      <c r="C114" s="221"/>
      <c r="D114" s="2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221"/>
      <c r="C115" s="221"/>
      <c r="D115" s="2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221"/>
      <c r="C116" s="221"/>
      <c r="D116" s="2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221"/>
      <c r="C117" s="221"/>
      <c r="D117" s="2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221"/>
      <c r="C118" s="221"/>
      <c r="D118" s="2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221"/>
      <c r="C119" s="221"/>
      <c r="D119" s="2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221"/>
      <c r="C120" s="221"/>
      <c r="D120" s="2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221"/>
      <c r="C121" s="221"/>
      <c r="D121" s="2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221"/>
      <c r="C122" s="221"/>
      <c r="D122" s="2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221"/>
      <c r="C123" s="221"/>
      <c r="D123" s="2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221"/>
      <c r="C124" s="221"/>
      <c r="D124" s="2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221"/>
      <c r="C125" s="221"/>
      <c r="D125" s="2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221"/>
      <c r="C126" s="221"/>
      <c r="D126" s="2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221"/>
      <c r="C127" s="221"/>
      <c r="D127" s="2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221"/>
      <c r="C128" s="221"/>
      <c r="D128" s="2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221"/>
      <c r="C129" s="221"/>
      <c r="D129" s="2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221"/>
      <c r="C130" s="221"/>
      <c r="D130" s="2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221"/>
      <c r="C131" s="221"/>
      <c r="D131" s="2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221"/>
      <c r="C132" s="221"/>
      <c r="D132" s="2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221"/>
      <c r="C133" s="221"/>
      <c r="D133" s="2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221"/>
      <c r="C134" s="221"/>
      <c r="D134" s="2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221"/>
      <c r="C135" s="221"/>
      <c r="D135" s="2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221"/>
      <c r="C136" s="221"/>
      <c r="D136" s="2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221"/>
      <c r="C137" s="221"/>
      <c r="D137" s="2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221"/>
      <c r="C138" s="221"/>
      <c r="D138" s="2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221"/>
      <c r="C139" s="221"/>
      <c r="D139" s="2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221"/>
      <c r="C140" s="221"/>
      <c r="D140" s="2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221"/>
      <c r="C141" s="221"/>
      <c r="D141" s="2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221"/>
      <c r="C142" s="221"/>
      <c r="D142" s="2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221"/>
      <c r="C143" s="221"/>
      <c r="D143" s="2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221"/>
      <c r="C144" s="221"/>
      <c r="D144" s="2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221"/>
      <c r="C145" s="221"/>
      <c r="D145" s="2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221"/>
      <c r="C146" s="221"/>
      <c r="D146" s="2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221"/>
      <c r="C147" s="221"/>
      <c r="D147" s="2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221"/>
      <c r="C148" s="221"/>
      <c r="D148" s="2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221"/>
      <c r="C149" s="221"/>
      <c r="D149" s="2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221"/>
      <c r="C150" s="221"/>
      <c r="D150" s="2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221"/>
      <c r="C151" s="221"/>
      <c r="D151" s="2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221"/>
      <c r="C152" s="221"/>
      <c r="D152" s="2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221"/>
      <c r="C153" s="221"/>
      <c r="D153" s="2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221"/>
      <c r="C154" s="221"/>
      <c r="D154" s="2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221"/>
      <c r="C155" s="221"/>
      <c r="D155" s="2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221"/>
      <c r="C156" s="221"/>
      <c r="D156" s="2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221"/>
      <c r="C157" s="221"/>
      <c r="D157" s="2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221"/>
      <c r="C158" s="221"/>
      <c r="D158" s="2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221"/>
      <c r="C159" s="221"/>
      <c r="D159" s="2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221"/>
      <c r="C160" s="221"/>
      <c r="D160" s="2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221"/>
      <c r="C161" s="221"/>
      <c r="D161" s="2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221"/>
      <c r="C162" s="221"/>
      <c r="D162" s="2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221"/>
      <c r="C163" s="221"/>
      <c r="D163" s="2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221"/>
      <c r="C164" s="221"/>
      <c r="D164" s="2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221"/>
      <c r="C165" s="221"/>
      <c r="D165" s="2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221"/>
      <c r="C166" s="221"/>
      <c r="D166" s="2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221"/>
      <c r="C167" s="221"/>
      <c r="D167" s="2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221"/>
      <c r="C168" s="221"/>
      <c r="D168" s="2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221"/>
      <c r="C169" s="221"/>
      <c r="D169" s="2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221"/>
      <c r="C170" s="221"/>
      <c r="D170" s="2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221"/>
      <c r="C171" s="221"/>
      <c r="D171" s="2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221"/>
      <c r="C172" s="221"/>
      <c r="D172" s="2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221"/>
      <c r="C173" s="221"/>
      <c r="D173" s="2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221"/>
      <c r="C174" s="221"/>
      <c r="D174" s="2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221"/>
      <c r="C175" s="221"/>
      <c r="D175" s="2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221"/>
      <c r="C176" s="221"/>
      <c r="D176" s="2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221"/>
      <c r="C177" s="221"/>
      <c r="D177" s="2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221"/>
      <c r="C178" s="221"/>
      <c r="D178" s="2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221"/>
      <c r="C179" s="221"/>
      <c r="D179" s="2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221"/>
      <c r="C180" s="221"/>
      <c r="D180" s="2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221"/>
      <c r="C181" s="221"/>
      <c r="D181" s="2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221"/>
      <c r="C182" s="221"/>
      <c r="D182" s="2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221"/>
      <c r="C183" s="221"/>
      <c r="D183" s="2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</sheetData>
  <mergeCells count="2">
    <mergeCell ref="A2:D2"/>
    <mergeCell ref="A3:D3"/>
  </mergeCells>
  <printOptions horizontalCentered="1" verticalCentered="1"/>
  <pageMargins left="0.78740157480314998" right="0.78740157480314998" top="0.51" bottom="0.52" header="0.511811023622047" footer="0.511811023622047"/>
  <pageSetup paperSize="9" scale="6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indexed="14"/>
  </sheetPr>
  <dimension ref="A1:G12"/>
  <sheetViews>
    <sheetView workbookViewId="0">
      <selection activeCell="F1" sqref="F1"/>
    </sheetView>
  </sheetViews>
  <sheetFormatPr defaultRowHeight="12.75" x14ac:dyDescent="0.2"/>
  <cols>
    <col min="1" max="1" width="15.140625" customWidth="1"/>
    <col min="2" max="2" width="17" customWidth="1"/>
    <col min="3" max="6" width="15.140625" bestFit="1" customWidth="1"/>
    <col min="7" max="7" width="11" bestFit="1" customWidth="1"/>
  </cols>
  <sheetData>
    <row r="1" spans="1:7" x14ac:dyDescent="0.2">
      <c r="A1" t="s">
        <v>187</v>
      </c>
    </row>
    <row r="3" spans="1:7" x14ac:dyDescent="0.2">
      <c r="A3" t="s">
        <v>167</v>
      </c>
      <c r="B3" s="8">
        <v>42674</v>
      </c>
      <c r="C3" s="8">
        <f>DREPORTDATE</f>
        <v>42674</v>
      </c>
    </row>
    <row r="4" spans="1:7" x14ac:dyDescent="0.2">
      <c r="A4" t="s">
        <v>117</v>
      </c>
      <c r="B4">
        <v>1000000000</v>
      </c>
      <c r="C4" t="str">
        <f>IF($B$4=1,"дол. США",IF($B$4=1000,"тис. дол. США",IF($B$4=1000000,"млн. дол. США",IF($B$4=1000000000,"млрд. дол. США"))))</f>
        <v>млрд. дол. США</v>
      </c>
      <c r="D4" t="str">
        <f>IF($B$4=1,"грн",IF($B$4=1000,"тис. грн",IF($B$4=1000000,"млн. грн",IF($B$4=1000000000,"млрд. грн"))))</f>
        <v>млрд. грн</v>
      </c>
      <c r="E4" t="str">
        <f>IF($B$4=1,"одиниць",IF($B$4=1000,"тис. одиниць",IF($B$4=1000000,"млн. одиниць",IF($B$4=1000000000,"млрд. одиниць"))))</f>
        <v>млрд. одиниць</v>
      </c>
      <c r="F4">
        <f>1000000000/DDELIMER</f>
        <v>1</v>
      </c>
      <c r="G4">
        <f>IF($B$4=1,1000000000,IF($B$4=1000,1000000,IF($B$4=1000000,1000,IF($B$4=1000000000,1))))</f>
        <v>1</v>
      </c>
    </row>
    <row r="5" spans="1:7" x14ac:dyDescent="0.2">
      <c r="A5" t="s">
        <v>45</v>
      </c>
      <c r="B5" t="s">
        <v>145</v>
      </c>
    </row>
    <row r="8" spans="1:7" x14ac:dyDescent="0.2">
      <c r="A8" t="s">
        <v>89</v>
      </c>
    </row>
    <row r="12" spans="1:7" x14ac:dyDescent="0.2">
      <c r="A12">
        <v>1000000000</v>
      </c>
    </row>
  </sheetData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7:A8"/>
  <sheetViews>
    <sheetView workbookViewId="0">
      <selection activeCell="A7" sqref="A7:IV7"/>
    </sheetView>
  </sheetViews>
  <sheetFormatPr defaultRowHeight="12.75" x14ac:dyDescent="0.2"/>
  <sheetData>
    <row r="7" s="135" customFormat="1" x14ac:dyDescent="0.2"/>
    <row r="8" s="205" customFormat="1" ht="11.25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indexed="57"/>
    <outlinePr applyStyles="1" summaryBelow="0"/>
    <pageSetUpPr fitToPage="1"/>
  </sheetPr>
  <dimension ref="A1:Q180"/>
  <sheetViews>
    <sheetView workbookViewId="0">
      <selection activeCell="A5" sqref="A5"/>
    </sheetView>
  </sheetViews>
  <sheetFormatPr defaultRowHeight="11.25" outlineLevelRow="3" x14ac:dyDescent="0.2"/>
  <cols>
    <col min="1" max="1" width="60.28515625" style="52" customWidth="1"/>
    <col min="2" max="12" width="12.7109375" style="148" customWidth="1"/>
    <col min="13" max="16384" width="9.140625" style="52"/>
  </cols>
  <sheetData>
    <row r="1" spans="1:17" s="112" customFormat="1" ht="12.75" x14ac:dyDescent="0.2"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</row>
    <row r="2" spans="1:17" s="112" customFormat="1" ht="18.75" x14ac:dyDescent="0.2">
      <c r="A2" s="5" t="s">
        <v>186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78"/>
      <c r="N2" s="178"/>
      <c r="O2" s="178"/>
      <c r="P2" s="178"/>
      <c r="Q2" s="178"/>
    </row>
    <row r="3" spans="1:17" s="112" customFormat="1" ht="12.75" x14ac:dyDescent="0.2">
      <c r="A3" s="19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</row>
    <row r="4" spans="1:17" s="73" customFormat="1" ht="12.75" x14ac:dyDescent="0.2"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 t="str">
        <f>VALUAH</f>
        <v>млрд. грн</v>
      </c>
    </row>
    <row r="5" spans="1:17" s="187" customFormat="1" ht="12.75" x14ac:dyDescent="0.2">
      <c r="A5" s="78"/>
      <c r="B5" s="72">
        <v>42369</v>
      </c>
      <c r="C5" s="72">
        <v>42400</v>
      </c>
      <c r="D5" s="72">
        <v>42429</v>
      </c>
      <c r="E5" s="72">
        <v>42460</v>
      </c>
      <c r="F5" s="72">
        <v>42490</v>
      </c>
      <c r="G5" s="72">
        <v>42521</v>
      </c>
      <c r="H5" s="72">
        <v>42551</v>
      </c>
      <c r="I5" s="72">
        <v>42582</v>
      </c>
      <c r="J5" s="72">
        <v>42613</v>
      </c>
      <c r="K5" s="72">
        <v>42643</v>
      </c>
      <c r="L5" s="72">
        <v>42674</v>
      </c>
    </row>
    <row r="6" spans="1:17" s="24" customFormat="1" ht="31.5" x14ac:dyDescent="0.2">
      <c r="A6" s="194" t="s">
        <v>172</v>
      </c>
      <c r="B6" s="182">
        <f t="shared" ref="B6:K6" si="0">B$7+B$55</f>
        <v>1572.1801589905001</v>
      </c>
      <c r="C6" s="182">
        <f t="shared" si="0"/>
        <v>1645.6196626974499</v>
      </c>
      <c r="D6" s="182">
        <f t="shared" si="0"/>
        <v>1740.9386519851901</v>
      </c>
      <c r="E6" s="182">
        <f t="shared" si="0"/>
        <v>1710.3856919284601</v>
      </c>
      <c r="F6" s="182">
        <f t="shared" si="0"/>
        <v>1690.00686900863</v>
      </c>
      <c r="G6" s="182">
        <f t="shared" si="0"/>
        <v>1683.5863698350099</v>
      </c>
      <c r="H6" s="182">
        <f t="shared" si="0"/>
        <v>1668.2923546361401</v>
      </c>
      <c r="I6" s="182">
        <f t="shared" si="0"/>
        <v>1661.6173981714501</v>
      </c>
      <c r="J6" s="182">
        <f t="shared" si="0"/>
        <v>1711.5491301424499</v>
      </c>
      <c r="K6" s="182">
        <f t="shared" si="0"/>
        <v>1778.0336464082702</v>
      </c>
      <c r="L6" s="182">
        <v>1742.6403388254701</v>
      </c>
    </row>
    <row r="7" spans="1:17" s="85" customFormat="1" ht="15" x14ac:dyDescent="0.2">
      <c r="A7" s="269" t="s">
        <v>74</v>
      </c>
      <c r="B7" s="270">
        <f t="shared" ref="B7:L7" si="1">B$8+B$32</f>
        <v>1334.2716012912801</v>
      </c>
      <c r="C7" s="270">
        <f t="shared" si="1"/>
        <v>1392.40034496416</v>
      </c>
      <c r="D7" s="270">
        <f t="shared" si="1"/>
        <v>1483.85351281361</v>
      </c>
      <c r="E7" s="270">
        <f t="shared" si="1"/>
        <v>1457.6737684841501</v>
      </c>
      <c r="F7" s="270">
        <f t="shared" si="1"/>
        <v>1448.91370727911</v>
      </c>
      <c r="G7" s="270">
        <f t="shared" si="1"/>
        <v>1448.54836350035</v>
      </c>
      <c r="H7" s="270">
        <f t="shared" si="1"/>
        <v>1436.3166690444</v>
      </c>
      <c r="I7" s="270">
        <f t="shared" si="1"/>
        <v>1427.35772475978</v>
      </c>
      <c r="J7" s="270">
        <f t="shared" si="1"/>
        <v>1467.14114592748</v>
      </c>
      <c r="K7" s="270">
        <f t="shared" si="1"/>
        <v>1505.1150715210902</v>
      </c>
      <c r="L7" s="270">
        <f t="shared" si="1"/>
        <v>1476.61262452813</v>
      </c>
    </row>
    <row r="8" spans="1:17" s="61" customFormat="1" ht="15" outlineLevel="1" x14ac:dyDescent="0.2">
      <c r="A8" s="271" t="s">
        <v>50</v>
      </c>
      <c r="B8" s="272">
        <f t="shared" ref="B8:L8" si="2">B$9+B$30</f>
        <v>508.00112311179004</v>
      </c>
      <c r="C8" s="272">
        <f t="shared" si="2"/>
        <v>528.45598918349003</v>
      </c>
      <c r="D8" s="272">
        <f t="shared" si="2"/>
        <v>544.51817468266006</v>
      </c>
      <c r="E8" s="272">
        <f t="shared" si="2"/>
        <v>532.47043052634012</v>
      </c>
      <c r="F8" s="272">
        <f t="shared" si="2"/>
        <v>547.31357962778009</v>
      </c>
      <c r="G8" s="272">
        <f t="shared" si="2"/>
        <v>552.47604499317004</v>
      </c>
      <c r="H8" s="272">
        <f t="shared" si="2"/>
        <v>550.27915830793006</v>
      </c>
      <c r="I8" s="272">
        <f t="shared" si="2"/>
        <v>545.07330588913999</v>
      </c>
      <c r="J8" s="272">
        <f t="shared" si="2"/>
        <v>553.62079606510008</v>
      </c>
      <c r="K8" s="272">
        <f t="shared" si="2"/>
        <v>556.07008885362006</v>
      </c>
      <c r="L8" s="272">
        <f t="shared" si="2"/>
        <v>549.36189728924001</v>
      </c>
    </row>
    <row r="9" spans="1:17" s="62" customFormat="1" ht="25.5" outlineLevel="2" collapsed="1" x14ac:dyDescent="0.2">
      <c r="A9" s="266" t="s">
        <v>129</v>
      </c>
      <c r="B9" s="268">
        <f t="shared" ref="B9:K9" si="3">SUM(B$10:B$29)</f>
        <v>505.35607266169006</v>
      </c>
      <c r="C9" s="268">
        <f t="shared" si="3"/>
        <v>525.81093873339</v>
      </c>
      <c r="D9" s="268">
        <f t="shared" si="3"/>
        <v>541.87312423256003</v>
      </c>
      <c r="E9" s="268">
        <f t="shared" si="3"/>
        <v>529.8584432068601</v>
      </c>
      <c r="F9" s="268">
        <f t="shared" si="3"/>
        <v>544.70159230830006</v>
      </c>
      <c r="G9" s="268">
        <f t="shared" si="3"/>
        <v>549.86405767369001</v>
      </c>
      <c r="H9" s="268">
        <f t="shared" si="3"/>
        <v>547.70023411907005</v>
      </c>
      <c r="I9" s="268">
        <f t="shared" si="3"/>
        <v>542.49438170027997</v>
      </c>
      <c r="J9" s="268">
        <f t="shared" si="3"/>
        <v>551.04187187624007</v>
      </c>
      <c r="K9" s="268">
        <f t="shared" si="3"/>
        <v>553.52422779538006</v>
      </c>
      <c r="L9" s="268">
        <v>546.816036231</v>
      </c>
    </row>
    <row r="10" spans="1:17" s="176" customFormat="1" ht="12.75" hidden="1" outlineLevel="3" x14ac:dyDescent="0.2">
      <c r="A10" s="204" t="s">
        <v>52</v>
      </c>
      <c r="B10" s="227">
        <v>9.8638000000000003E-2</v>
      </c>
      <c r="C10" s="227">
        <v>9.9599999999999994E-2</v>
      </c>
      <c r="D10" s="227">
        <v>9.9599999999999994E-2</v>
      </c>
      <c r="E10" s="227">
        <v>9.9599999999999994E-2</v>
      </c>
      <c r="F10" s="227">
        <v>9.9599999999999994E-2</v>
      </c>
      <c r="G10" s="227">
        <v>0</v>
      </c>
      <c r="H10" s="227">
        <v>0</v>
      </c>
      <c r="I10" s="227">
        <v>0</v>
      </c>
      <c r="J10" s="227">
        <v>0</v>
      </c>
      <c r="K10" s="227">
        <v>0</v>
      </c>
      <c r="L10" s="227">
        <v>0</v>
      </c>
    </row>
    <row r="11" spans="1:17" ht="12.75" hidden="1" outlineLevel="3" x14ac:dyDescent="0.2">
      <c r="A11" s="29" t="s">
        <v>161</v>
      </c>
      <c r="B11" s="181">
        <v>60.558463000000003</v>
      </c>
      <c r="C11" s="181">
        <v>60.558463000000003</v>
      </c>
      <c r="D11" s="181">
        <v>60.558463000000003</v>
      </c>
      <c r="E11" s="181">
        <v>60.558463000000003</v>
      </c>
      <c r="F11" s="181">
        <v>60.558463000000003</v>
      </c>
      <c r="G11" s="181">
        <v>60.558463000000003</v>
      </c>
      <c r="H11" s="181">
        <v>60.558463000000003</v>
      </c>
      <c r="I11" s="181">
        <v>60.558463000000003</v>
      </c>
      <c r="J11" s="181">
        <v>60.558463000000003</v>
      </c>
      <c r="K11" s="181">
        <v>60.558463000000003</v>
      </c>
      <c r="L11" s="181">
        <v>60.558463000000003</v>
      </c>
      <c r="M11" s="70"/>
      <c r="N11" s="70"/>
      <c r="O11" s="70"/>
    </row>
    <row r="12" spans="1:17" ht="12.75" hidden="1" outlineLevel="3" x14ac:dyDescent="0.2">
      <c r="A12" s="29" t="s">
        <v>44</v>
      </c>
      <c r="B12" s="181">
        <v>38.882981000000001</v>
      </c>
      <c r="C12" s="181">
        <v>38.882981000000001</v>
      </c>
      <c r="D12" s="181">
        <v>38.882981000000001</v>
      </c>
      <c r="E12" s="181">
        <v>38.882981000000001</v>
      </c>
      <c r="F12" s="181">
        <v>38.882981000000001</v>
      </c>
      <c r="G12" s="181">
        <v>38.882981000000001</v>
      </c>
      <c r="H12" s="181">
        <v>38.882981000000001</v>
      </c>
      <c r="I12" s="181">
        <v>38.882981000000001</v>
      </c>
      <c r="J12" s="181">
        <v>38.882981000000001</v>
      </c>
      <c r="K12" s="181">
        <v>38.882981000000001</v>
      </c>
      <c r="L12" s="181">
        <v>38.882981000000001</v>
      </c>
      <c r="M12" s="70"/>
      <c r="N12" s="70"/>
      <c r="O12" s="70"/>
    </row>
    <row r="13" spans="1:17" ht="12.75" hidden="1" outlineLevel="3" x14ac:dyDescent="0.2">
      <c r="A13" s="29" t="s">
        <v>72</v>
      </c>
      <c r="B13" s="181">
        <v>8.2837102117200008</v>
      </c>
      <c r="C13" s="181">
        <v>8.7810073115100007</v>
      </c>
      <c r="D13" s="181">
        <v>9.43768709141</v>
      </c>
      <c r="E13" s="181">
        <v>9.1990309381199999</v>
      </c>
      <c r="F13" s="181">
        <v>9.4430042065599995</v>
      </c>
      <c r="G13" s="181">
        <v>10.135919760289999</v>
      </c>
      <c r="H13" s="181">
        <v>6.8497577343099998</v>
      </c>
      <c r="I13" s="181">
        <v>2.7045699999999999</v>
      </c>
      <c r="J13" s="181">
        <v>2.7145700000000001</v>
      </c>
      <c r="K13" s="181">
        <v>2.7375699999999998</v>
      </c>
      <c r="L13" s="181">
        <v>2.9125700000000001</v>
      </c>
      <c r="M13" s="70"/>
      <c r="N13" s="70"/>
      <c r="O13" s="70"/>
    </row>
    <row r="14" spans="1:17" ht="12.75" hidden="1" outlineLevel="3" x14ac:dyDescent="0.2">
      <c r="A14" s="29" t="s">
        <v>120</v>
      </c>
      <c r="B14" s="181">
        <v>1.5</v>
      </c>
      <c r="C14" s="181">
        <v>1.5</v>
      </c>
      <c r="D14" s="181">
        <v>1.5</v>
      </c>
      <c r="E14" s="181">
        <v>1.5</v>
      </c>
      <c r="F14" s="181">
        <v>1.5</v>
      </c>
      <c r="G14" s="181">
        <v>1.5</v>
      </c>
      <c r="H14" s="181">
        <v>1.5</v>
      </c>
      <c r="I14" s="181">
        <v>1.5</v>
      </c>
      <c r="J14" s="181">
        <v>1.5</v>
      </c>
      <c r="K14" s="181">
        <v>1.5</v>
      </c>
      <c r="L14" s="181">
        <v>1.5</v>
      </c>
      <c r="M14" s="70"/>
      <c r="N14" s="70"/>
      <c r="O14" s="70"/>
    </row>
    <row r="15" spans="1:17" ht="12.75" hidden="1" outlineLevel="3" x14ac:dyDescent="0.2">
      <c r="A15" s="29" t="s">
        <v>178</v>
      </c>
      <c r="B15" s="181">
        <v>2.6176300000000001</v>
      </c>
      <c r="C15" s="181">
        <v>2.6176300000000001</v>
      </c>
      <c r="D15" s="181">
        <v>2.6176300000000001</v>
      </c>
      <c r="E15" s="181">
        <v>2.6176300000000001</v>
      </c>
      <c r="F15" s="181">
        <v>2.6176300000000001</v>
      </c>
      <c r="G15" s="181">
        <v>2.6176300000000001</v>
      </c>
      <c r="H15" s="181">
        <v>2.6176300000000001</v>
      </c>
      <c r="I15" s="181">
        <v>2.6176300000000001</v>
      </c>
      <c r="J15" s="181">
        <v>2.6176300000000001</v>
      </c>
      <c r="K15" s="181">
        <v>2.6176300000000001</v>
      </c>
      <c r="L15" s="181">
        <v>2.6176300000000001</v>
      </c>
      <c r="M15" s="70"/>
      <c r="N15" s="70"/>
      <c r="O15" s="70"/>
    </row>
    <row r="16" spans="1:17" ht="12.75" hidden="1" outlineLevel="3" x14ac:dyDescent="0.2">
      <c r="A16" s="29" t="s">
        <v>76</v>
      </c>
      <c r="B16" s="181">
        <v>3.25</v>
      </c>
      <c r="C16" s="181">
        <v>3.25</v>
      </c>
      <c r="D16" s="181">
        <v>3.25</v>
      </c>
      <c r="E16" s="181">
        <v>3.25</v>
      </c>
      <c r="F16" s="181">
        <v>3.25</v>
      </c>
      <c r="G16" s="181">
        <v>3.25</v>
      </c>
      <c r="H16" s="181">
        <v>3.25</v>
      </c>
      <c r="I16" s="181">
        <v>3.25</v>
      </c>
      <c r="J16" s="181">
        <v>3.25</v>
      </c>
      <c r="K16" s="181">
        <v>3.25</v>
      </c>
      <c r="L16" s="181">
        <v>3.25</v>
      </c>
      <c r="M16" s="70"/>
      <c r="N16" s="70"/>
      <c r="O16" s="70"/>
    </row>
    <row r="17" spans="1:15" ht="12.75" hidden="1" outlineLevel="3" x14ac:dyDescent="0.2">
      <c r="A17" s="29" t="s">
        <v>141</v>
      </c>
      <c r="B17" s="181">
        <v>15.848839999999999</v>
      </c>
      <c r="C17" s="181">
        <v>15.848839999999999</v>
      </c>
      <c r="D17" s="181">
        <v>15.848839999999999</v>
      </c>
      <c r="E17" s="181">
        <v>15.848839999999999</v>
      </c>
      <c r="F17" s="181">
        <v>15.848839999999999</v>
      </c>
      <c r="G17" s="181">
        <v>15.848839999999999</v>
      </c>
      <c r="H17" s="181">
        <v>15.848839999999999</v>
      </c>
      <c r="I17" s="181">
        <v>15.848839999999999</v>
      </c>
      <c r="J17" s="181">
        <v>15.848839999999999</v>
      </c>
      <c r="K17" s="181">
        <v>15.848839999999999</v>
      </c>
      <c r="L17" s="181">
        <v>15.848839999999999</v>
      </c>
      <c r="M17" s="70"/>
      <c r="N17" s="70"/>
      <c r="O17" s="70"/>
    </row>
    <row r="18" spans="1:15" ht="12.75" hidden="1" outlineLevel="3" x14ac:dyDescent="0.2">
      <c r="A18" s="29" t="s">
        <v>139</v>
      </c>
      <c r="B18" s="181">
        <v>1.04892516</v>
      </c>
      <c r="C18" s="181">
        <v>13.2832780135</v>
      </c>
      <c r="D18" s="181">
        <v>14.29924561756</v>
      </c>
      <c r="E18" s="181">
        <v>13.89056204673</v>
      </c>
      <c r="F18" s="181">
        <v>12.203200240859999</v>
      </c>
      <c r="G18" s="181">
        <v>19.013367499040001</v>
      </c>
      <c r="H18" s="181">
        <v>18.777953378869999</v>
      </c>
      <c r="I18" s="181">
        <v>18.735489489670002</v>
      </c>
      <c r="J18" s="181">
        <v>19.380729815839999</v>
      </c>
      <c r="K18" s="181">
        <v>19.576890998330001</v>
      </c>
      <c r="L18" s="181">
        <v>19.262649907619998</v>
      </c>
      <c r="M18" s="70"/>
      <c r="N18" s="70"/>
      <c r="O18" s="70"/>
    </row>
    <row r="19" spans="1:15" ht="12.75" hidden="1" outlineLevel="3" x14ac:dyDescent="0.2">
      <c r="A19" s="29" t="s">
        <v>131</v>
      </c>
      <c r="B19" s="181">
        <v>21.910342335999999</v>
      </c>
      <c r="C19" s="181">
        <v>22.039551152000001</v>
      </c>
      <c r="D19" s="181">
        <v>34.281427334859998</v>
      </c>
      <c r="E19" s="181">
        <v>34.176965954940002</v>
      </c>
      <c r="F19" s="181">
        <v>49.158496147329998</v>
      </c>
      <c r="G19" s="181">
        <v>52.111638694450001</v>
      </c>
      <c r="H19" s="181">
        <v>48.930943947439999</v>
      </c>
      <c r="I19" s="181">
        <v>49.252235186359997</v>
      </c>
      <c r="J19" s="181">
        <v>59.89386161022</v>
      </c>
      <c r="K19" s="181">
        <v>63.519560966230003</v>
      </c>
      <c r="L19" s="181">
        <v>65.417878517450006</v>
      </c>
      <c r="M19" s="70"/>
      <c r="N19" s="70"/>
      <c r="O19" s="70"/>
    </row>
    <row r="20" spans="1:15" ht="12.75" hidden="1" outlineLevel="3" x14ac:dyDescent="0.2">
      <c r="A20" s="29" t="s">
        <v>135</v>
      </c>
      <c r="B20" s="181">
        <v>0</v>
      </c>
      <c r="C20" s="181">
        <v>0</v>
      </c>
      <c r="D20" s="181">
        <v>0</v>
      </c>
      <c r="E20" s="181">
        <v>0</v>
      </c>
      <c r="F20" s="181">
        <v>0.3</v>
      </c>
      <c r="G20" s="181">
        <v>0.3</v>
      </c>
      <c r="H20" s="181">
        <v>0.71599999999999997</v>
      </c>
      <c r="I20" s="181">
        <v>0.41599999999999998</v>
      </c>
      <c r="J20" s="181">
        <v>0.41599999999999998</v>
      </c>
      <c r="K20" s="181">
        <v>0</v>
      </c>
      <c r="L20" s="181">
        <v>0</v>
      </c>
      <c r="M20" s="70"/>
      <c r="N20" s="70"/>
      <c r="O20" s="70"/>
    </row>
    <row r="21" spans="1:15" ht="12.75" hidden="1" outlineLevel="3" x14ac:dyDescent="0.2">
      <c r="A21" s="29" t="s">
        <v>0</v>
      </c>
      <c r="B21" s="181">
        <v>43.377236129330001</v>
      </c>
      <c r="C21" s="181">
        <v>36.369621793210001</v>
      </c>
      <c r="D21" s="181">
        <v>38.704983743020001</v>
      </c>
      <c r="E21" s="181">
        <v>29.230920825719998</v>
      </c>
      <c r="F21" s="181">
        <v>34.196925275369999</v>
      </c>
      <c r="G21" s="181">
        <v>32.717952818080001</v>
      </c>
      <c r="H21" s="181">
        <v>34.006995114399999</v>
      </c>
      <c r="I21" s="181">
        <v>34.856590415180001</v>
      </c>
      <c r="J21" s="181">
        <v>30.438207246179999</v>
      </c>
      <c r="K21" s="181">
        <v>30.554592056779999</v>
      </c>
      <c r="L21" s="181">
        <v>22.757607629860001</v>
      </c>
      <c r="M21" s="70"/>
      <c r="N21" s="70"/>
      <c r="O21" s="70"/>
    </row>
    <row r="22" spans="1:15" ht="12.75" hidden="1" outlineLevel="3" x14ac:dyDescent="0.2">
      <c r="A22" s="29" t="s">
        <v>84</v>
      </c>
      <c r="B22" s="181">
        <v>3.84510672</v>
      </c>
      <c r="C22" s="181">
        <v>4.0292830400000001</v>
      </c>
      <c r="D22" s="181">
        <v>4.33370224</v>
      </c>
      <c r="E22" s="181">
        <v>4.19988896</v>
      </c>
      <c r="F22" s="181">
        <v>4.0348444800000003</v>
      </c>
      <c r="G22" s="181">
        <v>4.0315603199999996</v>
      </c>
      <c r="H22" s="181">
        <v>3.9817054399999998</v>
      </c>
      <c r="I22" s="181">
        <v>3.9727126400000001</v>
      </c>
      <c r="J22" s="181">
        <v>4.1393585599999998</v>
      </c>
      <c r="K22" s="181">
        <v>4.1809006399999999</v>
      </c>
      <c r="L22" s="181">
        <v>4.1143521600000001</v>
      </c>
      <c r="M22" s="70"/>
      <c r="N22" s="70"/>
      <c r="O22" s="70"/>
    </row>
    <row r="23" spans="1:15" ht="12.75" hidden="1" outlineLevel="3" x14ac:dyDescent="0.2">
      <c r="A23" s="29" t="s">
        <v>152</v>
      </c>
      <c r="B23" s="181">
        <v>160.23381210464001</v>
      </c>
      <c r="C23" s="181">
        <v>160.32577542317</v>
      </c>
      <c r="D23" s="181">
        <v>159.83365620571001</v>
      </c>
      <c r="E23" s="181">
        <v>158.09865248135</v>
      </c>
      <c r="F23" s="181">
        <v>157.48713295818001</v>
      </c>
      <c r="G23" s="181">
        <v>157.47522958183001</v>
      </c>
      <c r="H23" s="181">
        <v>161.60898950404999</v>
      </c>
      <c r="I23" s="181">
        <v>161.02566496906999</v>
      </c>
      <c r="J23" s="181">
        <v>158.82545464399999</v>
      </c>
      <c r="K23" s="181">
        <v>162.04602313404001</v>
      </c>
      <c r="L23" s="181">
        <v>161.79228801606999</v>
      </c>
      <c r="M23" s="70"/>
      <c r="N23" s="70"/>
      <c r="O23" s="70"/>
    </row>
    <row r="24" spans="1:15" ht="12.75" hidden="1" outlineLevel="3" x14ac:dyDescent="0.2">
      <c r="A24" s="29" t="s">
        <v>39</v>
      </c>
      <c r="B24" s="181">
        <v>0</v>
      </c>
      <c r="C24" s="181">
        <v>0.05</v>
      </c>
      <c r="D24" s="181">
        <v>0.05</v>
      </c>
      <c r="E24" s="181">
        <v>0.13</v>
      </c>
      <c r="F24" s="181">
        <v>0.83</v>
      </c>
      <c r="G24" s="181">
        <v>0.83</v>
      </c>
      <c r="H24" s="181">
        <v>0.88349999999999995</v>
      </c>
      <c r="I24" s="181">
        <v>1.08673</v>
      </c>
      <c r="J24" s="181">
        <v>1.0893010000000001</v>
      </c>
      <c r="K24" s="181">
        <v>0.64930100000000002</v>
      </c>
      <c r="L24" s="181">
        <v>0.29930099999999998</v>
      </c>
      <c r="M24" s="70"/>
      <c r="N24" s="70"/>
      <c r="O24" s="70"/>
    </row>
    <row r="25" spans="1:15" ht="12.75" hidden="1" outlineLevel="3" x14ac:dyDescent="0.2">
      <c r="A25" s="29" t="s">
        <v>28</v>
      </c>
      <c r="B25" s="181">
        <v>27.1</v>
      </c>
      <c r="C25" s="181">
        <v>27.1</v>
      </c>
      <c r="D25" s="181">
        <v>27.1</v>
      </c>
      <c r="E25" s="181">
        <v>27.1</v>
      </c>
      <c r="F25" s="181">
        <v>27.1</v>
      </c>
      <c r="G25" s="181">
        <v>27.1</v>
      </c>
      <c r="H25" s="181">
        <v>25.6</v>
      </c>
      <c r="I25" s="181">
        <v>24.1</v>
      </c>
      <c r="J25" s="181">
        <v>24.1</v>
      </c>
      <c r="K25" s="181">
        <v>24.1</v>
      </c>
      <c r="L25" s="181">
        <v>24.1</v>
      </c>
      <c r="M25" s="70"/>
      <c r="N25" s="70"/>
      <c r="O25" s="70"/>
    </row>
    <row r="26" spans="1:15" ht="12.75" hidden="1" outlineLevel="3" x14ac:dyDescent="0.2">
      <c r="A26" s="29" t="s">
        <v>108</v>
      </c>
      <c r="B26" s="181">
        <v>48.624791000000002</v>
      </c>
      <c r="C26" s="181">
        <v>48.624791000000002</v>
      </c>
      <c r="D26" s="181">
        <v>48.624791000000002</v>
      </c>
      <c r="E26" s="181">
        <v>48.624791000000002</v>
      </c>
      <c r="F26" s="181">
        <v>44.739790999999997</v>
      </c>
      <c r="G26" s="181">
        <v>41.039791000000001</v>
      </c>
      <c r="H26" s="181">
        <v>41.039791000000001</v>
      </c>
      <c r="I26" s="181">
        <v>41.039791000000001</v>
      </c>
      <c r="J26" s="181">
        <v>44.739790999999997</v>
      </c>
      <c r="K26" s="181">
        <v>44.739790999999997</v>
      </c>
      <c r="L26" s="181">
        <v>44.739790999999997</v>
      </c>
      <c r="M26" s="70"/>
      <c r="N26" s="70"/>
      <c r="O26" s="70"/>
    </row>
    <row r="27" spans="1:15" ht="12.75" hidden="1" outlineLevel="3" x14ac:dyDescent="0.2">
      <c r="A27" s="29" t="s">
        <v>169</v>
      </c>
      <c r="B27" s="181">
        <v>31.301197999999999</v>
      </c>
      <c r="C27" s="181">
        <v>31.301197999999999</v>
      </c>
      <c r="D27" s="181">
        <v>31.301197999999999</v>
      </c>
      <c r="E27" s="181">
        <v>31.301197999999999</v>
      </c>
      <c r="F27" s="181">
        <v>31.301197999999999</v>
      </c>
      <c r="G27" s="181">
        <v>31.301197999999999</v>
      </c>
      <c r="H27" s="181">
        <v>31.301197999999999</v>
      </c>
      <c r="I27" s="181">
        <v>31.301197999999999</v>
      </c>
      <c r="J27" s="181">
        <v>31.301197999999999</v>
      </c>
      <c r="K27" s="181">
        <v>27.416198000000001</v>
      </c>
      <c r="L27" s="181">
        <v>27.416198000000001</v>
      </c>
      <c r="M27" s="70"/>
      <c r="N27" s="70"/>
      <c r="O27" s="70"/>
    </row>
    <row r="28" spans="1:15" ht="12.75" hidden="1" outlineLevel="3" x14ac:dyDescent="0.2">
      <c r="A28" s="29" t="s">
        <v>2</v>
      </c>
      <c r="B28" s="181">
        <v>0</v>
      </c>
      <c r="C28" s="181">
        <v>0</v>
      </c>
      <c r="D28" s="181">
        <v>0</v>
      </c>
      <c r="E28" s="181">
        <v>0</v>
      </c>
      <c r="F28" s="181">
        <v>5.6700000000000001E-4</v>
      </c>
      <c r="G28" s="181">
        <v>5.6700000000000001E-4</v>
      </c>
      <c r="H28" s="181">
        <v>0.19656699999999999</v>
      </c>
      <c r="I28" s="181">
        <v>0.19656699999999999</v>
      </c>
      <c r="J28" s="181">
        <v>0.19656699999999999</v>
      </c>
      <c r="K28" s="181">
        <v>0.19656699999999999</v>
      </c>
      <c r="L28" s="181">
        <v>0.19656699999999999</v>
      </c>
      <c r="M28" s="70"/>
      <c r="N28" s="70"/>
      <c r="O28" s="70"/>
    </row>
    <row r="29" spans="1:15" ht="12.75" hidden="1" outlineLevel="3" x14ac:dyDescent="0.2">
      <c r="A29" s="29" t="s">
        <v>56</v>
      </c>
      <c r="B29" s="181">
        <v>36.874398999999997</v>
      </c>
      <c r="C29" s="181">
        <v>51.148918999999999</v>
      </c>
      <c r="D29" s="181">
        <v>51.148918999999999</v>
      </c>
      <c r="E29" s="181">
        <v>51.148918999999999</v>
      </c>
      <c r="F29" s="181">
        <v>51.148918999999999</v>
      </c>
      <c r="G29" s="181">
        <v>51.148918999999999</v>
      </c>
      <c r="H29" s="181">
        <v>51.148918999999999</v>
      </c>
      <c r="I29" s="181">
        <v>51.148918999999999</v>
      </c>
      <c r="J29" s="181">
        <v>51.148918999999999</v>
      </c>
      <c r="K29" s="181">
        <v>51.148918999999999</v>
      </c>
      <c r="L29" s="181">
        <v>51.148918999999999</v>
      </c>
      <c r="M29" s="70"/>
      <c r="N29" s="70"/>
      <c r="O29" s="70"/>
    </row>
    <row r="30" spans="1:15" ht="25.5" outlineLevel="2" collapsed="1" x14ac:dyDescent="0.2">
      <c r="A30" s="267" t="s">
        <v>8</v>
      </c>
      <c r="B30" s="149">
        <f t="shared" ref="B30:K30" si="4">SUM(B$31:B$31)</f>
        <v>2.6450504500999998</v>
      </c>
      <c r="C30" s="149">
        <f t="shared" si="4"/>
        <v>2.6450504500999998</v>
      </c>
      <c r="D30" s="149">
        <f t="shared" si="4"/>
        <v>2.6450504500999998</v>
      </c>
      <c r="E30" s="149">
        <f t="shared" si="4"/>
        <v>2.6119873194799998</v>
      </c>
      <c r="F30" s="149">
        <f t="shared" si="4"/>
        <v>2.6119873194799998</v>
      </c>
      <c r="G30" s="149">
        <f t="shared" si="4"/>
        <v>2.6119873194799998</v>
      </c>
      <c r="H30" s="149">
        <f t="shared" si="4"/>
        <v>2.5789241888599999</v>
      </c>
      <c r="I30" s="149">
        <f t="shared" si="4"/>
        <v>2.5789241888599999</v>
      </c>
      <c r="J30" s="149">
        <f t="shared" si="4"/>
        <v>2.5789241888599999</v>
      </c>
      <c r="K30" s="149">
        <f t="shared" si="4"/>
        <v>2.5458610582399999</v>
      </c>
      <c r="L30" s="149">
        <v>2.5458610582399999</v>
      </c>
      <c r="M30" s="70"/>
      <c r="N30" s="70"/>
      <c r="O30" s="70"/>
    </row>
    <row r="31" spans="1:15" ht="12.75" hidden="1" outlineLevel="3" x14ac:dyDescent="0.2">
      <c r="A31" s="29" t="s">
        <v>96</v>
      </c>
      <c r="B31" s="181">
        <v>2.6450504500999998</v>
      </c>
      <c r="C31" s="181">
        <v>2.6450504500999998</v>
      </c>
      <c r="D31" s="181">
        <v>2.6450504500999998</v>
      </c>
      <c r="E31" s="181">
        <v>2.6119873194799998</v>
      </c>
      <c r="F31" s="181">
        <v>2.6119873194799998</v>
      </c>
      <c r="G31" s="181">
        <v>2.6119873194799998</v>
      </c>
      <c r="H31" s="181">
        <v>2.5789241888599999</v>
      </c>
      <c r="I31" s="181">
        <v>2.5789241888599999</v>
      </c>
      <c r="J31" s="181">
        <v>2.5789241888599999</v>
      </c>
      <c r="K31" s="181">
        <v>2.5458610582399999</v>
      </c>
      <c r="L31" s="181">
        <v>2.5458610582399999</v>
      </c>
      <c r="M31" s="70"/>
      <c r="N31" s="70"/>
      <c r="O31" s="70"/>
    </row>
    <row r="32" spans="1:15" ht="15" outlineLevel="1" x14ac:dyDescent="0.2">
      <c r="A32" s="271" t="s">
        <v>79</v>
      </c>
      <c r="B32" s="272">
        <f t="shared" ref="B32:L32" si="5">B$33+B$40+B$46+B$48+B$53</f>
        <v>826.27047817949006</v>
      </c>
      <c r="C32" s="272">
        <f t="shared" si="5"/>
        <v>863.94435578066998</v>
      </c>
      <c r="D32" s="272">
        <f t="shared" si="5"/>
        <v>939.33533813095005</v>
      </c>
      <c r="E32" s="272">
        <f t="shared" si="5"/>
        <v>925.20333795781005</v>
      </c>
      <c r="F32" s="272">
        <f t="shared" si="5"/>
        <v>901.60012765133001</v>
      </c>
      <c r="G32" s="272">
        <f t="shared" si="5"/>
        <v>896.07231850717994</v>
      </c>
      <c r="H32" s="272">
        <f t="shared" si="5"/>
        <v>886.03751073647004</v>
      </c>
      <c r="I32" s="272">
        <f t="shared" si="5"/>
        <v>882.28441887064002</v>
      </c>
      <c r="J32" s="272">
        <f t="shared" si="5"/>
        <v>913.52034986238004</v>
      </c>
      <c r="K32" s="272">
        <f t="shared" si="5"/>
        <v>949.04498266746998</v>
      </c>
      <c r="L32" s="272">
        <f t="shared" si="5"/>
        <v>927.25072723889002</v>
      </c>
      <c r="M32" s="70"/>
      <c r="N32" s="70"/>
      <c r="O32" s="70"/>
    </row>
    <row r="33" spans="1:15" ht="25.5" outlineLevel="2" collapsed="1" x14ac:dyDescent="0.2">
      <c r="A33" s="267" t="s">
        <v>142</v>
      </c>
      <c r="B33" s="149">
        <f t="shared" ref="B33:K33" si="6">SUM(B$34:B$39)</f>
        <v>337.44929111162003</v>
      </c>
      <c r="C33" s="149">
        <f t="shared" si="6"/>
        <v>351.87521380503</v>
      </c>
      <c r="D33" s="149">
        <f t="shared" si="6"/>
        <v>379.26608179367003</v>
      </c>
      <c r="E33" s="149">
        <f t="shared" si="6"/>
        <v>372.54070199592002</v>
      </c>
      <c r="F33" s="149">
        <f t="shared" si="6"/>
        <v>358.95503369400001</v>
      </c>
      <c r="G33" s="149">
        <f t="shared" si="6"/>
        <v>355.00487263423997</v>
      </c>
      <c r="H33" s="149">
        <f t="shared" si="6"/>
        <v>350.58906898672001</v>
      </c>
      <c r="I33" s="149">
        <f t="shared" si="6"/>
        <v>348.61953904335002</v>
      </c>
      <c r="J33" s="149">
        <f t="shared" si="6"/>
        <v>360.85568679220006</v>
      </c>
      <c r="K33" s="149">
        <f t="shared" si="6"/>
        <v>364.81184439467</v>
      </c>
      <c r="L33" s="149">
        <v>354.01647781294002</v>
      </c>
      <c r="M33" s="70"/>
      <c r="N33" s="70"/>
      <c r="O33" s="70"/>
    </row>
    <row r="34" spans="1:15" ht="12.75" hidden="1" outlineLevel="3" x14ac:dyDescent="0.2">
      <c r="A34" s="29" t="s">
        <v>29</v>
      </c>
      <c r="B34" s="181">
        <v>57.953115089999997</v>
      </c>
      <c r="C34" s="181">
        <v>60.604772539999999</v>
      </c>
      <c r="D34" s="181">
        <v>65.80509481</v>
      </c>
      <c r="E34" s="181">
        <v>65.613412670000002</v>
      </c>
      <c r="F34" s="181">
        <v>63.221158389999999</v>
      </c>
      <c r="G34" s="181">
        <v>61.951626099999999</v>
      </c>
      <c r="H34" s="181">
        <v>60.915423400000002</v>
      </c>
      <c r="I34" s="181">
        <v>60.777669680000002</v>
      </c>
      <c r="J34" s="181">
        <v>63.31301483</v>
      </c>
      <c r="K34" s="181">
        <v>64.257338989999994</v>
      </c>
      <c r="L34" s="181">
        <v>61.541158379999999</v>
      </c>
      <c r="M34" s="70"/>
      <c r="N34" s="70"/>
      <c r="O34" s="70"/>
    </row>
    <row r="35" spans="1:15" ht="12.75" hidden="1" outlineLevel="3" x14ac:dyDescent="0.2">
      <c r="A35" s="29" t="s">
        <v>97</v>
      </c>
      <c r="B35" s="181">
        <v>13.990699070510001</v>
      </c>
      <c r="C35" s="181">
        <v>14.7203780374</v>
      </c>
      <c r="D35" s="181">
        <v>15.98942881096</v>
      </c>
      <c r="E35" s="181">
        <v>15.93255975602</v>
      </c>
      <c r="F35" s="181">
        <v>15.59893252426</v>
      </c>
      <c r="G35" s="181">
        <v>14.882868282780001</v>
      </c>
      <c r="H35" s="181">
        <v>14.8565512227</v>
      </c>
      <c r="I35" s="181">
        <v>14.95285271701</v>
      </c>
      <c r="J35" s="181">
        <v>15.576800577489999</v>
      </c>
      <c r="K35" s="181">
        <v>15.902995958549999</v>
      </c>
      <c r="L35" s="181">
        <v>15.38991699889</v>
      </c>
      <c r="M35" s="70"/>
      <c r="N35" s="70"/>
      <c r="O35" s="70"/>
    </row>
    <row r="36" spans="1:15" ht="12.75" hidden="1" outlineLevel="3" x14ac:dyDescent="0.2">
      <c r="A36" s="29" t="s">
        <v>77</v>
      </c>
      <c r="B36" s="181">
        <v>12.53014511808</v>
      </c>
      <c r="C36" s="181">
        <v>13.103464647159999</v>
      </c>
      <c r="D36" s="181">
        <v>14.04992352314</v>
      </c>
      <c r="E36" s="181">
        <v>14.0089978256</v>
      </c>
      <c r="F36" s="181">
        <v>13.555445777219999</v>
      </c>
      <c r="G36" s="181">
        <v>13.28324139884</v>
      </c>
      <c r="H36" s="181">
        <v>13.06106594569</v>
      </c>
      <c r="I36" s="181">
        <v>13.306541820890001</v>
      </c>
      <c r="J36" s="181">
        <v>13.65416290335</v>
      </c>
      <c r="K36" s="181">
        <v>13.85781701694</v>
      </c>
      <c r="L36" s="181">
        <v>13.27204215495</v>
      </c>
      <c r="M36" s="70"/>
      <c r="N36" s="70"/>
      <c r="O36" s="70"/>
    </row>
    <row r="37" spans="1:15" ht="12.75" hidden="1" outlineLevel="3" x14ac:dyDescent="0.2">
      <c r="A37" s="29" t="s">
        <v>66</v>
      </c>
      <c r="B37" s="181">
        <v>124.74712580344</v>
      </c>
      <c r="C37" s="181">
        <v>129.57587763198001</v>
      </c>
      <c r="D37" s="181">
        <v>139.33886772974</v>
      </c>
      <c r="E37" s="181">
        <v>134.57712192448</v>
      </c>
      <c r="F37" s="181">
        <v>129.36278663962</v>
      </c>
      <c r="G37" s="181">
        <v>128.76932668262</v>
      </c>
      <c r="H37" s="181">
        <v>127.71012937867</v>
      </c>
      <c r="I37" s="181">
        <v>126.36197118222</v>
      </c>
      <c r="J37" s="181">
        <v>130.40806352631</v>
      </c>
      <c r="K37" s="181">
        <v>131.34560128685001</v>
      </c>
      <c r="L37" s="181">
        <v>128.75680289457</v>
      </c>
      <c r="M37" s="70"/>
      <c r="N37" s="70"/>
      <c r="O37" s="70"/>
    </row>
    <row r="38" spans="1:15" ht="12.75" hidden="1" outlineLevel="3" x14ac:dyDescent="0.2">
      <c r="A38" s="29" t="s">
        <v>93</v>
      </c>
      <c r="B38" s="181">
        <v>128.20769715962001</v>
      </c>
      <c r="C38" s="181">
        <v>133.84922844747999</v>
      </c>
      <c r="D38" s="181">
        <v>144.05964860624999</v>
      </c>
      <c r="E38" s="181">
        <v>142.38620616323999</v>
      </c>
      <c r="F38" s="181">
        <v>137.1951881599</v>
      </c>
      <c r="G38" s="181">
        <v>136.09630550672</v>
      </c>
      <c r="H38" s="181">
        <v>134.02466063649001</v>
      </c>
      <c r="I38" s="181">
        <v>133.19931326792999</v>
      </c>
      <c r="J38" s="181">
        <v>137.88172479445001</v>
      </c>
      <c r="K38" s="181">
        <v>139.42425902795</v>
      </c>
      <c r="L38" s="181">
        <v>135.02749870532</v>
      </c>
      <c r="M38" s="70"/>
      <c r="N38" s="70"/>
      <c r="O38" s="70"/>
    </row>
    <row r="39" spans="1:15" ht="12.75" hidden="1" outlineLevel="3" x14ac:dyDescent="0.2">
      <c r="A39" s="29" t="s">
        <v>23</v>
      </c>
      <c r="B39" s="181">
        <v>2.0508869969999999E-2</v>
      </c>
      <c r="C39" s="181">
        <v>2.1492501010000001E-2</v>
      </c>
      <c r="D39" s="181">
        <v>2.3118313580000001E-2</v>
      </c>
      <c r="E39" s="181">
        <v>2.240365658E-2</v>
      </c>
      <c r="F39" s="181">
        <v>2.1522203E-2</v>
      </c>
      <c r="G39" s="181">
        <v>2.1504663279999999E-2</v>
      </c>
      <c r="H39" s="181">
        <v>2.123840317E-2</v>
      </c>
      <c r="I39" s="181">
        <v>2.1190375300000001E-2</v>
      </c>
      <c r="J39" s="181">
        <v>2.1920160599999999E-2</v>
      </c>
      <c r="K39" s="181">
        <v>2.3832114380000002E-2</v>
      </c>
      <c r="L39" s="181">
        <v>2.905867921E-2</v>
      </c>
      <c r="M39" s="70"/>
      <c r="N39" s="70"/>
      <c r="O39" s="70"/>
    </row>
    <row r="40" spans="1:15" ht="25.5" outlineLevel="2" collapsed="1" x14ac:dyDescent="0.2">
      <c r="A40" s="267" t="s">
        <v>4</v>
      </c>
      <c r="B40" s="149">
        <f t="shared" ref="B40:K40" si="7">SUM(B$41:B$45)</f>
        <v>32.70852715345</v>
      </c>
      <c r="C40" s="149">
        <f t="shared" si="7"/>
        <v>34.242409410930001</v>
      </c>
      <c r="D40" s="149">
        <f t="shared" si="7"/>
        <v>37.526916022510001</v>
      </c>
      <c r="E40" s="149">
        <f t="shared" si="7"/>
        <v>45.38806966704</v>
      </c>
      <c r="F40" s="149">
        <f t="shared" si="7"/>
        <v>44.490385573250002</v>
      </c>
      <c r="G40" s="149">
        <f t="shared" si="7"/>
        <v>43.6331803876</v>
      </c>
      <c r="H40" s="149">
        <f t="shared" si="7"/>
        <v>44.296311358029996</v>
      </c>
      <c r="I40" s="149">
        <f t="shared" si="7"/>
        <v>43.789797697210005</v>
      </c>
      <c r="J40" s="149">
        <f t="shared" si="7"/>
        <v>45.888238556700003</v>
      </c>
      <c r="K40" s="149">
        <f t="shared" si="7"/>
        <v>46.368694597480001</v>
      </c>
      <c r="L40" s="149">
        <v>44.691139026750001</v>
      </c>
      <c r="M40" s="70"/>
      <c r="N40" s="70"/>
      <c r="O40" s="70"/>
    </row>
    <row r="41" spans="1:15" ht="12.75" hidden="1" outlineLevel="3" x14ac:dyDescent="0.2">
      <c r="A41" s="29" t="s">
        <v>102</v>
      </c>
      <c r="B41" s="181">
        <v>6.9140144000000001</v>
      </c>
      <c r="C41" s="181">
        <v>7.1427943999999997</v>
      </c>
      <c r="D41" s="181">
        <v>7.9887480000000002</v>
      </c>
      <c r="E41" s="181">
        <v>8.0486143999999999</v>
      </c>
      <c r="F41" s="181">
        <v>8.0232387999999997</v>
      </c>
      <c r="G41" s="181">
        <v>7.7202999999999999</v>
      </c>
      <c r="H41" s="181">
        <v>7.6528188000000004</v>
      </c>
      <c r="I41" s="181">
        <v>7.5371588000000003</v>
      </c>
      <c r="J41" s="181">
        <v>7.8693647999999996</v>
      </c>
      <c r="K41" s="181">
        <v>7.9209208000000002</v>
      </c>
      <c r="L41" s="181">
        <v>7.6172272000000003</v>
      </c>
      <c r="M41" s="70"/>
      <c r="N41" s="70"/>
      <c r="O41" s="70"/>
    </row>
    <row r="42" spans="1:15" ht="12.75" hidden="1" outlineLevel="3" x14ac:dyDescent="0.2">
      <c r="A42" s="29" t="s">
        <v>36</v>
      </c>
      <c r="B42" s="181">
        <v>5.4281877029999999</v>
      </c>
      <c r="C42" s="181">
        <v>5.6765556180000001</v>
      </c>
      <c r="D42" s="181">
        <v>6.163644627</v>
      </c>
      <c r="E42" s="181">
        <v>6.1456906890000003</v>
      </c>
      <c r="F42" s="181">
        <v>5.9216198130000004</v>
      </c>
      <c r="G42" s="181">
        <v>5.80270887</v>
      </c>
      <c r="H42" s="181">
        <v>5.7056527800000003</v>
      </c>
      <c r="I42" s="181">
        <v>5.6927500560000004</v>
      </c>
      <c r="J42" s="181">
        <v>6.0340827247100002</v>
      </c>
      <c r="K42" s="181">
        <v>6.1240820734400003</v>
      </c>
      <c r="L42" s="181">
        <v>5.8652149425599998</v>
      </c>
      <c r="M42" s="70"/>
      <c r="N42" s="70"/>
      <c r="O42" s="70"/>
    </row>
    <row r="43" spans="1:15" ht="12.75" hidden="1" outlineLevel="3" x14ac:dyDescent="0.2">
      <c r="A43" s="29" t="s">
        <v>9</v>
      </c>
      <c r="B43" s="181">
        <v>14.540944745859999</v>
      </c>
      <c r="C43" s="181">
        <v>15.238346638019999</v>
      </c>
      <c r="D43" s="181">
        <v>16.391060114369999</v>
      </c>
      <c r="E43" s="181">
        <v>15.884362865410001</v>
      </c>
      <c r="F43" s="181">
        <v>15.25940558185</v>
      </c>
      <c r="G43" s="181">
        <v>15.24696978447</v>
      </c>
      <c r="H43" s="181">
        <v>15.058189339489999</v>
      </c>
      <c r="I43" s="181">
        <v>15.024137210879999</v>
      </c>
      <c r="J43" s="181">
        <v>15.54156053198</v>
      </c>
      <c r="K43" s="181">
        <v>15.69886373576</v>
      </c>
      <c r="L43" s="181">
        <v>15.44687131962</v>
      </c>
      <c r="M43" s="70"/>
      <c r="N43" s="70"/>
      <c r="O43" s="70"/>
    </row>
    <row r="44" spans="1:15" ht="12.75" hidden="1" outlineLevel="3" x14ac:dyDescent="0.2">
      <c r="A44" s="29" t="s">
        <v>98</v>
      </c>
      <c r="B44" s="181">
        <v>0.216533956</v>
      </c>
      <c r="C44" s="181">
        <v>0.22691919528000001</v>
      </c>
      <c r="D44" s="181">
        <v>0.24408462803</v>
      </c>
      <c r="E44" s="181">
        <v>0.23653923385</v>
      </c>
      <c r="F44" s="181">
        <v>0.22723279088000001</v>
      </c>
      <c r="G44" s="181">
        <v>0.22704760535999999</v>
      </c>
      <c r="H44" s="181">
        <v>0.22423641412</v>
      </c>
      <c r="I44" s="181">
        <v>0.22372933276000001</v>
      </c>
      <c r="J44" s="181">
        <v>0.23143445237999999</v>
      </c>
      <c r="K44" s="181">
        <v>0.23377690574000001</v>
      </c>
      <c r="L44" s="181">
        <v>0.23002440439999999</v>
      </c>
      <c r="M44" s="70"/>
      <c r="N44" s="70"/>
      <c r="O44" s="70"/>
    </row>
    <row r="45" spans="1:15" ht="12.75" hidden="1" outlineLevel="3" x14ac:dyDescent="0.2">
      <c r="A45" s="29" t="s">
        <v>103</v>
      </c>
      <c r="B45" s="181">
        <v>5.6088463485900002</v>
      </c>
      <c r="C45" s="181">
        <v>5.9577935596299998</v>
      </c>
      <c r="D45" s="181">
        <v>6.7393786531100002</v>
      </c>
      <c r="E45" s="181">
        <v>15.072862478779999</v>
      </c>
      <c r="F45" s="181">
        <v>15.05888858752</v>
      </c>
      <c r="G45" s="181">
        <v>14.63615412777</v>
      </c>
      <c r="H45" s="181">
        <v>15.655414024420001</v>
      </c>
      <c r="I45" s="181">
        <v>15.31202229757</v>
      </c>
      <c r="J45" s="181">
        <v>16.211796047629999</v>
      </c>
      <c r="K45" s="181">
        <v>16.391051082539999</v>
      </c>
      <c r="L45" s="181">
        <v>15.53180116017</v>
      </c>
      <c r="M45" s="70"/>
      <c r="N45" s="70"/>
      <c r="O45" s="70"/>
    </row>
    <row r="46" spans="1:15" ht="25.5" outlineLevel="2" collapsed="1" x14ac:dyDescent="0.2">
      <c r="A46" s="267" t="s">
        <v>22</v>
      </c>
      <c r="B46" s="149">
        <f t="shared" ref="B46:K46" si="8">SUM(B$47:B$47)</f>
        <v>1.34076761E-3</v>
      </c>
      <c r="C46" s="149">
        <f t="shared" si="8"/>
        <v>1.40211472E-3</v>
      </c>
      <c r="D46" s="149">
        <f t="shared" si="8"/>
        <v>1.52242618E-3</v>
      </c>
      <c r="E46" s="149">
        <f t="shared" si="8"/>
        <v>1.51799154E-3</v>
      </c>
      <c r="F46" s="149">
        <f t="shared" si="8"/>
        <v>1.46264582E-3</v>
      </c>
      <c r="G46" s="149">
        <f t="shared" si="8"/>
        <v>1.4332747E-3</v>
      </c>
      <c r="H46" s="149">
        <f t="shared" si="8"/>
        <v>1.40930175E-3</v>
      </c>
      <c r="I46" s="149">
        <f t="shared" si="8"/>
        <v>1.40611476E-3</v>
      </c>
      <c r="J46" s="149">
        <f t="shared" si="8"/>
        <v>1.4647709499999999E-3</v>
      </c>
      <c r="K46" s="149">
        <f t="shared" si="8"/>
        <v>1.48661825E-3</v>
      </c>
      <c r="L46" s="149">
        <v>1.4237783699999999E-3</v>
      </c>
      <c r="M46" s="70"/>
      <c r="N46" s="70"/>
      <c r="O46" s="70"/>
    </row>
    <row r="47" spans="1:15" ht="12.75" hidden="1" outlineLevel="3" x14ac:dyDescent="0.2">
      <c r="A47" s="29" t="s">
        <v>75</v>
      </c>
      <c r="B47" s="181">
        <v>1.34076761E-3</v>
      </c>
      <c r="C47" s="181">
        <v>1.40211472E-3</v>
      </c>
      <c r="D47" s="181">
        <v>1.52242618E-3</v>
      </c>
      <c r="E47" s="181">
        <v>1.51799154E-3</v>
      </c>
      <c r="F47" s="181">
        <v>1.46264582E-3</v>
      </c>
      <c r="G47" s="181">
        <v>1.4332747E-3</v>
      </c>
      <c r="H47" s="181">
        <v>1.40930175E-3</v>
      </c>
      <c r="I47" s="181">
        <v>1.40611476E-3</v>
      </c>
      <c r="J47" s="181">
        <v>1.4647709499999999E-3</v>
      </c>
      <c r="K47" s="181">
        <v>1.48661825E-3</v>
      </c>
      <c r="L47" s="181">
        <v>1.4237783699999999E-3</v>
      </c>
      <c r="M47" s="70"/>
      <c r="N47" s="70"/>
      <c r="O47" s="70"/>
    </row>
    <row r="48" spans="1:15" ht="25.5" outlineLevel="2" collapsed="1" x14ac:dyDescent="0.2">
      <c r="A48" s="267" t="s">
        <v>143</v>
      </c>
      <c r="B48" s="149">
        <f t="shared" ref="B48:K48" si="9">SUM(B$49:B$52)</f>
        <v>415.26993272281004</v>
      </c>
      <c r="C48" s="149">
        <f t="shared" si="9"/>
        <v>435.18679795398998</v>
      </c>
      <c r="D48" s="149">
        <f t="shared" si="9"/>
        <v>476.64969038858999</v>
      </c>
      <c r="E48" s="149">
        <f t="shared" si="9"/>
        <v>461.91500665531004</v>
      </c>
      <c r="F48" s="149">
        <f t="shared" si="9"/>
        <v>454.44883625825997</v>
      </c>
      <c r="G48" s="149">
        <f t="shared" si="9"/>
        <v>454.07847886664001</v>
      </c>
      <c r="H48" s="149">
        <f t="shared" si="9"/>
        <v>448.45630354197004</v>
      </c>
      <c r="I48" s="149">
        <f t="shared" si="9"/>
        <v>447.44217817931997</v>
      </c>
      <c r="J48" s="149">
        <f t="shared" si="9"/>
        <v>462.85184960253002</v>
      </c>
      <c r="K48" s="149">
        <f t="shared" si="9"/>
        <v>493.44846271707002</v>
      </c>
      <c r="L48" s="149">
        <v>485.52780855683</v>
      </c>
      <c r="M48" s="70"/>
      <c r="N48" s="70"/>
      <c r="O48" s="70"/>
    </row>
    <row r="49" spans="1:15" ht="12.75" hidden="1" outlineLevel="3" x14ac:dyDescent="0.2">
      <c r="A49" s="29" t="s">
        <v>119</v>
      </c>
      <c r="B49" s="181">
        <v>72.002001000000007</v>
      </c>
      <c r="C49" s="181">
        <v>75.455307000000005</v>
      </c>
      <c r="D49" s="181">
        <v>81.163167000000001</v>
      </c>
      <c r="E49" s="181">
        <v>78.654167999999999</v>
      </c>
      <c r="F49" s="181">
        <v>75.559584000000001</v>
      </c>
      <c r="G49" s="181">
        <v>75.498006000000004</v>
      </c>
      <c r="H49" s="181">
        <v>74.563226999999998</v>
      </c>
      <c r="I49" s="181">
        <v>74.394611999999995</v>
      </c>
      <c r="J49" s="181">
        <v>76.956722999999997</v>
      </c>
      <c r="K49" s="181">
        <v>77.735636999999997</v>
      </c>
      <c r="L49" s="181">
        <v>76.487853000000001</v>
      </c>
      <c r="M49" s="70"/>
      <c r="N49" s="70"/>
      <c r="O49" s="70"/>
    </row>
    <row r="50" spans="1:15" ht="12.75" hidden="1" outlineLevel="3" x14ac:dyDescent="0.2">
      <c r="A50" s="29" t="s">
        <v>121</v>
      </c>
      <c r="B50" s="181">
        <v>24.000667</v>
      </c>
      <c r="C50" s="181">
        <v>25.151769000000002</v>
      </c>
      <c r="D50" s="181">
        <v>27.054389</v>
      </c>
      <c r="E50" s="181">
        <v>26.218056000000001</v>
      </c>
      <c r="F50" s="181">
        <v>25.186527999999999</v>
      </c>
      <c r="G50" s="181">
        <v>25.166001999999999</v>
      </c>
      <c r="H50" s="181">
        <v>24.854409</v>
      </c>
      <c r="I50" s="181">
        <v>24.798203999999998</v>
      </c>
      <c r="J50" s="181">
        <v>25.652241</v>
      </c>
      <c r="K50" s="181">
        <v>25.911878999999999</v>
      </c>
      <c r="L50" s="181">
        <v>25.495951000000002</v>
      </c>
      <c r="M50" s="70"/>
      <c r="N50" s="70"/>
      <c r="O50" s="70"/>
    </row>
    <row r="51" spans="1:15" ht="12.75" hidden="1" outlineLevel="3" x14ac:dyDescent="0.2">
      <c r="A51" s="29" t="s">
        <v>125</v>
      </c>
      <c r="B51" s="181">
        <v>319.26726472281001</v>
      </c>
      <c r="C51" s="181">
        <v>334.57972195398997</v>
      </c>
      <c r="D51" s="181">
        <v>368.43213438858999</v>
      </c>
      <c r="E51" s="181">
        <v>357.04278265531002</v>
      </c>
      <c r="F51" s="181">
        <v>353.70272425825999</v>
      </c>
      <c r="G51" s="181">
        <v>353.41447086663999</v>
      </c>
      <c r="H51" s="181">
        <v>349.03866754197003</v>
      </c>
      <c r="I51" s="181">
        <v>348.24936217931997</v>
      </c>
      <c r="J51" s="181">
        <v>360.24288560253001</v>
      </c>
      <c r="K51" s="181">
        <v>363.88906771707002</v>
      </c>
      <c r="L51" s="181">
        <v>358.04805355682998</v>
      </c>
      <c r="M51" s="70"/>
      <c r="N51" s="70"/>
      <c r="O51" s="70"/>
    </row>
    <row r="52" spans="1:15" ht="12.75" hidden="1" outlineLevel="3" x14ac:dyDescent="0.2">
      <c r="A52" s="29" t="s">
        <v>180</v>
      </c>
      <c r="B52" s="181">
        <v>0</v>
      </c>
      <c r="C52" s="181">
        <v>0</v>
      </c>
      <c r="D52" s="181">
        <v>0</v>
      </c>
      <c r="E52" s="181">
        <v>0</v>
      </c>
      <c r="F52" s="181">
        <v>0</v>
      </c>
      <c r="G52" s="181">
        <v>0</v>
      </c>
      <c r="H52" s="181">
        <v>0</v>
      </c>
      <c r="I52" s="181">
        <v>0</v>
      </c>
      <c r="J52" s="181">
        <v>0</v>
      </c>
      <c r="K52" s="181">
        <v>25.911878999999999</v>
      </c>
      <c r="L52" s="181">
        <v>25.495951000000002</v>
      </c>
      <c r="M52" s="70"/>
      <c r="N52" s="70"/>
      <c r="O52" s="70"/>
    </row>
    <row r="53" spans="1:15" ht="12.75" outlineLevel="2" collapsed="1" x14ac:dyDescent="0.2">
      <c r="A53" s="68" t="s">
        <v>6</v>
      </c>
      <c r="B53" s="149">
        <f t="shared" ref="B53:K53" si="10">SUM(B$54:B$54)</f>
        <v>40.841386424</v>
      </c>
      <c r="C53" s="149">
        <f t="shared" si="10"/>
        <v>42.638532496000003</v>
      </c>
      <c r="D53" s="149">
        <f t="shared" si="10"/>
        <v>45.891127500000003</v>
      </c>
      <c r="E53" s="149">
        <f t="shared" si="10"/>
        <v>45.358041647999997</v>
      </c>
      <c r="F53" s="149">
        <f t="shared" si="10"/>
        <v>43.704409480000002</v>
      </c>
      <c r="G53" s="149">
        <f t="shared" si="10"/>
        <v>43.354353344000003</v>
      </c>
      <c r="H53" s="149">
        <f t="shared" si="10"/>
        <v>42.694417547999997</v>
      </c>
      <c r="I53" s="149">
        <f t="shared" si="10"/>
        <v>42.431497835999998</v>
      </c>
      <c r="J53" s="149">
        <f t="shared" si="10"/>
        <v>43.923110139999999</v>
      </c>
      <c r="K53" s="149">
        <f t="shared" si="10"/>
        <v>44.414494339999997</v>
      </c>
      <c r="L53" s="149">
        <v>43.013878063999996</v>
      </c>
      <c r="M53" s="70"/>
      <c r="N53" s="70"/>
      <c r="O53" s="70"/>
    </row>
    <row r="54" spans="1:15" ht="12.75" hidden="1" outlineLevel="3" x14ac:dyDescent="0.2">
      <c r="A54" s="29" t="s">
        <v>93</v>
      </c>
      <c r="B54" s="181">
        <v>40.841386424</v>
      </c>
      <c r="C54" s="181">
        <v>42.638532496000003</v>
      </c>
      <c r="D54" s="181">
        <v>45.891127500000003</v>
      </c>
      <c r="E54" s="181">
        <v>45.358041647999997</v>
      </c>
      <c r="F54" s="181">
        <v>43.704409480000002</v>
      </c>
      <c r="G54" s="181">
        <v>43.354353344000003</v>
      </c>
      <c r="H54" s="181">
        <v>42.694417547999997</v>
      </c>
      <c r="I54" s="181">
        <v>42.431497835999998</v>
      </c>
      <c r="J54" s="181">
        <v>43.923110139999999</v>
      </c>
      <c r="K54" s="181">
        <v>44.414494339999997</v>
      </c>
      <c r="L54" s="181">
        <v>43.013878063999996</v>
      </c>
      <c r="M54" s="70"/>
      <c r="N54" s="70"/>
      <c r="O54" s="70"/>
    </row>
    <row r="55" spans="1:15" ht="15" x14ac:dyDescent="0.2">
      <c r="A55" s="269" t="s">
        <v>113</v>
      </c>
      <c r="B55" s="270">
        <f t="shared" ref="B55:L55" si="11">B$56+B$71</f>
        <v>237.90855769922001</v>
      </c>
      <c r="C55" s="270">
        <f t="shared" si="11"/>
        <v>253.21931773328998</v>
      </c>
      <c r="D55" s="270">
        <f t="shared" si="11"/>
        <v>257.08513917158001</v>
      </c>
      <c r="E55" s="270">
        <f t="shared" si="11"/>
        <v>252.71192344430997</v>
      </c>
      <c r="F55" s="270">
        <f t="shared" si="11"/>
        <v>241.09316172951998</v>
      </c>
      <c r="G55" s="270">
        <f t="shared" si="11"/>
        <v>235.03800633465997</v>
      </c>
      <c r="H55" s="270">
        <f t="shared" si="11"/>
        <v>231.97568559174002</v>
      </c>
      <c r="I55" s="270">
        <f t="shared" si="11"/>
        <v>234.25967341167004</v>
      </c>
      <c r="J55" s="270">
        <f t="shared" si="11"/>
        <v>244.40798421496999</v>
      </c>
      <c r="K55" s="270">
        <f t="shared" si="11"/>
        <v>272.91857488718006</v>
      </c>
      <c r="L55" s="270">
        <f t="shared" si="11"/>
        <v>266.02771429733997</v>
      </c>
      <c r="M55" s="70"/>
      <c r="N55" s="70"/>
      <c r="O55" s="70"/>
    </row>
    <row r="56" spans="1:15" ht="15" outlineLevel="1" x14ac:dyDescent="0.2">
      <c r="A56" s="271" t="s">
        <v>50</v>
      </c>
      <c r="B56" s="272">
        <f t="shared" ref="B56:L56" si="12">B$57+B$65+B$69</f>
        <v>21.459454905539999</v>
      </c>
      <c r="C56" s="272">
        <f t="shared" si="12"/>
        <v>21.150247491270001</v>
      </c>
      <c r="D56" s="272">
        <f t="shared" si="12"/>
        <v>20.950247491270002</v>
      </c>
      <c r="E56" s="272">
        <f t="shared" si="12"/>
        <v>20.950247491270002</v>
      </c>
      <c r="F56" s="272">
        <f t="shared" si="12"/>
        <v>20.564590076990001</v>
      </c>
      <c r="G56" s="272">
        <f t="shared" si="12"/>
        <v>20.48814007699</v>
      </c>
      <c r="H56" s="272">
        <f t="shared" si="12"/>
        <v>20.411690076990002</v>
      </c>
      <c r="I56" s="272">
        <f t="shared" si="12"/>
        <v>20.28853266266</v>
      </c>
      <c r="J56" s="272">
        <f t="shared" si="12"/>
        <v>19.872458578690001</v>
      </c>
      <c r="K56" s="272">
        <f t="shared" si="12"/>
        <v>19.535258334470001</v>
      </c>
      <c r="L56" s="272">
        <f t="shared" si="12"/>
        <v>19.409297892809999</v>
      </c>
      <c r="M56" s="70"/>
      <c r="N56" s="70"/>
      <c r="O56" s="70"/>
    </row>
    <row r="57" spans="1:15" ht="25.5" outlineLevel="2" collapsed="1" x14ac:dyDescent="0.2">
      <c r="A57" s="267" t="s">
        <v>129</v>
      </c>
      <c r="B57" s="149">
        <f t="shared" ref="B57:K57" si="13">SUM(B$58:B$64)</f>
        <v>16.400011599999999</v>
      </c>
      <c r="C57" s="149">
        <f t="shared" si="13"/>
        <v>16.400011599999999</v>
      </c>
      <c r="D57" s="149">
        <f t="shared" si="13"/>
        <v>16.2000116</v>
      </c>
      <c r="E57" s="149">
        <f t="shared" si="13"/>
        <v>16.2000116</v>
      </c>
      <c r="F57" s="149">
        <f t="shared" si="13"/>
        <v>16.2000116</v>
      </c>
      <c r="G57" s="149">
        <f t="shared" si="13"/>
        <v>16.2000116</v>
      </c>
      <c r="H57" s="149">
        <f t="shared" si="13"/>
        <v>16.2000116</v>
      </c>
      <c r="I57" s="149">
        <f t="shared" si="13"/>
        <v>16.2000116</v>
      </c>
      <c r="J57" s="149">
        <f t="shared" si="13"/>
        <v>15.9500116</v>
      </c>
      <c r="K57" s="149">
        <f t="shared" si="13"/>
        <v>15.9500116</v>
      </c>
      <c r="L57" s="149">
        <v>15.9500116</v>
      </c>
      <c r="M57" s="70"/>
      <c r="N57" s="70"/>
      <c r="O57" s="70"/>
    </row>
    <row r="58" spans="1:15" ht="12.75" hidden="1" outlineLevel="3" x14ac:dyDescent="0.2">
      <c r="A58" s="29" t="s">
        <v>154</v>
      </c>
      <c r="B58" s="181">
        <v>1.1600000000000001E-5</v>
      </c>
      <c r="C58" s="181">
        <v>1.1600000000000001E-5</v>
      </c>
      <c r="D58" s="181">
        <v>1.1600000000000001E-5</v>
      </c>
      <c r="E58" s="181">
        <v>1.1600000000000001E-5</v>
      </c>
      <c r="F58" s="181">
        <v>1.1600000000000001E-5</v>
      </c>
      <c r="G58" s="181">
        <v>1.1600000000000001E-5</v>
      </c>
      <c r="H58" s="181">
        <v>1.1600000000000001E-5</v>
      </c>
      <c r="I58" s="181">
        <v>1.1600000000000001E-5</v>
      </c>
      <c r="J58" s="181">
        <v>1.1600000000000001E-5</v>
      </c>
      <c r="K58" s="181">
        <v>1.1600000000000001E-5</v>
      </c>
      <c r="L58" s="181">
        <v>1.1600000000000001E-5</v>
      </c>
      <c r="M58" s="70"/>
      <c r="N58" s="70"/>
      <c r="O58" s="70"/>
    </row>
    <row r="59" spans="1:15" ht="12.75" hidden="1" outlineLevel="3" x14ac:dyDescent="0.2">
      <c r="A59" s="29" t="s">
        <v>46</v>
      </c>
      <c r="B59" s="181">
        <v>1</v>
      </c>
      <c r="C59" s="181">
        <v>1</v>
      </c>
      <c r="D59" s="181">
        <v>1</v>
      </c>
      <c r="E59" s="181">
        <v>1</v>
      </c>
      <c r="F59" s="181">
        <v>1</v>
      </c>
      <c r="G59" s="181">
        <v>1</v>
      </c>
      <c r="H59" s="181">
        <v>1</v>
      </c>
      <c r="I59" s="181">
        <v>1</v>
      </c>
      <c r="J59" s="181">
        <v>1</v>
      </c>
      <c r="K59" s="181">
        <v>1</v>
      </c>
      <c r="L59" s="181">
        <v>1</v>
      </c>
      <c r="M59" s="70"/>
      <c r="N59" s="70"/>
      <c r="O59" s="70"/>
    </row>
    <row r="60" spans="1:15" ht="12.75" hidden="1" outlineLevel="3" x14ac:dyDescent="0.2">
      <c r="A60" s="29" t="s">
        <v>51</v>
      </c>
      <c r="B60" s="181">
        <v>3</v>
      </c>
      <c r="C60" s="181">
        <v>3</v>
      </c>
      <c r="D60" s="181">
        <v>3</v>
      </c>
      <c r="E60" s="181">
        <v>3</v>
      </c>
      <c r="F60" s="181">
        <v>3</v>
      </c>
      <c r="G60" s="181">
        <v>3</v>
      </c>
      <c r="H60" s="181">
        <v>3</v>
      </c>
      <c r="I60" s="181">
        <v>3</v>
      </c>
      <c r="J60" s="181">
        <v>3</v>
      </c>
      <c r="K60" s="181">
        <v>3</v>
      </c>
      <c r="L60" s="181">
        <v>3</v>
      </c>
      <c r="M60" s="70"/>
      <c r="N60" s="70"/>
      <c r="O60" s="70"/>
    </row>
    <row r="61" spans="1:15" ht="12.75" hidden="1" outlineLevel="3" x14ac:dyDescent="0.2">
      <c r="A61" s="29" t="s">
        <v>181</v>
      </c>
      <c r="B61" s="181">
        <v>3.2</v>
      </c>
      <c r="C61" s="181">
        <v>3.2</v>
      </c>
      <c r="D61" s="181">
        <v>3</v>
      </c>
      <c r="E61" s="181">
        <v>3</v>
      </c>
      <c r="F61" s="181">
        <v>3</v>
      </c>
      <c r="G61" s="181">
        <v>3</v>
      </c>
      <c r="H61" s="181">
        <v>3</v>
      </c>
      <c r="I61" s="181">
        <v>3</v>
      </c>
      <c r="J61" s="181">
        <v>3</v>
      </c>
      <c r="K61" s="181">
        <v>3</v>
      </c>
      <c r="L61" s="181">
        <v>3</v>
      </c>
      <c r="M61" s="70"/>
      <c r="N61" s="70"/>
      <c r="O61" s="70"/>
    </row>
    <row r="62" spans="1:15" ht="12.75" hidden="1" outlineLevel="3" x14ac:dyDescent="0.2">
      <c r="A62" s="29" t="s">
        <v>146</v>
      </c>
      <c r="B62" s="181">
        <v>4.8</v>
      </c>
      <c r="C62" s="181">
        <v>4.8</v>
      </c>
      <c r="D62" s="181">
        <v>4.8</v>
      </c>
      <c r="E62" s="181">
        <v>4.8</v>
      </c>
      <c r="F62" s="181">
        <v>4.8</v>
      </c>
      <c r="G62" s="181">
        <v>4.8</v>
      </c>
      <c r="H62" s="181">
        <v>4.8</v>
      </c>
      <c r="I62" s="181">
        <v>4.8</v>
      </c>
      <c r="J62" s="181">
        <v>4.8</v>
      </c>
      <c r="K62" s="181">
        <v>4.8</v>
      </c>
      <c r="L62" s="181">
        <v>4.8</v>
      </c>
      <c r="M62" s="70"/>
      <c r="N62" s="70"/>
      <c r="O62" s="70"/>
    </row>
    <row r="63" spans="1:15" ht="12.75" hidden="1" outlineLevel="3" x14ac:dyDescent="0.2">
      <c r="A63" s="29" t="s">
        <v>41</v>
      </c>
      <c r="B63" s="181">
        <v>0.25</v>
      </c>
      <c r="C63" s="181">
        <v>0.25</v>
      </c>
      <c r="D63" s="181">
        <v>0.25</v>
      </c>
      <c r="E63" s="181">
        <v>0.25</v>
      </c>
      <c r="F63" s="181">
        <v>0.25</v>
      </c>
      <c r="G63" s="181">
        <v>0.25</v>
      </c>
      <c r="H63" s="181">
        <v>0.25</v>
      </c>
      <c r="I63" s="181">
        <v>0.25</v>
      </c>
      <c r="J63" s="181">
        <v>0</v>
      </c>
      <c r="K63" s="181">
        <v>0</v>
      </c>
      <c r="L63" s="181">
        <v>0</v>
      </c>
      <c r="M63" s="70"/>
      <c r="N63" s="70"/>
      <c r="O63" s="70"/>
    </row>
    <row r="64" spans="1:15" ht="12.75" hidden="1" outlineLevel="3" x14ac:dyDescent="0.2">
      <c r="A64" s="29" t="s">
        <v>177</v>
      </c>
      <c r="B64" s="181">
        <v>4.1500000000000004</v>
      </c>
      <c r="C64" s="181">
        <v>4.1500000000000004</v>
      </c>
      <c r="D64" s="181">
        <v>4.1500000000000004</v>
      </c>
      <c r="E64" s="181">
        <v>4.1500000000000004</v>
      </c>
      <c r="F64" s="181">
        <v>4.1500000000000004</v>
      </c>
      <c r="G64" s="181">
        <v>4.1500000000000004</v>
      </c>
      <c r="H64" s="181">
        <v>4.1500000000000004</v>
      </c>
      <c r="I64" s="181">
        <v>4.1500000000000004</v>
      </c>
      <c r="J64" s="181">
        <v>4.1500000000000004</v>
      </c>
      <c r="K64" s="181">
        <v>4.1500000000000004</v>
      </c>
      <c r="L64" s="181">
        <v>4.1500000000000004</v>
      </c>
      <c r="M64" s="70"/>
      <c r="N64" s="70"/>
      <c r="O64" s="70"/>
    </row>
    <row r="65" spans="1:15" ht="25.5" outlineLevel="2" collapsed="1" x14ac:dyDescent="0.2">
      <c r="A65" s="267" t="s">
        <v>8</v>
      </c>
      <c r="B65" s="149">
        <f t="shared" ref="B65:K65" si="14">SUM(B$66:B$68)</f>
        <v>5.0584886555399997</v>
      </c>
      <c r="C65" s="149">
        <f t="shared" si="14"/>
        <v>4.7492812412700003</v>
      </c>
      <c r="D65" s="149">
        <f t="shared" si="14"/>
        <v>4.7492812412700003</v>
      </c>
      <c r="E65" s="149">
        <f t="shared" si="14"/>
        <v>4.7492812412700003</v>
      </c>
      <c r="F65" s="149">
        <f t="shared" si="14"/>
        <v>4.3636238269900005</v>
      </c>
      <c r="G65" s="149">
        <f t="shared" si="14"/>
        <v>4.2871738269899993</v>
      </c>
      <c r="H65" s="149">
        <f t="shared" si="14"/>
        <v>4.2107238269899998</v>
      </c>
      <c r="I65" s="149">
        <f t="shared" si="14"/>
        <v>4.0875664126600002</v>
      </c>
      <c r="J65" s="149">
        <f t="shared" si="14"/>
        <v>3.9214923286899999</v>
      </c>
      <c r="K65" s="149">
        <f t="shared" si="14"/>
        <v>3.5842920844699999</v>
      </c>
      <c r="L65" s="149">
        <v>3.4583316428100002</v>
      </c>
      <c r="M65" s="70"/>
      <c r="N65" s="70"/>
      <c r="O65" s="70"/>
    </row>
    <row r="66" spans="1:15" ht="12.75" hidden="1" outlineLevel="3" x14ac:dyDescent="0.2">
      <c r="A66" s="29" t="s">
        <v>10</v>
      </c>
      <c r="B66" s="181">
        <v>1.05</v>
      </c>
      <c r="C66" s="181">
        <v>0.78749999999999998</v>
      </c>
      <c r="D66" s="181">
        <v>0.78749999999999998</v>
      </c>
      <c r="E66" s="181">
        <v>0.78749999999999998</v>
      </c>
      <c r="F66" s="181">
        <v>0.52500000000000002</v>
      </c>
      <c r="G66" s="181">
        <v>0.52500000000000002</v>
      </c>
      <c r="H66" s="181">
        <v>0.52500000000000002</v>
      </c>
      <c r="I66" s="181">
        <v>0.52500000000000002</v>
      </c>
      <c r="J66" s="181">
        <v>0.43537591602999998</v>
      </c>
      <c r="K66" s="181">
        <v>0.17462567180999999</v>
      </c>
      <c r="L66" s="181">
        <v>0.17182264443</v>
      </c>
      <c r="M66" s="70"/>
      <c r="N66" s="70"/>
      <c r="O66" s="70"/>
    </row>
    <row r="67" spans="1:15" ht="12.75" hidden="1" outlineLevel="3" x14ac:dyDescent="0.2">
      <c r="A67" s="29" t="s">
        <v>106</v>
      </c>
      <c r="B67" s="181">
        <v>3.8598623181499998</v>
      </c>
      <c r="C67" s="181">
        <v>3.8223623181500002</v>
      </c>
      <c r="D67" s="181">
        <v>3.8223623181500002</v>
      </c>
      <c r="E67" s="181">
        <v>3.8223623181500002</v>
      </c>
      <c r="F67" s="181">
        <v>3.7084123181500002</v>
      </c>
      <c r="G67" s="181">
        <v>3.6319623181499998</v>
      </c>
      <c r="H67" s="181">
        <v>3.5555123181499999</v>
      </c>
      <c r="I67" s="181">
        <v>3.4415623181499999</v>
      </c>
      <c r="J67" s="181">
        <v>3.36511231815</v>
      </c>
      <c r="K67" s="181">
        <v>3.2886623181500001</v>
      </c>
      <c r="L67" s="181">
        <v>3.1747123181500001</v>
      </c>
      <c r="M67" s="70"/>
      <c r="N67" s="70"/>
      <c r="O67" s="70"/>
    </row>
    <row r="68" spans="1:15" ht="12.75" hidden="1" outlineLevel="3" x14ac:dyDescent="0.2">
      <c r="A68" s="29" t="s">
        <v>30</v>
      </c>
      <c r="B68" s="181">
        <v>0.14862633739</v>
      </c>
      <c r="C68" s="181">
        <v>0.13941892312000001</v>
      </c>
      <c r="D68" s="181">
        <v>0.13941892312000001</v>
      </c>
      <c r="E68" s="181">
        <v>0.13941892312000001</v>
      </c>
      <c r="F68" s="181">
        <v>0.13021150883999999</v>
      </c>
      <c r="G68" s="181">
        <v>0.13021150883999999</v>
      </c>
      <c r="H68" s="181">
        <v>0.13021150883999999</v>
      </c>
      <c r="I68" s="181">
        <v>0.12100409450999999</v>
      </c>
      <c r="J68" s="181">
        <v>0.12100409450999999</v>
      </c>
      <c r="K68" s="181">
        <v>0.12100409450999999</v>
      </c>
      <c r="L68" s="181">
        <v>0.11179668023</v>
      </c>
      <c r="M68" s="70"/>
      <c r="N68" s="70"/>
      <c r="O68" s="70"/>
    </row>
    <row r="69" spans="1:15" ht="12.75" outlineLevel="2" collapsed="1" x14ac:dyDescent="0.2">
      <c r="A69" s="68" t="s">
        <v>132</v>
      </c>
      <c r="B69" s="149">
        <f t="shared" ref="B69:K69" si="15">SUM(B$70:B$70)</f>
        <v>9.5465000000000003E-4</v>
      </c>
      <c r="C69" s="149">
        <f t="shared" si="15"/>
        <v>9.5465000000000003E-4</v>
      </c>
      <c r="D69" s="149">
        <f t="shared" si="15"/>
        <v>9.5465000000000003E-4</v>
      </c>
      <c r="E69" s="149">
        <f t="shared" si="15"/>
        <v>9.5465000000000003E-4</v>
      </c>
      <c r="F69" s="149">
        <f t="shared" si="15"/>
        <v>9.5465000000000003E-4</v>
      </c>
      <c r="G69" s="149">
        <f t="shared" si="15"/>
        <v>9.5465000000000003E-4</v>
      </c>
      <c r="H69" s="149">
        <f t="shared" si="15"/>
        <v>9.5465000000000003E-4</v>
      </c>
      <c r="I69" s="149">
        <f t="shared" si="15"/>
        <v>9.5465000000000003E-4</v>
      </c>
      <c r="J69" s="149">
        <f t="shared" si="15"/>
        <v>9.5465000000000003E-4</v>
      </c>
      <c r="K69" s="149">
        <f t="shared" si="15"/>
        <v>9.5465000000000003E-4</v>
      </c>
      <c r="L69" s="149">
        <v>9.5465000000000003E-4</v>
      </c>
      <c r="M69" s="70"/>
      <c r="N69" s="70"/>
      <c r="O69" s="70"/>
    </row>
    <row r="70" spans="1:15" ht="12.75" hidden="1" outlineLevel="3" x14ac:dyDescent="0.2">
      <c r="A70" s="29" t="s">
        <v>175</v>
      </c>
      <c r="B70" s="181">
        <v>9.5465000000000003E-4</v>
      </c>
      <c r="C70" s="181">
        <v>9.5465000000000003E-4</v>
      </c>
      <c r="D70" s="181">
        <v>9.5465000000000003E-4</v>
      </c>
      <c r="E70" s="181">
        <v>9.5465000000000003E-4</v>
      </c>
      <c r="F70" s="181">
        <v>9.5465000000000003E-4</v>
      </c>
      <c r="G70" s="181">
        <v>9.5465000000000003E-4</v>
      </c>
      <c r="H70" s="181">
        <v>9.5465000000000003E-4</v>
      </c>
      <c r="I70" s="181">
        <v>9.5465000000000003E-4</v>
      </c>
      <c r="J70" s="181">
        <v>9.5465000000000003E-4</v>
      </c>
      <c r="K70" s="181">
        <v>9.5465000000000003E-4</v>
      </c>
      <c r="L70" s="181">
        <v>9.5465000000000003E-4</v>
      </c>
      <c r="M70" s="70"/>
      <c r="N70" s="70"/>
      <c r="O70" s="70"/>
    </row>
    <row r="71" spans="1:15" ht="15" outlineLevel="1" x14ac:dyDescent="0.2">
      <c r="A71" s="271" t="s">
        <v>79</v>
      </c>
      <c r="B71" s="272">
        <f t="shared" ref="B71:L71" si="16">B$72+B$78+B$80+B$90+B$91</f>
        <v>216.44910279368</v>
      </c>
      <c r="C71" s="272">
        <f t="shared" si="16"/>
        <v>232.06907024201999</v>
      </c>
      <c r="D71" s="272">
        <f t="shared" si="16"/>
        <v>236.13489168031001</v>
      </c>
      <c r="E71" s="272">
        <f t="shared" si="16"/>
        <v>231.76167595303997</v>
      </c>
      <c r="F71" s="272">
        <f t="shared" si="16"/>
        <v>220.52857165252999</v>
      </c>
      <c r="G71" s="272">
        <f t="shared" si="16"/>
        <v>214.54986625766998</v>
      </c>
      <c r="H71" s="272">
        <f t="shared" si="16"/>
        <v>211.56399551475002</v>
      </c>
      <c r="I71" s="272">
        <f t="shared" si="16"/>
        <v>213.97114074901003</v>
      </c>
      <c r="J71" s="272">
        <f t="shared" si="16"/>
        <v>224.53552563627997</v>
      </c>
      <c r="K71" s="272">
        <f t="shared" si="16"/>
        <v>253.38331655271003</v>
      </c>
      <c r="L71" s="272">
        <f t="shared" si="16"/>
        <v>246.61841640453</v>
      </c>
      <c r="M71" s="70"/>
      <c r="N71" s="70"/>
      <c r="O71" s="70"/>
    </row>
    <row r="72" spans="1:15" ht="25.5" outlineLevel="2" collapsed="1" x14ac:dyDescent="0.2">
      <c r="A72" s="267" t="s">
        <v>142</v>
      </c>
      <c r="B72" s="149">
        <f t="shared" ref="B72:K72" si="17">SUM(B$73:B$77)</f>
        <v>140.83380311662</v>
      </c>
      <c r="C72" s="149">
        <f t="shared" si="17"/>
        <v>153.45544023683999</v>
      </c>
      <c r="D72" s="149">
        <f t="shared" si="17"/>
        <v>162.60218883141999</v>
      </c>
      <c r="E72" s="149">
        <f t="shared" si="17"/>
        <v>160.53410602661998</v>
      </c>
      <c r="F72" s="149">
        <f t="shared" si="17"/>
        <v>154.57251331621998</v>
      </c>
      <c r="G72" s="149">
        <f t="shared" si="17"/>
        <v>148.94139077244998</v>
      </c>
      <c r="H72" s="149">
        <f t="shared" si="17"/>
        <v>146.78160713998</v>
      </c>
      <c r="I72" s="149">
        <f t="shared" si="17"/>
        <v>150.27374710103001</v>
      </c>
      <c r="J72" s="149">
        <f t="shared" si="17"/>
        <v>158.63205608009</v>
      </c>
      <c r="K72" s="149">
        <f t="shared" si="17"/>
        <v>186.92616246872001</v>
      </c>
      <c r="L72" s="149">
        <v>181.47456114874001</v>
      </c>
      <c r="M72" s="70"/>
      <c r="N72" s="70"/>
      <c r="O72" s="70"/>
    </row>
    <row r="73" spans="1:15" ht="12.75" hidden="1" outlineLevel="3" x14ac:dyDescent="0.2">
      <c r="A73" s="29" t="s">
        <v>11</v>
      </c>
      <c r="B73" s="181">
        <v>0.45663837269000002</v>
      </c>
      <c r="C73" s="181">
        <v>0.47797529172999997</v>
      </c>
      <c r="D73" s="181">
        <v>0.51684894580999996</v>
      </c>
      <c r="E73" s="181">
        <v>0.45110630146000003</v>
      </c>
      <c r="F73" s="181">
        <v>0.40486248534000002</v>
      </c>
      <c r="G73" s="181">
        <v>0.40023368137999998</v>
      </c>
      <c r="H73" s="181">
        <v>0.39432825061999999</v>
      </c>
      <c r="I73" s="181">
        <v>0.39343652367999998</v>
      </c>
      <c r="J73" s="181">
        <v>0.40854695519000001</v>
      </c>
      <c r="K73" s="181">
        <v>0.35705558450000002</v>
      </c>
      <c r="L73" s="181">
        <v>0.28440542307</v>
      </c>
      <c r="M73" s="70"/>
      <c r="N73" s="70"/>
      <c r="O73" s="70"/>
    </row>
    <row r="74" spans="1:15" ht="12.75" hidden="1" outlineLevel="3" x14ac:dyDescent="0.2">
      <c r="A74" s="29" t="s">
        <v>97</v>
      </c>
      <c r="B74" s="181">
        <v>3.0501432933200001</v>
      </c>
      <c r="C74" s="181">
        <v>9.5183667486299992</v>
      </c>
      <c r="D74" s="181">
        <v>7.4123609181400001</v>
      </c>
      <c r="E74" s="181">
        <v>7.1424569206499999</v>
      </c>
      <c r="F74" s="181">
        <v>6.8624453811499997</v>
      </c>
      <c r="G74" s="181">
        <v>1.9933335758999999</v>
      </c>
      <c r="H74" s="181">
        <v>1.8288643710000001</v>
      </c>
      <c r="I74" s="181">
        <v>6.03233740696</v>
      </c>
      <c r="J74" s="181">
        <v>9.2013074011300002</v>
      </c>
      <c r="K74" s="181">
        <v>9.9645259196799998</v>
      </c>
      <c r="L74" s="181">
        <v>9.7851319412500004</v>
      </c>
      <c r="M74" s="70"/>
      <c r="N74" s="70"/>
      <c r="O74" s="70"/>
    </row>
    <row r="75" spans="1:15" ht="12.75" hidden="1" outlineLevel="3" x14ac:dyDescent="0.2">
      <c r="A75" s="29" t="s">
        <v>77</v>
      </c>
      <c r="B75" s="181">
        <v>0</v>
      </c>
      <c r="C75" s="181">
        <v>0</v>
      </c>
      <c r="D75" s="181">
        <v>0.14888030499999999</v>
      </c>
      <c r="E75" s="181">
        <v>0.14844663499999999</v>
      </c>
      <c r="F75" s="181">
        <v>0.14303429500000001</v>
      </c>
      <c r="G75" s="181">
        <v>0.14016205000000001</v>
      </c>
      <c r="H75" s="181">
        <v>0.13781769999999999</v>
      </c>
      <c r="I75" s="181">
        <v>0.27501207999999999</v>
      </c>
      <c r="J75" s="181">
        <v>0.28648423000000001</v>
      </c>
      <c r="K75" s="181">
        <v>0.29075719</v>
      </c>
      <c r="L75" s="181">
        <v>0.55693356000000005</v>
      </c>
      <c r="M75" s="70"/>
      <c r="N75" s="70"/>
      <c r="O75" s="70"/>
    </row>
    <row r="76" spans="1:15" ht="12.75" hidden="1" outlineLevel="3" x14ac:dyDescent="0.2">
      <c r="A76" s="29" t="s">
        <v>66</v>
      </c>
      <c r="B76" s="181">
        <v>9.4189829975699997</v>
      </c>
      <c r="C76" s="181">
        <v>9.9227143563200002</v>
      </c>
      <c r="D76" s="181">
        <v>10.801159387469999</v>
      </c>
      <c r="E76" s="181">
        <v>10.73868801543</v>
      </c>
      <c r="F76" s="181">
        <v>10.28764808393</v>
      </c>
      <c r="G76" s="181">
        <v>10.629452638929999</v>
      </c>
      <c r="H76" s="181">
        <v>10.70919082528</v>
      </c>
      <c r="I76" s="181">
        <v>10.68497338883</v>
      </c>
      <c r="J76" s="181">
        <v>11.17626242437</v>
      </c>
      <c r="K76" s="181">
        <v>11.31506234609</v>
      </c>
      <c r="L76" s="181">
        <v>11.0525840443</v>
      </c>
      <c r="M76" s="70"/>
      <c r="N76" s="70"/>
      <c r="O76" s="70"/>
    </row>
    <row r="77" spans="1:15" ht="12.75" hidden="1" outlineLevel="3" x14ac:dyDescent="0.2">
      <c r="A77" s="29" t="s">
        <v>93</v>
      </c>
      <c r="B77" s="181">
        <v>127.90803845304001</v>
      </c>
      <c r="C77" s="181">
        <v>133.53638384016</v>
      </c>
      <c r="D77" s="181">
        <v>143.72293927499999</v>
      </c>
      <c r="E77" s="181">
        <v>142.05340815407999</v>
      </c>
      <c r="F77" s="181">
        <v>136.8745230708</v>
      </c>
      <c r="G77" s="181">
        <v>135.77820882623999</v>
      </c>
      <c r="H77" s="181">
        <v>133.71140599308001</v>
      </c>
      <c r="I77" s="181">
        <v>132.88798770156001</v>
      </c>
      <c r="J77" s="181">
        <v>137.5594550694</v>
      </c>
      <c r="K77" s="181">
        <v>164.99876142845</v>
      </c>
      <c r="L77" s="181">
        <v>159.79550618011999</v>
      </c>
      <c r="M77" s="70"/>
      <c r="N77" s="70"/>
      <c r="O77" s="70"/>
    </row>
    <row r="78" spans="1:15" ht="25.5" outlineLevel="2" collapsed="1" x14ac:dyDescent="0.2">
      <c r="A78" s="267" t="s">
        <v>4</v>
      </c>
      <c r="B78" s="149">
        <f t="shared" ref="B78:K78" si="18">SUM(B$79:B$79)</f>
        <v>4.6790669948200003</v>
      </c>
      <c r="C78" s="149">
        <f t="shared" si="18"/>
        <v>4.29054578606</v>
      </c>
      <c r="D78" s="149">
        <f t="shared" si="18"/>
        <v>4.6151065842900003</v>
      </c>
      <c r="E78" s="149">
        <f t="shared" si="18"/>
        <v>4.4724396796699999</v>
      </c>
      <c r="F78" s="149">
        <f t="shared" si="18"/>
        <v>4.29647519329</v>
      </c>
      <c r="G78" s="149">
        <f t="shared" si="18"/>
        <v>4.2929737400599999</v>
      </c>
      <c r="H78" s="149">
        <f t="shared" si="18"/>
        <v>4.2398202607500002</v>
      </c>
      <c r="I78" s="149">
        <f t="shared" si="18"/>
        <v>3.6259135376699998</v>
      </c>
      <c r="J78" s="149">
        <f t="shared" si="18"/>
        <v>3.7507880777799998</v>
      </c>
      <c r="K78" s="149">
        <f t="shared" si="18"/>
        <v>3.78875151009</v>
      </c>
      <c r="L78" s="149">
        <v>3.7279358572399999</v>
      </c>
      <c r="M78" s="70"/>
      <c r="N78" s="70"/>
      <c r="O78" s="70"/>
    </row>
    <row r="79" spans="1:15" ht="12.75" hidden="1" outlineLevel="3" x14ac:dyDescent="0.2">
      <c r="A79" s="29" t="s">
        <v>102</v>
      </c>
      <c r="B79" s="181">
        <v>4.6790669948200003</v>
      </c>
      <c r="C79" s="181">
        <v>4.29054578606</v>
      </c>
      <c r="D79" s="181">
        <v>4.6151065842900003</v>
      </c>
      <c r="E79" s="181">
        <v>4.4724396796699999</v>
      </c>
      <c r="F79" s="181">
        <v>4.29647519329</v>
      </c>
      <c r="G79" s="181">
        <v>4.2929737400599999</v>
      </c>
      <c r="H79" s="181">
        <v>4.2398202607500002</v>
      </c>
      <c r="I79" s="181">
        <v>3.6259135376699998</v>
      </c>
      <c r="J79" s="181">
        <v>3.7507880777799998</v>
      </c>
      <c r="K79" s="181">
        <v>3.78875151009</v>
      </c>
      <c r="L79" s="181">
        <v>3.7279358572399999</v>
      </c>
      <c r="M79" s="70"/>
      <c r="N79" s="70"/>
      <c r="O79" s="70"/>
    </row>
    <row r="80" spans="1:15" ht="25.5" outlineLevel="2" collapsed="1" x14ac:dyDescent="0.2">
      <c r="A80" s="267" t="s">
        <v>22</v>
      </c>
      <c r="B80" s="149">
        <f t="shared" ref="B80:K80" si="19">SUM(B$81:B$89)</f>
        <v>68.227550551150003</v>
      </c>
      <c r="C80" s="149">
        <f t="shared" si="19"/>
        <v>71.495211779420003</v>
      </c>
      <c r="D80" s="149">
        <f t="shared" si="19"/>
        <v>65.874005242880003</v>
      </c>
      <c r="E80" s="149">
        <f t="shared" si="19"/>
        <v>63.746894540999996</v>
      </c>
      <c r="F80" s="149">
        <f t="shared" si="19"/>
        <v>58.761019617800002</v>
      </c>
      <c r="G80" s="149">
        <f t="shared" si="19"/>
        <v>58.440154640419998</v>
      </c>
      <c r="H80" s="149">
        <f t="shared" si="19"/>
        <v>57.710989266310008</v>
      </c>
      <c r="I80" s="149">
        <f t="shared" si="19"/>
        <v>57.257338621810007</v>
      </c>
      <c r="J80" s="149">
        <f t="shared" si="19"/>
        <v>59.239613289620003</v>
      </c>
      <c r="K80" s="149">
        <f t="shared" si="19"/>
        <v>59.722744805799998</v>
      </c>
      <c r="L80" s="149">
        <v>58.563153292839999</v>
      </c>
      <c r="M80" s="70"/>
      <c r="N80" s="70"/>
      <c r="O80" s="70"/>
    </row>
    <row r="81" spans="1:15" ht="12.75" hidden="1" outlineLevel="3" x14ac:dyDescent="0.2">
      <c r="A81" s="29" t="s">
        <v>65</v>
      </c>
      <c r="B81" s="181">
        <v>0.97860044465999996</v>
      </c>
      <c r="C81" s="181">
        <v>1.02337652194</v>
      </c>
      <c r="D81" s="181">
        <v>0</v>
      </c>
      <c r="E81" s="181">
        <v>0</v>
      </c>
      <c r="F81" s="181">
        <v>0</v>
      </c>
      <c r="G81" s="181">
        <v>0</v>
      </c>
      <c r="H81" s="181">
        <v>0</v>
      </c>
      <c r="I81" s="181">
        <v>0</v>
      </c>
      <c r="J81" s="181">
        <v>0</v>
      </c>
      <c r="K81" s="181">
        <v>0</v>
      </c>
      <c r="L81" s="181">
        <v>0</v>
      </c>
      <c r="M81" s="70"/>
      <c r="N81" s="70"/>
      <c r="O81" s="70"/>
    </row>
    <row r="82" spans="1:15" ht="12.75" hidden="1" outlineLevel="3" x14ac:dyDescent="0.2">
      <c r="A82" s="29" t="s">
        <v>136</v>
      </c>
      <c r="B82" s="181">
        <v>2.4192672335999998</v>
      </c>
      <c r="C82" s="181">
        <v>2.5352983151999999</v>
      </c>
      <c r="D82" s="181">
        <v>2.7270824112000001</v>
      </c>
      <c r="E82" s="181">
        <v>2.6427800447999998</v>
      </c>
      <c r="F82" s="181">
        <v>0</v>
      </c>
      <c r="G82" s="181">
        <v>0</v>
      </c>
      <c r="H82" s="181">
        <v>0</v>
      </c>
      <c r="I82" s="181">
        <v>0</v>
      </c>
      <c r="J82" s="181">
        <v>0</v>
      </c>
      <c r="K82" s="181">
        <v>0</v>
      </c>
      <c r="L82" s="181">
        <v>0</v>
      </c>
      <c r="M82" s="70"/>
      <c r="N82" s="70"/>
      <c r="O82" s="70"/>
    </row>
    <row r="83" spans="1:15" ht="12.75" hidden="1" outlineLevel="3" x14ac:dyDescent="0.2">
      <c r="A83" s="29" t="s">
        <v>14</v>
      </c>
      <c r="B83" s="181">
        <v>0</v>
      </c>
      <c r="C83" s="181">
        <v>0</v>
      </c>
      <c r="D83" s="181">
        <v>0</v>
      </c>
      <c r="E83" s="181">
        <v>0</v>
      </c>
      <c r="F83" s="181">
        <v>0.22042605838000001</v>
      </c>
      <c r="G83" s="181">
        <v>0.37879199249000001</v>
      </c>
      <c r="H83" s="181">
        <v>0.37317205301</v>
      </c>
      <c r="I83" s="181">
        <v>0.37232816428999999</v>
      </c>
      <c r="J83" s="181">
        <v>0.38785986221000002</v>
      </c>
      <c r="K83" s="181">
        <v>0.39364485664999999</v>
      </c>
      <c r="L83" s="181">
        <v>0.37700534831999999</v>
      </c>
      <c r="M83" s="70"/>
      <c r="N83" s="70"/>
      <c r="O83" s="70"/>
    </row>
    <row r="84" spans="1:15" ht="12.75" hidden="1" outlineLevel="3" x14ac:dyDescent="0.2">
      <c r="A84" s="29" t="s">
        <v>122</v>
      </c>
      <c r="B84" s="181">
        <v>1.1144829759399999</v>
      </c>
      <c r="C84" s="181">
        <v>1.1654763881400001</v>
      </c>
      <c r="D84" s="181">
        <v>1.26548258506</v>
      </c>
      <c r="E84" s="181">
        <v>1.1356167509199999</v>
      </c>
      <c r="F84" s="181">
        <v>1.0942123501700001</v>
      </c>
      <c r="G84" s="181">
        <v>1.0722396760499999</v>
      </c>
      <c r="H84" s="181">
        <v>1.0543053986599999</v>
      </c>
      <c r="I84" s="181">
        <v>1.05192119967</v>
      </c>
      <c r="J84" s="181">
        <v>1.0958021731600001</v>
      </c>
      <c r="K84" s="181">
        <v>0.98857443989000005</v>
      </c>
      <c r="L84" s="181">
        <v>0.94678704614999998</v>
      </c>
      <c r="M84" s="70"/>
      <c r="N84" s="70"/>
      <c r="O84" s="70"/>
    </row>
    <row r="85" spans="1:15" ht="12.75" hidden="1" outlineLevel="3" x14ac:dyDescent="0.2">
      <c r="A85" s="29" t="s">
        <v>155</v>
      </c>
      <c r="B85" s="181">
        <v>12.0003335</v>
      </c>
      <c r="C85" s="181">
        <v>12.575884500000001</v>
      </c>
      <c r="D85" s="181">
        <v>13.5271945</v>
      </c>
      <c r="E85" s="181">
        <v>13.109028</v>
      </c>
      <c r="F85" s="181">
        <v>12.593264</v>
      </c>
      <c r="G85" s="181">
        <v>12.583000999999999</v>
      </c>
      <c r="H85" s="181">
        <v>12.4272045</v>
      </c>
      <c r="I85" s="181">
        <v>12.399101999999999</v>
      </c>
      <c r="J85" s="181">
        <v>12.8261205</v>
      </c>
      <c r="K85" s="181">
        <v>12.955939499999999</v>
      </c>
      <c r="L85" s="181">
        <v>12.747975500000001</v>
      </c>
      <c r="M85" s="70"/>
      <c r="N85" s="70"/>
      <c r="O85" s="70"/>
    </row>
    <row r="86" spans="1:15" ht="12.75" hidden="1" outlineLevel="3" x14ac:dyDescent="0.2">
      <c r="A86" s="29" t="s">
        <v>70</v>
      </c>
      <c r="B86" s="181">
        <v>1.7299680773599999</v>
      </c>
      <c r="C86" s="181">
        <v>1.81293950952</v>
      </c>
      <c r="D86" s="181">
        <v>1.95008035912</v>
      </c>
      <c r="E86" s="181">
        <v>1.8897974764800001</v>
      </c>
      <c r="F86" s="181">
        <v>1.6527399673600001</v>
      </c>
      <c r="G86" s="181">
        <v>1.6513930512399999</v>
      </c>
      <c r="H86" s="181">
        <v>1.6309463185799999</v>
      </c>
      <c r="I86" s="181">
        <v>1.62725814648</v>
      </c>
      <c r="J86" s="181">
        <v>1.6833000544200001</v>
      </c>
      <c r="K86" s="181">
        <v>1.7003374999800001</v>
      </c>
      <c r="L86" s="181">
        <v>1.50834046116</v>
      </c>
      <c r="M86" s="70"/>
      <c r="N86" s="70"/>
      <c r="O86" s="70"/>
    </row>
    <row r="87" spans="1:15" ht="12.75" hidden="1" outlineLevel="3" x14ac:dyDescent="0.2">
      <c r="A87" s="29" t="s">
        <v>73</v>
      </c>
      <c r="B87" s="181">
        <v>37.252008746640001</v>
      </c>
      <c r="C87" s="181">
        <v>39.038661666419998</v>
      </c>
      <c r="D87" s="181">
        <v>41.991763631529999</v>
      </c>
      <c r="E87" s="181">
        <v>40.693671198049998</v>
      </c>
      <c r="F87" s="181">
        <v>39.092611940890002</v>
      </c>
      <c r="G87" s="181">
        <v>39.06075304582</v>
      </c>
      <c r="H87" s="181">
        <v>38.577122105000001</v>
      </c>
      <c r="I87" s="181">
        <v>38.166740236110002</v>
      </c>
      <c r="J87" s="181">
        <v>39.4811825373</v>
      </c>
      <c r="K87" s="181">
        <v>39.880789545189998</v>
      </c>
      <c r="L87" s="181">
        <v>39.240637704640001</v>
      </c>
      <c r="M87" s="70"/>
      <c r="N87" s="70"/>
      <c r="O87" s="70"/>
    </row>
    <row r="88" spans="1:15" ht="12.75" hidden="1" outlineLevel="3" x14ac:dyDescent="0.2">
      <c r="A88" s="29" t="s">
        <v>160</v>
      </c>
      <c r="B88" s="181">
        <v>3.91435878353</v>
      </c>
      <c r="C88" s="181">
        <v>4.1020963253399998</v>
      </c>
      <c r="D88" s="181">
        <v>4.4124017559700004</v>
      </c>
      <c r="E88" s="181">
        <v>4.2760010707499996</v>
      </c>
      <c r="F88" s="181">
        <v>4.1077653009999997</v>
      </c>
      <c r="G88" s="181">
        <v>3.69397587482</v>
      </c>
      <c r="H88" s="181">
        <v>3.6482388910600001</v>
      </c>
      <c r="I88" s="181">
        <v>3.6399888752599998</v>
      </c>
      <c r="J88" s="181">
        <v>3.76534816253</v>
      </c>
      <c r="K88" s="181">
        <v>3.8034589640899998</v>
      </c>
      <c r="L88" s="181">
        <v>3.7424072325700002</v>
      </c>
      <c r="M88" s="70"/>
      <c r="N88" s="70"/>
      <c r="O88" s="70"/>
    </row>
    <row r="89" spans="1:15" ht="12.75" hidden="1" outlineLevel="3" x14ac:dyDescent="0.2">
      <c r="A89" s="29" t="s">
        <v>31</v>
      </c>
      <c r="B89" s="181">
        <v>8.8185307894200005</v>
      </c>
      <c r="C89" s="181">
        <v>9.2414785528600003</v>
      </c>
      <c r="D89" s="181">
        <v>0</v>
      </c>
      <c r="E89" s="181">
        <v>0</v>
      </c>
      <c r="F89" s="181">
        <v>0</v>
      </c>
      <c r="G89" s="181">
        <v>0</v>
      </c>
      <c r="H89" s="181">
        <v>0</v>
      </c>
      <c r="I89" s="181">
        <v>0</v>
      </c>
      <c r="J89" s="181">
        <v>0</v>
      </c>
      <c r="K89" s="181">
        <v>0</v>
      </c>
      <c r="L89" s="181">
        <v>0</v>
      </c>
      <c r="M89" s="70"/>
      <c r="N89" s="70"/>
      <c r="O89" s="70"/>
    </row>
    <row r="90" spans="1:15" ht="25.5" outlineLevel="2" x14ac:dyDescent="0.2">
      <c r="A90" s="267" t="s">
        <v>143</v>
      </c>
      <c r="B90" s="149"/>
      <c r="C90" s="149"/>
      <c r="D90" s="149"/>
      <c r="E90" s="149"/>
      <c r="F90" s="149"/>
      <c r="G90" s="149"/>
      <c r="H90" s="149"/>
      <c r="I90" s="149"/>
      <c r="J90" s="149"/>
      <c r="K90" s="149"/>
      <c r="L90" s="149"/>
      <c r="M90" s="70"/>
      <c r="N90" s="70"/>
      <c r="O90" s="70"/>
    </row>
    <row r="91" spans="1:15" ht="12.75" outlineLevel="2" collapsed="1" x14ac:dyDescent="0.2">
      <c r="A91" s="68" t="s">
        <v>6</v>
      </c>
      <c r="B91" s="149">
        <f t="shared" ref="B91:K91" si="20">SUM(B$92:B$92)</f>
        <v>2.7086821310899998</v>
      </c>
      <c r="C91" s="149">
        <f t="shared" si="20"/>
        <v>2.8278724397000001</v>
      </c>
      <c r="D91" s="149">
        <f t="shared" si="20"/>
        <v>3.0435910217200002</v>
      </c>
      <c r="E91" s="149">
        <f t="shared" si="20"/>
        <v>3.0082357057500002</v>
      </c>
      <c r="F91" s="149">
        <f t="shared" si="20"/>
        <v>2.8985635252200002</v>
      </c>
      <c r="G91" s="149">
        <f t="shared" si="20"/>
        <v>2.8753471047399999</v>
      </c>
      <c r="H91" s="149">
        <f t="shared" si="20"/>
        <v>2.8315788477099999</v>
      </c>
      <c r="I91" s="149">
        <f t="shared" si="20"/>
        <v>2.8141414884999998</v>
      </c>
      <c r="J91" s="149">
        <f t="shared" si="20"/>
        <v>2.9130681887900001</v>
      </c>
      <c r="K91" s="149">
        <f t="shared" si="20"/>
        <v>2.9456577680999998</v>
      </c>
      <c r="L91" s="149">
        <v>2.8527661057100002</v>
      </c>
      <c r="M91" s="70"/>
      <c r="N91" s="70"/>
      <c r="O91" s="70"/>
    </row>
    <row r="92" spans="1:15" ht="12.75" hidden="1" outlineLevel="3" x14ac:dyDescent="0.2">
      <c r="A92" s="29" t="s">
        <v>93</v>
      </c>
      <c r="B92" s="181">
        <v>2.7086821310899998</v>
      </c>
      <c r="C92" s="181">
        <v>2.8278724397000001</v>
      </c>
      <c r="D92" s="181">
        <v>3.0435910217200002</v>
      </c>
      <c r="E92" s="181">
        <v>3.0082357057500002</v>
      </c>
      <c r="F92" s="181">
        <v>2.8985635252200002</v>
      </c>
      <c r="G92" s="181">
        <v>2.8753471047399999</v>
      </c>
      <c r="H92" s="181">
        <v>2.8315788477099999</v>
      </c>
      <c r="I92" s="181">
        <v>2.8141414884999998</v>
      </c>
      <c r="J92" s="181">
        <v>2.9130681887900001</v>
      </c>
      <c r="K92" s="181">
        <v>2.9456577680999998</v>
      </c>
      <c r="L92" s="181">
        <v>2.8527661057100002</v>
      </c>
      <c r="M92" s="70"/>
      <c r="N92" s="70"/>
      <c r="O92" s="70"/>
    </row>
    <row r="93" spans="1:15" x14ac:dyDescent="0.2">
      <c r="B93" s="168"/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70"/>
      <c r="N93" s="70"/>
      <c r="O93" s="70"/>
    </row>
    <row r="94" spans="1:15" x14ac:dyDescent="0.2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70"/>
      <c r="N94" s="70"/>
      <c r="O94" s="70"/>
    </row>
    <row r="95" spans="1:15" x14ac:dyDescent="0.2"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70"/>
      <c r="N95" s="70"/>
      <c r="O95" s="70"/>
    </row>
    <row r="96" spans="1:15" x14ac:dyDescent="0.2">
      <c r="B96" s="168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70"/>
      <c r="N96" s="70"/>
      <c r="O96" s="70"/>
    </row>
    <row r="97" spans="2:15" x14ac:dyDescent="0.2">
      <c r="B97" s="168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70"/>
      <c r="N97" s="70"/>
      <c r="O97" s="70"/>
    </row>
    <row r="98" spans="2:15" x14ac:dyDescent="0.2">
      <c r="B98" s="168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70"/>
      <c r="N98" s="70"/>
      <c r="O98" s="70"/>
    </row>
    <row r="99" spans="2:15" x14ac:dyDescent="0.2"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70"/>
      <c r="N99" s="70"/>
      <c r="O99" s="70"/>
    </row>
    <row r="100" spans="2:15" x14ac:dyDescent="0.2"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70"/>
      <c r="N100" s="70"/>
      <c r="O100" s="70"/>
    </row>
    <row r="101" spans="2:15" x14ac:dyDescent="0.2"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70"/>
      <c r="N101" s="70"/>
      <c r="O101" s="70"/>
    </row>
    <row r="102" spans="2:15" x14ac:dyDescent="0.2"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70"/>
      <c r="N102" s="70"/>
      <c r="O102" s="70"/>
    </row>
    <row r="103" spans="2:15" x14ac:dyDescent="0.2">
      <c r="B103" s="168"/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70"/>
      <c r="N103" s="70"/>
      <c r="O103" s="70"/>
    </row>
    <row r="104" spans="2:15" x14ac:dyDescent="0.2">
      <c r="B104" s="168"/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  <c r="M104" s="70"/>
      <c r="N104" s="70"/>
      <c r="O104" s="70"/>
    </row>
    <row r="105" spans="2:15" x14ac:dyDescent="0.2">
      <c r="B105" s="168"/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70"/>
      <c r="N105" s="70"/>
      <c r="O105" s="70"/>
    </row>
    <row r="106" spans="2:15" x14ac:dyDescent="0.2"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70"/>
      <c r="N106" s="70"/>
      <c r="O106" s="70"/>
    </row>
    <row r="107" spans="2:15" x14ac:dyDescent="0.2">
      <c r="B107" s="168"/>
      <c r="C107" s="168"/>
      <c r="D107" s="168"/>
      <c r="E107" s="168"/>
      <c r="F107" s="168"/>
      <c r="G107" s="168"/>
      <c r="H107" s="168"/>
      <c r="I107" s="168"/>
      <c r="J107" s="168"/>
      <c r="K107" s="168"/>
      <c r="L107" s="168"/>
      <c r="M107" s="70"/>
      <c r="N107" s="70"/>
      <c r="O107" s="70"/>
    </row>
    <row r="108" spans="2:15" x14ac:dyDescent="0.2">
      <c r="B108" s="168"/>
      <c r="C108" s="168"/>
      <c r="D108" s="168"/>
      <c r="E108" s="168"/>
      <c r="F108" s="168"/>
      <c r="G108" s="168"/>
      <c r="H108" s="168"/>
      <c r="I108" s="168"/>
      <c r="J108" s="168"/>
      <c r="K108" s="168"/>
      <c r="L108" s="168"/>
      <c r="M108" s="70"/>
      <c r="N108" s="70"/>
      <c r="O108" s="70"/>
    </row>
    <row r="109" spans="2:15" x14ac:dyDescent="0.2">
      <c r="B109" s="168"/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70"/>
      <c r="N109" s="70"/>
      <c r="O109" s="70"/>
    </row>
    <row r="110" spans="2:15" x14ac:dyDescent="0.2">
      <c r="B110" s="168"/>
      <c r="C110" s="168"/>
      <c r="D110" s="168"/>
      <c r="E110" s="168"/>
      <c r="F110" s="168"/>
      <c r="G110" s="168"/>
      <c r="H110" s="168"/>
      <c r="I110" s="168"/>
      <c r="J110" s="168"/>
      <c r="K110" s="168"/>
      <c r="L110" s="168"/>
      <c r="M110" s="70"/>
      <c r="N110" s="70"/>
      <c r="O110" s="70"/>
    </row>
    <row r="111" spans="2:15" x14ac:dyDescent="0.2">
      <c r="B111" s="168"/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70"/>
      <c r="N111" s="70"/>
      <c r="O111" s="70"/>
    </row>
    <row r="112" spans="2:15" x14ac:dyDescent="0.2">
      <c r="B112" s="168"/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70"/>
      <c r="N112" s="70"/>
      <c r="O112" s="70"/>
    </row>
    <row r="113" spans="2:15" x14ac:dyDescent="0.2">
      <c r="B113" s="168"/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70"/>
      <c r="N113" s="70"/>
      <c r="O113" s="70"/>
    </row>
    <row r="114" spans="2:15" x14ac:dyDescent="0.2">
      <c r="B114" s="168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70"/>
      <c r="N114" s="70"/>
      <c r="O114" s="70"/>
    </row>
    <row r="115" spans="2:15" x14ac:dyDescent="0.2">
      <c r="B115" s="168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70"/>
      <c r="N115" s="70"/>
      <c r="O115" s="70"/>
    </row>
    <row r="116" spans="2:15" x14ac:dyDescent="0.2">
      <c r="B116" s="168"/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70"/>
      <c r="N116" s="70"/>
      <c r="O116" s="70"/>
    </row>
    <row r="117" spans="2:15" x14ac:dyDescent="0.2">
      <c r="B117" s="168"/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70"/>
      <c r="N117" s="70"/>
      <c r="O117" s="70"/>
    </row>
    <row r="118" spans="2:15" x14ac:dyDescent="0.2">
      <c r="B118" s="168"/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70"/>
      <c r="N118" s="70"/>
      <c r="O118" s="70"/>
    </row>
    <row r="119" spans="2:15" x14ac:dyDescent="0.2">
      <c r="B119" s="168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70"/>
      <c r="N119" s="70"/>
      <c r="O119" s="70"/>
    </row>
    <row r="120" spans="2:15" x14ac:dyDescent="0.2">
      <c r="B120" s="168"/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70"/>
      <c r="N120" s="70"/>
      <c r="O120" s="70"/>
    </row>
    <row r="121" spans="2:15" x14ac:dyDescent="0.2">
      <c r="B121" s="168"/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70"/>
      <c r="N121" s="70"/>
      <c r="O121" s="70"/>
    </row>
    <row r="122" spans="2:15" x14ac:dyDescent="0.2">
      <c r="B122" s="168"/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70"/>
      <c r="N122" s="70"/>
      <c r="O122" s="70"/>
    </row>
    <row r="123" spans="2:15" x14ac:dyDescent="0.2">
      <c r="B123" s="168"/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70"/>
      <c r="N123" s="70"/>
      <c r="O123" s="70"/>
    </row>
    <row r="124" spans="2:15" x14ac:dyDescent="0.2">
      <c r="B124" s="168"/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70"/>
      <c r="N124" s="70"/>
      <c r="O124" s="70"/>
    </row>
    <row r="125" spans="2:15" x14ac:dyDescent="0.2">
      <c r="B125" s="168"/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70"/>
      <c r="N125" s="70"/>
      <c r="O125" s="70"/>
    </row>
    <row r="126" spans="2:15" x14ac:dyDescent="0.2">
      <c r="B126" s="168"/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70"/>
      <c r="N126" s="70"/>
      <c r="O126" s="70"/>
    </row>
    <row r="127" spans="2:15" x14ac:dyDescent="0.2">
      <c r="B127" s="168"/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70"/>
      <c r="N127" s="70"/>
      <c r="O127" s="70"/>
    </row>
    <row r="128" spans="2:15" x14ac:dyDescent="0.2">
      <c r="B128" s="168"/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70"/>
      <c r="N128" s="70"/>
      <c r="O128" s="70"/>
    </row>
    <row r="129" spans="2:15" x14ac:dyDescent="0.2">
      <c r="B129" s="168"/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70"/>
      <c r="N129" s="70"/>
      <c r="O129" s="70"/>
    </row>
    <row r="130" spans="2:15" x14ac:dyDescent="0.2">
      <c r="B130" s="168"/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70"/>
      <c r="N130" s="70"/>
      <c r="O130" s="70"/>
    </row>
    <row r="131" spans="2:15" x14ac:dyDescent="0.2">
      <c r="B131" s="168"/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70"/>
      <c r="N131" s="70"/>
      <c r="O131" s="70"/>
    </row>
    <row r="132" spans="2:15" x14ac:dyDescent="0.2">
      <c r="B132" s="168"/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70"/>
      <c r="N132" s="70"/>
      <c r="O132" s="70"/>
    </row>
    <row r="133" spans="2:15" x14ac:dyDescent="0.2">
      <c r="B133" s="168"/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70"/>
      <c r="N133" s="70"/>
      <c r="O133" s="70"/>
    </row>
    <row r="134" spans="2:15" x14ac:dyDescent="0.2">
      <c r="B134" s="168"/>
      <c r="C134" s="168"/>
      <c r="D134" s="168"/>
      <c r="E134" s="168"/>
      <c r="F134" s="168"/>
      <c r="G134" s="168"/>
      <c r="H134" s="168"/>
      <c r="I134" s="168"/>
      <c r="J134" s="168"/>
      <c r="K134" s="168"/>
      <c r="L134" s="168"/>
      <c r="M134" s="70"/>
      <c r="N134" s="70"/>
      <c r="O134" s="70"/>
    </row>
    <row r="135" spans="2:15" x14ac:dyDescent="0.2">
      <c r="B135" s="168"/>
      <c r="C135" s="168"/>
      <c r="D135" s="168"/>
      <c r="E135" s="168"/>
      <c r="F135" s="168"/>
      <c r="G135" s="168"/>
      <c r="H135" s="168"/>
      <c r="I135" s="168"/>
      <c r="J135" s="168"/>
      <c r="K135" s="168"/>
      <c r="L135" s="168"/>
      <c r="M135" s="70"/>
      <c r="N135" s="70"/>
      <c r="O135" s="70"/>
    </row>
    <row r="136" spans="2:15" x14ac:dyDescent="0.2">
      <c r="B136" s="168"/>
      <c r="C136" s="168"/>
      <c r="D136" s="168"/>
      <c r="E136" s="168"/>
      <c r="F136" s="168"/>
      <c r="G136" s="168"/>
      <c r="H136" s="168"/>
      <c r="I136" s="168"/>
      <c r="J136" s="168"/>
      <c r="K136" s="168"/>
      <c r="L136" s="168"/>
      <c r="M136" s="70"/>
      <c r="N136" s="70"/>
      <c r="O136" s="70"/>
    </row>
    <row r="137" spans="2:15" x14ac:dyDescent="0.2">
      <c r="B137" s="168"/>
      <c r="C137" s="168"/>
      <c r="D137" s="168"/>
      <c r="E137" s="168"/>
      <c r="F137" s="168"/>
      <c r="G137" s="168"/>
      <c r="H137" s="168"/>
      <c r="I137" s="168"/>
      <c r="J137" s="168"/>
      <c r="K137" s="168"/>
      <c r="L137" s="168"/>
      <c r="M137" s="70"/>
      <c r="N137" s="70"/>
      <c r="O137" s="70"/>
    </row>
    <row r="138" spans="2:15" x14ac:dyDescent="0.2">
      <c r="B138" s="168"/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70"/>
      <c r="N138" s="70"/>
      <c r="O138" s="70"/>
    </row>
    <row r="139" spans="2:15" x14ac:dyDescent="0.2">
      <c r="B139" s="168"/>
      <c r="C139" s="168"/>
      <c r="D139" s="168"/>
      <c r="E139" s="168"/>
      <c r="F139" s="168"/>
      <c r="G139" s="168"/>
      <c r="H139" s="168"/>
      <c r="I139" s="168"/>
      <c r="J139" s="168"/>
      <c r="K139" s="168"/>
      <c r="L139" s="168"/>
      <c r="M139" s="70"/>
      <c r="N139" s="70"/>
      <c r="O139" s="70"/>
    </row>
    <row r="140" spans="2:15" x14ac:dyDescent="0.2">
      <c r="B140" s="168"/>
      <c r="C140" s="168"/>
      <c r="D140" s="168"/>
      <c r="E140" s="168"/>
      <c r="F140" s="168"/>
      <c r="G140" s="168"/>
      <c r="H140" s="168"/>
      <c r="I140" s="168"/>
      <c r="J140" s="168"/>
      <c r="K140" s="168"/>
      <c r="L140" s="168"/>
      <c r="M140" s="70"/>
      <c r="N140" s="70"/>
      <c r="O140" s="70"/>
    </row>
    <row r="141" spans="2:15" x14ac:dyDescent="0.2">
      <c r="B141" s="168"/>
      <c r="C141" s="168"/>
      <c r="D141" s="168"/>
      <c r="E141" s="168"/>
      <c r="F141" s="168"/>
      <c r="G141" s="168"/>
      <c r="H141" s="168"/>
      <c r="I141" s="168"/>
      <c r="J141" s="168"/>
      <c r="K141" s="168"/>
      <c r="L141" s="168"/>
      <c r="M141" s="70"/>
      <c r="N141" s="70"/>
      <c r="O141" s="70"/>
    </row>
    <row r="142" spans="2:15" x14ac:dyDescent="0.2">
      <c r="B142" s="168"/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70"/>
      <c r="N142" s="70"/>
      <c r="O142" s="70"/>
    </row>
    <row r="143" spans="2:15" x14ac:dyDescent="0.2">
      <c r="B143" s="168"/>
      <c r="C143" s="168"/>
      <c r="D143" s="168"/>
      <c r="E143" s="168"/>
      <c r="F143" s="168"/>
      <c r="G143" s="168"/>
      <c r="H143" s="168"/>
      <c r="I143" s="168"/>
      <c r="J143" s="168"/>
      <c r="K143" s="168"/>
      <c r="L143" s="168"/>
      <c r="M143" s="70"/>
      <c r="N143" s="70"/>
      <c r="O143" s="70"/>
    </row>
    <row r="144" spans="2:15" x14ac:dyDescent="0.2">
      <c r="B144" s="168"/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70"/>
      <c r="N144" s="70"/>
      <c r="O144" s="70"/>
    </row>
    <row r="145" spans="2:15" x14ac:dyDescent="0.2">
      <c r="B145" s="168"/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70"/>
      <c r="N145" s="70"/>
      <c r="O145" s="70"/>
    </row>
    <row r="146" spans="2:15" x14ac:dyDescent="0.2">
      <c r="B146" s="168"/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70"/>
      <c r="N146" s="70"/>
      <c r="O146" s="70"/>
    </row>
    <row r="147" spans="2:15" x14ac:dyDescent="0.2">
      <c r="B147" s="168"/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70"/>
      <c r="N147" s="70"/>
      <c r="O147" s="70"/>
    </row>
    <row r="148" spans="2:15" x14ac:dyDescent="0.2">
      <c r="B148" s="168"/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70"/>
      <c r="N148" s="70"/>
      <c r="O148" s="70"/>
    </row>
    <row r="149" spans="2:15" x14ac:dyDescent="0.2">
      <c r="B149" s="168"/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70"/>
      <c r="N149" s="70"/>
      <c r="O149" s="70"/>
    </row>
    <row r="150" spans="2:15" x14ac:dyDescent="0.2">
      <c r="B150" s="168"/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70"/>
      <c r="N150" s="70"/>
      <c r="O150" s="70"/>
    </row>
    <row r="151" spans="2:15" x14ac:dyDescent="0.2">
      <c r="B151" s="168"/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70"/>
      <c r="N151" s="70"/>
      <c r="O151" s="70"/>
    </row>
    <row r="152" spans="2:15" x14ac:dyDescent="0.2">
      <c r="B152" s="168"/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70"/>
      <c r="N152" s="70"/>
      <c r="O152" s="70"/>
    </row>
    <row r="153" spans="2:15" x14ac:dyDescent="0.2">
      <c r="B153" s="168"/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70"/>
      <c r="N153" s="70"/>
      <c r="O153" s="70"/>
    </row>
    <row r="154" spans="2:15" x14ac:dyDescent="0.2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70"/>
      <c r="N154" s="70"/>
      <c r="O154" s="70"/>
    </row>
    <row r="155" spans="2:15" x14ac:dyDescent="0.2">
      <c r="B155" s="168"/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70"/>
      <c r="N155" s="70"/>
      <c r="O155" s="70"/>
    </row>
    <row r="156" spans="2:15" x14ac:dyDescent="0.2">
      <c r="B156" s="168"/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70"/>
      <c r="N156" s="70"/>
      <c r="O156" s="70"/>
    </row>
    <row r="157" spans="2:15" x14ac:dyDescent="0.2">
      <c r="B157" s="168"/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70"/>
      <c r="N157" s="70"/>
      <c r="O157" s="70"/>
    </row>
    <row r="158" spans="2:15" x14ac:dyDescent="0.2">
      <c r="B158" s="168"/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70"/>
      <c r="N158" s="70"/>
      <c r="O158" s="70"/>
    </row>
    <row r="159" spans="2:15" x14ac:dyDescent="0.2">
      <c r="B159" s="168"/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70"/>
      <c r="N159" s="70"/>
      <c r="O159" s="70"/>
    </row>
    <row r="160" spans="2:15" x14ac:dyDescent="0.2">
      <c r="B160" s="168"/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70"/>
      <c r="N160" s="70"/>
      <c r="O160" s="70"/>
    </row>
    <row r="161" spans="2:15" x14ac:dyDescent="0.2">
      <c r="B161" s="168"/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70"/>
      <c r="N161" s="70"/>
      <c r="O161" s="70"/>
    </row>
    <row r="162" spans="2:15" x14ac:dyDescent="0.2"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70"/>
      <c r="N162" s="70"/>
      <c r="O162" s="70"/>
    </row>
    <row r="163" spans="2:15" x14ac:dyDescent="0.2">
      <c r="B163" s="168"/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70"/>
      <c r="N163" s="70"/>
      <c r="O163" s="70"/>
    </row>
    <row r="164" spans="2:15" x14ac:dyDescent="0.2">
      <c r="B164" s="168"/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70"/>
      <c r="N164" s="70"/>
      <c r="O164" s="70"/>
    </row>
    <row r="165" spans="2:15" x14ac:dyDescent="0.2">
      <c r="B165" s="168"/>
      <c r="C165" s="168"/>
      <c r="D165" s="168"/>
      <c r="E165" s="168"/>
      <c r="F165" s="168"/>
      <c r="G165" s="168"/>
      <c r="H165" s="168"/>
      <c r="I165" s="168"/>
      <c r="J165" s="168"/>
      <c r="K165" s="168"/>
      <c r="L165" s="168"/>
      <c r="M165" s="70"/>
      <c r="N165" s="70"/>
      <c r="O165" s="70"/>
    </row>
    <row r="166" spans="2:15" x14ac:dyDescent="0.2">
      <c r="B166" s="168"/>
      <c r="C166" s="168"/>
      <c r="D166" s="168"/>
      <c r="E166" s="168"/>
      <c r="F166" s="168"/>
      <c r="G166" s="168"/>
      <c r="H166" s="168"/>
      <c r="I166" s="168"/>
      <c r="J166" s="168"/>
      <c r="K166" s="168"/>
      <c r="L166" s="168"/>
      <c r="M166" s="70"/>
      <c r="N166" s="70"/>
      <c r="O166" s="70"/>
    </row>
    <row r="167" spans="2:15" x14ac:dyDescent="0.2">
      <c r="B167" s="168"/>
      <c r="C167" s="168"/>
      <c r="D167" s="168"/>
      <c r="E167" s="168"/>
      <c r="F167" s="168"/>
      <c r="G167" s="168"/>
      <c r="H167" s="168"/>
      <c r="I167" s="168"/>
      <c r="J167" s="168"/>
      <c r="K167" s="168"/>
      <c r="L167" s="168"/>
      <c r="M167" s="70"/>
      <c r="N167" s="70"/>
      <c r="O167" s="70"/>
    </row>
    <row r="168" spans="2:15" x14ac:dyDescent="0.2">
      <c r="B168" s="168"/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70"/>
      <c r="N168" s="70"/>
      <c r="O168" s="70"/>
    </row>
    <row r="169" spans="2:15" x14ac:dyDescent="0.2">
      <c r="B169" s="168"/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70"/>
      <c r="N169" s="70"/>
      <c r="O169" s="70"/>
    </row>
    <row r="170" spans="2:15" x14ac:dyDescent="0.2">
      <c r="B170" s="168"/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70"/>
      <c r="N170" s="70"/>
      <c r="O170" s="70"/>
    </row>
    <row r="171" spans="2:15" x14ac:dyDescent="0.2">
      <c r="B171" s="168"/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70"/>
      <c r="N171" s="70"/>
      <c r="O171" s="70"/>
    </row>
    <row r="172" spans="2:15" x14ac:dyDescent="0.2">
      <c r="B172" s="168"/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70"/>
      <c r="N172" s="70"/>
      <c r="O172" s="70"/>
    </row>
    <row r="173" spans="2:15" x14ac:dyDescent="0.2">
      <c r="B173" s="168"/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70"/>
      <c r="N173" s="70"/>
      <c r="O173" s="70"/>
    </row>
    <row r="174" spans="2:15" x14ac:dyDescent="0.2">
      <c r="B174" s="168"/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70"/>
      <c r="N174" s="70"/>
      <c r="O174" s="70"/>
    </row>
    <row r="175" spans="2:15" x14ac:dyDescent="0.2">
      <c r="B175" s="168"/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70"/>
      <c r="N175" s="70"/>
      <c r="O175" s="70"/>
    </row>
    <row r="176" spans="2:15" x14ac:dyDescent="0.2">
      <c r="B176" s="168"/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70"/>
      <c r="N176" s="70"/>
      <c r="O176" s="70"/>
    </row>
    <row r="177" spans="2:15" x14ac:dyDescent="0.2">
      <c r="B177" s="168"/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70"/>
      <c r="N177" s="70"/>
      <c r="O177" s="70"/>
    </row>
    <row r="178" spans="2:15" x14ac:dyDescent="0.2">
      <c r="B178" s="168"/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70"/>
      <c r="N178" s="70"/>
      <c r="O178" s="70"/>
    </row>
    <row r="179" spans="2:15" x14ac:dyDescent="0.2">
      <c r="B179" s="168"/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70"/>
      <c r="N179" s="70"/>
      <c r="O179" s="70"/>
    </row>
    <row r="180" spans="2:15" x14ac:dyDescent="0.2">
      <c r="B180" s="168"/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70"/>
      <c r="N180" s="70"/>
      <c r="O180" s="70"/>
    </row>
  </sheetData>
  <mergeCells count="1">
    <mergeCell ref="A2:L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indexed="57"/>
    <outlinePr applyStyles="1" summaryBelow="0"/>
    <pageSetUpPr fitToPage="1"/>
  </sheetPr>
  <dimension ref="A1:Q180"/>
  <sheetViews>
    <sheetView workbookViewId="0">
      <selection activeCell="A5" sqref="A5"/>
    </sheetView>
  </sheetViews>
  <sheetFormatPr defaultRowHeight="11.25" outlineLevelRow="3" x14ac:dyDescent="0.2"/>
  <cols>
    <col min="1" max="1" width="60.28515625" style="52" customWidth="1"/>
    <col min="2" max="12" width="12.7109375" style="148" customWidth="1"/>
    <col min="13" max="16384" width="9.140625" style="52"/>
  </cols>
  <sheetData>
    <row r="1" spans="1:17" s="112" customFormat="1" ht="12.75" x14ac:dyDescent="0.2"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</row>
    <row r="2" spans="1:17" s="112" customFormat="1" ht="18.75" x14ac:dyDescent="0.2">
      <c r="A2" s="5" t="s">
        <v>186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78"/>
      <c r="N2" s="178"/>
      <c r="O2" s="178"/>
      <c r="P2" s="178"/>
      <c r="Q2" s="178"/>
    </row>
    <row r="3" spans="1:17" s="112" customFormat="1" ht="12.75" x14ac:dyDescent="0.2">
      <c r="A3" s="19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</row>
    <row r="4" spans="1:17" s="73" customFormat="1" ht="12.75" x14ac:dyDescent="0.2"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 t="str">
        <f>VALUSD</f>
        <v>млрд. дол. США</v>
      </c>
    </row>
    <row r="5" spans="1:17" s="187" customFormat="1" ht="12.75" x14ac:dyDescent="0.2">
      <c r="A5" s="78"/>
      <c r="B5" s="72">
        <v>42369</v>
      </c>
      <c r="C5" s="72">
        <v>42400</v>
      </c>
      <c r="D5" s="72">
        <v>42429</v>
      </c>
      <c r="E5" s="72">
        <v>42460</v>
      </c>
      <c r="F5" s="72">
        <v>42490</v>
      </c>
      <c r="G5" s="72">
        <v>42521</v>
      </c>
      <c r="H5" s="72">
        <v>42551</v>
      </c>
      <c r="I5" s="72">
        <v>42582</v>
      </c>
      <c r="J5" s="72">
        <v>42613</v>
      </c>
      <c r="K5" s="72">
        <v>42643</v>
      </c>
      <c r="L5" s="72">
        <v>42674</v>
      </c>
    </row>
    <row r="6" spans="1:17" s="24" customFormat="1" ht="31.5" x14ac:dyDescent="0.2">
      <c r="A6" s="194" t="s">
        <v>172</v>
      </c>
      <c r="B6" s="182">
        <f t="shared" ref="B6:K6" si="0">B$7+B$55</f>
        <v>65.505686112320006</v>
      </c>
      <c r="C6" s="182">
        <f t="shared" si="0"/>
        <v>65.427591303490004</v>
      </c>
      <c r="D6" s="182">
        <f t="shared" si="0"/>
        <v>64.349583056179995</v>
      </c>
      <c r="E6" s="182">
        <f t="shared" si="0"/>
        <v>65.236937930370004</v>
      </c>
      <c r="F6" s="182">
        <f t="shared" si="0"/>
        <v>67.099636321540004</v>
      </c>
      <c r="G6" s="182">
        <f t="shared" si="0"/>
        <v>66.899238497829998</v>
      </c>
      <c r="H6" s="182">
        <f t="shared" si="0"/>
        <v>67.122591997079994</v>
      </c>
      <c r="I6" s="182">
        <f t="shared" si="0"/>
        <v>67.005554038159985</v>
      </c>
      <c r="J6" s="182">
        <f t="shared" si="0"/>
        <v>66.72123227533001</v>
      </c>
      <c r="K6" s="182">
        <f t="shared" si="0"/>
        <v>68.618475966630001</v>
      </c>
      <c r="L6" s="182">
        <v>68.349689675340002</v>
      </c>
    </row>
    <row r="7" spans="1:17" s="85" customFormat="1" ht="15" x14ac:dyDescent="0.2">
      <c r="A7" s="269" t="s">
        <v>74</v>
      </c>
      <c r="B7" s="270">
        <f t="shared" ref="B7:L7" si="1">B$8+B$32</f>
        <v>55.593105028709999</v>
      </c>
      <c r="C7" s="270">
        <f t="shared" si="1"/>
        <v>55.359936907719998</v>
      </c>
      <c r="D7" s="270">
        <f t="shared" si="1"/>
        <v>54.84705320154</v>
      </c>
      <c r="E7" s="270">
        <f t="shared" si="1"/>
        <v>55.598087382320003</v>
      </c>
      <c r="F7" s="270">
        <f t="shared" si="1"/>
        <v>57.527329978680001</v>
      </c>
      <c r="G7" s="270">
        <f t="shared" si="1"/>
        <v>57.559733306090003</v>
      </c>
      <c r="H7" s="270">
        <f t="shared" si="1"/>
        <v>57.789210318519999</v>
      </c>
      <c r="I7" s="270">
        <f t="shared" si="1"/>
        <v>57.558915345649986</v>
      </c>
      <c r="J7" s="270">
        <f t="shared" si="1"/>
        <v>57.193488316580009</v>
      </c>
      <c r="K7" s="270">
        <f t="shared" si="1"/>
        <v>58.085909999969999</v>
      </c>
      <c r="L7" s="270">
        <f t="shared" si="1"/>
        <v>57.915573517169996</v>
      </c>
    </row>
    <row r="8" spans="1:17" s="61" customFormat="1" ht="15" outlineLevel="1" x14ac:dyDescent="0.2">
      <c r="A8" s="271" t="s">
        <v>50</v>
      </c>
      <c r="B8" s="272">
        <f t="shared" ref="B8:L8" si="2">B$9+B$30</f>
        <v>21.166125221089995</v>
      </c>
      <c r="C8" s="272">
        <f t="shared" si="2"/>
        <v>21.010688718429996</v>
      </c>
      <c r="D8" s="272">
        <f t="shared" si="2"/>
        <v>20.126796235790003</v>
      </c>
      <c r="E8" s="272">
        <f t="shared" si="2"/>
        <v>20.309302509889999</v>
      </c>
      <c r="F8" s="272">
        <f t="shared" si="2"/>
        <v>21.7304099883</v>
      </c>
      <c r="G8" s="272">
        <f t="shared" si="2"/>
        <v>21.953270328510001</v>
      </c>
      <c r="H8" s="272">
        <f t="shared" si="2"/>
        <v>22.140102317760004</v>
      </c>
      <c r="I8" s="272">
        <f t="shared" si="2"/>
        <v>21.980354137339994</v>
      </c>
      <c r="J8" s="272">
        <f t="shared" si="2"/>
        <v>21.581771201390005</v>
      </c>
      <c r="K8" s="272">
        <f t="shared" si="2"/>
        <v>21.46004498005</v>
      </c>
      <c r="L8" s="272">
        <f t="shared" si="2"/>
        <v>21.54702514497</v>
      </c>
    </row>
    <row r="9" spans="1:17" s="62" customFormat="1" ht="25.5" outlineLevel="2" collapsed="1" x14ac:dyDescent="0.2">
      <c r="A9" s="266" t="s">
        <v>129</v>
      </c>
      <c r="B9" s="268">
        <f t="shared" ref="B9:K9" si="3">SUM(B$10:B$29)</f>
        <v>21.055917848519996</v>
      </c>
      <c r="C9" s="268">
        <f t="shared" si="3"/>
        <v>20.905525123369998</v>
      </c>
      <c r="D9" s="268">
        <f t="shared" si="3"/>
        <v>20.029028348660002</v>
      </c>
      <c r="E9" s="268">
        <f t="shared" si="3"/>
        <v>20.209676995340001</v>
      </c>
      <c r="F9" s="268">
        <f t="shared" si="3"/>
        <v>21.626704256429999</v>
      </c>
      <c r="G9" s="268">
        <f t="shared" si="3"/>
        <v>21.849480011740003</v>
      </c>
      <c r="H9" s="268">
        <f t="shared" si="3"/>
        <v>22.036341082120003</v>
      </c>
      <c r="I9" s="268">
        <f t="shared" si="3"/>
        <v>21.876357727399995</v>
      </c>
      <c r="J9" s="268">
        <f t="shared" si="3"/>
        <v>21.481237131530005</v>
      </c>
      <c r="K9" s="268">
        <f t="shared" si="3"/>
        <v>21.361794248860001</v>
      </c>
      <c r="L9" s="268">
        <v>21.447171601240001</v>
      </c>
    </row>
    <row r="10" spans="1:17" s="176" customFormat="1" ht="12.75" hidden="1" outlineLevel="3" x14ac:dyDescent="0.2">
      <c r="A10" s="204" t="s">
        <v>52</v>
      </c>
      <c r="B10" s="227">
        <v>4.10980245E-3</v>
      </c>
      <c r="C10" s="227">
        <v>3.9599600300000001E-3</v>
      </c>
      <c r="D10" s="227">
        <v>3.6814729000000002E-3</v>
      </c>
      <c r="E10" s="227">
        <v>3.7989086600000001E-3</v>
      </c>
      <c r="F10" s="227">
        <v>3.9544950400000004E-3</v>
      </c>
      <c r="G10" s="227">
        <v>0</v>
      </c>
      <c r="H10" s="227">
        <v>0</v>
      </c>
      <c r="I10" s="227">
        <v>0</v>
      </c>
      <c r="J10" s="227">
        <v>0</v>
      </c>
      <c r="K10" s="227">
        <v>0</v>
      </c>
      <c r="L10" s="227">
        <v>0</v>
      </c>
    </row>
    <row r="11" spans="1:17" ht="12.75" hidden="1" outlineLevel="3" x14ac:dyDescent="0.2">
      <c r="A11" s="29" t="s">
        <v>161</v>
      </c>
      <c r="B11" s="181">
        <v>2.5231991677200001</v>
      </c>
      <c r="C11" s="181">
        <v>2.4077218186499998</v>
      </c>
      <c r="D11" s="181">
        <v>2.2383969935799999</v>
      </c>
      <c r="E11" s="181">
        <v>2.3097998951899998</v>
      </c>
      <c r="F11" s="181">
        <v>2.4043990104100001</v>
      </c>
      <c r="G11" s="181">
        <v>2.4063600964199998</v>
      </c>
      <c r="H11" s="181">
        <v>2.4365279818099999</v>
      </c>
      <c r="I11" s="181">
        <v>2.4420503597500001</v>
      </c>
      <c r="J11" s="181">
        <v>2.3607474684200001</v>
      </c>
      <c r="K11" s="181">
        <v>2.33709269024</v>
      </c>
      <c r="L11" s="181">
        <v>2.3752188338</v>
      </c>
      <c r="M11" s="70"/>
      <c r="N11" s="70"/>
      <c r="O11" s="70"/>
    </row>
    <row r="12" spans="1:17" ht="12.75" hidden="1" outlineLevel="3" x14ac:dyDescent="0.2">
      <c r="A12" s="29" t="s">
        <v>44</v>
      </c>
      <c r="B12" s="181">
        <v>1.6200791836499999</v>
      </c>
      <c r="C12" s="181">
        <v>1.5459342441699999</v>
      </c>
      <c r="D12" s="181">
        <v>1.4372152703200001</v>
      </c>
      <c r="E12" s="181">
        <v>1.48306117737</v>
      </c>
      <c r="F12" s="181">
        <v>1.5438007572600001</v>
      </c>
      <c r="G12" s="181">
        <v>1.54505991853</v>
      </c>
      <c r="H12" s="181">
        <v>1.56442991664</v>
      </c>
      <c r="I12" s="181">
        <v>1.5679756888900001</v>
      </c>
      <c r="J12" s="181">
        <v>1.5157732612999999</v>
      </c>
      <c r="K12" s="181">
        <v>1.5005851563399999</v>
      </c>
      <c r="L12" s="181">
        <v>1.5250649407300001</v>
      </c>
      <c r="M12" s="70"/>
      <c r="N12" s="70"/>
      <c r="O12" s="70"/>
    </row>
    <row r="13" spans="1:17" ht="12.75" hidden="1" outlineLevel="3" x14ac:dyDescent="0.2">
      <c r="A13" s="29" t="s">
        <v>72</v>
      </c>
      <c r="B13" s="181">
        <v>0.34514499999999998</v>
      </c>
      <c r="C13" s="181">
        <v>0.34912086348999999</v>
      </c>
      <c r="D13" s="181">
        <v>0.34884125792999998</v>
      </c>
      <c r="E13" s="181">
        <v>0.35086624797999999</v>
      </c>
      <c r="F13" s="181">
        <v>0.37492282406999999</v>
      </c>
      <c r="G13" s="181">
        <v>0.40276241575999999</v>
      </c>
      <c r="H13" s="181">
        <v>0.27559527703999998</v>
      </c>
      <c r="I13" s="181">
        <v>0.10906314021999999</v>
      </c>
      <c r="J13" s="181">
        <v>0.10582194356999999</v>
      </c>
      <c r="K13" s="181">
        <v>0.1056492275</v>
      </c>
      <c r="L13" s="181">
        <v>0.11423657034</v>
      </c>
      <c r="M13" s="70"/>
      <c r="N13" s="70"/>
      <c r="O13" s="70"/>
    </row>
    <row r="14" spans="1:17" ht="12.75" hidden="1" outlineLevel="3" x14ac:dyDescent="0.2">
      <c r="A14" s="29" t="s">
        <v>120</v>
      </c>
      <c r="B14" s="181">
        <v>6.2498263069999997E-2</v>
      </c>
      <c r="C14" s="181">
        <v>5.9637952299999998E-2</v>
      </c>
      <c r="D14" s="181">
        <v>5.5443869020000001E-2</v>
      </c>
      <c r="E14" s="181">
        <v>5.7212479830000003E-2</v>
      </c>
      <c r="F14" s="181">
        <v>5.9555648160000002E-2</v>
      </c>
      <c r="G14" s="181">
        <v>5.960422319E-2</v>
      </c>
      <c r="H14" s="181">
        <v>6.0351465209999997E-2</v>
      </c>
      <c r="I14" s="181">
        <v>6.0488251489999999E-2</v>
      </c>
      <c r="J14" s="181">
        <v>5.8474423349999999E-2</v>
      </c>
      <c r="K14" s="181">
        <v>5.788850743E-2</v>
      </c>
      <c r="L14" s="181">
        <v>5.883287115E-2</v>
      </c>
      <c r="M14" s="70"/>
      <c r="N14" s="70"/>
      <c r="O14" s="70"/>
    </row>
    <row r="15" spans="1:17" ht="12.75" hidden="1" outlineLevel="3" x14ac:dyDescent="0.2">
      <c r="A15" s="29" t="s">
        <v>178</v>
      </c>
      <c r="B15" s="181">
        <v>0.10906488557000001</v>
      </c>
      <c r="C15" s="181">
        <v>0.10407339539</v>
      </c>
      <c r="D15" s="181">
        <v>9.6754356570000005E-2</v>
      </c>
      <c r="E15" s="181">
        <v>9.9840735710000003E-2</v>
      </c>
      <c r="F15" s="181">
        <v>0.10392976752999999</v>
      </c>
      <c r="G15" s="181">
        <v>0.10401453517000001</v>
      </c>
      <c r="H15" s="181">
        <v>0.10531853725</v>
      </c>
      <c r="I15" s="181">
        <v>0.10555724116</v>
      </c>
      <c r="J15" s="181">
        <v>0.10204293652</v>
      </c>
      <c r="K15" s="181">
        <v>0.10102046247</v>
      </c>
      <c r="L15" s="181">
        <v>0.102668459</v>
      </c>
      <c r="M15" s="70"/>
      <c r="N15" s="70"/>
      <c r="O15" s="70"/>
    </row>
    <row r="16" spans="1:17" ht="12.75" hidden="1" outlineLevel="3" x14ac:dyDescent="0.2">
      <c r="A16" s="29" t="s">
        <v>76</v>
      </c>
      <c r="B16" s="181">
        <v>0.13541290332</v>
      </c>
      <c r="C16" s="181">
        <v>0.12921556333000001</v>
      </c>
      <c r="D16" s="181">
        <v>0.12012838286999999</v>
      </c>
      <c r="E16" s="181">
        <v>0.12396037296</v>
      </c>
      <c r="F16" s="181">
        <v>0.12903723769</v>
      </c>
      <c r="G16" s="181">
        <v>0.12914248357999999</v>
      </c>
      <c r="H16" s="181">
        <v>0.13076150794999999</v>
      </c>
      <c r="I16" s="181">
        <v>0.13105787822000001</v>
      </c>
      <c r="J16" s="181">
        <v>0.12669458391999999</v>
      </c>
      <c r="K16" s="181">
        <v>0.12542509942999999</v>
      </c>
      <c r="L16" s="181">
        <v>0.12747122082000001</v>
      </c>
      <c r="M16" s="70"/>
      <c r="N16" s="70"/>
      <c r="O16" s="70"/>
    </row>
    <row r="17" spans="1:15" ht="12.75" hidden="1" outlineLevel="3" x14ac:dyDescent="0.2">
      <c r="A17" s="29" t="s">
        <v>141</v>
      </c>
      <c r="B17" s="181">
        <v>0.66034998110999998</v>
      </c>
      <c r="C17" s="181">
        <v>0.63012824268000001</v>
      </c>
      <c r="D17" s="181">
        <v>0.58581400601</v>
      </c>
      <c r="E17" s="181">
        <v>0.60450095918000002</v>
      </c>
      <c r="F17" s="181">
        <v>0.62925862589000003</v>
      </c>
      <c r="G17" s="181">
        <v>0.62977186445</v>
      </c>
      <c r="H17" s="181">
        <v>0.63766714389000001</v>
      </c>
      <c r="I17" s="181">
        <v>0.63911241313</v>
      </c>
      <c r="J17" s="181">
        <v>0.61783451982000004</v>
      </c>
      <c r="K17" s="181">
        <v>0.61164379471999997</v>
      </c>
      <c r="L17" s="181">
        <v>0.62162184103999996</v>
      </c>
      <c r="M17" s="70"/>
      <c r="N17" s="70"/>
      <c r="O17" s="70"/>
    </row>
    <row r="18" spans="1:15" ht="12.75" hidden="1" outlineLevel="3" x14ac:dyDescent="0.2">
      <c r="A18" s="29" t="s">
        <v>139</v>
      </c>
      <c r="B18" s="181">
        <v>4.3704000389999997E-2</v>
      </c>
      <c r="C18" s="181">
        <v>0.52812500040999999</v>
      </c>
      <c r="D18" s="181">
        <v>0.52853700068999998</v>
      </c>
      <c r="E18" s="181">
        <v>0.52980900059000002</v>
      </c>
      <c r="F18" s="181">
        <v>0.48451300000000003</v>
      </c>
      <c r="G18" s="181">
        <v>0.75551800000000002</v>
      </c>
      <c r="H18" s="181">
        <v>0.75551800000000002</v>
      </c>
      <c r="I18" s="181">
        <v>0.75551800000000002</v>
      </c>
      <c r="J18" s="181">
        <v>0.75551800000000002</v>
      </c>
      <c r="K18" s="181">
        <v>0.75551800000000002</v>
      </c>
      <c r="L18" s="181">
        <v>0.75551800000000002</v>
      </c>
      <c r="M18" s="70"/>
      <c r="N18" s="70"/>
      <c r="O18" s="70"/>
    </row>
    <row r="19" spans="1:15" ht="12.75" hidden="1" outlineLevel="3" x14ac:dyDescent="0.2">
      <c r="A19" s="29" t="s">
        <v>131</v>
      </c>
      <c r="B19" s="181">
        <v>0.91290555954999997</v>
      </c>
      <c r="C19" s="181">
        <v>0.87626246692999998</v>
      </c>
      <c r="D19" s="181">
        <v>1.2671299779</v>
      </c>
      <c r="E19" s="181">
        <v>1.30356598353</v>
      </c>
      <c r="F19" s="181">
        <v>1.9517774004799999</v>
      </c>
      <c r="G19" s="181">
        <v>2.0707158290700001</v>
      </c>
      <c r="H19" s="181">
        <v>1.9687027741200001</v>
      </c>
      <c r="I19" s="181">
        <v>1.98612105889</v>
      </c>
      <c r="J19" s="181">
        <v>2.3348393464199999</v>
      </c>
      <c r="K19" s="181">
        <v>2.4513683845999998</v>
      </c>
      <c r="L19" s="181">
        <v>2.5658144117699999</v>
      </c>
      <c r="M19" s="70"/>
      <c r="N19" s="70"/>
      <c r="O19" s="70"/>
    </row>
    <row r="20" spans="1:15" ht="12.75" hidden="1" outlineLevel="3" x14ac:dyDescent="0.2">
      <c r="A20" s="29" t="s">
        <v>135</v>
      </c>
      <c r="B20" s="181">
        <v>0</v>
      </c>
      <c r="C20" s="181">
        <v>0</v>
      </c>
      <c r="D20" s="181">
        <v>0</v>
      </c>
      <c r="E20" s="181">
        <v>0</v>
      </c>
      <c r="F20" s="181">
        <v>1.191112963E-2</v>
      </c>
      <c r="G20" s="181">
        <v>1.1920844640000001E-2</v>
      </c>
      <c r="H20" s="181">
        <v>2.880776606E-2</v>
      </c>
      <c r="I20" s="181">
        <v>1.6775408410000001E-2</v>
      </c>
      <c r="J20" s="181">
        <v>1.6216906739999998E-2</v>
      </c>
      <c r="K20" s="181">
        <v>0</v>
      </c>
      <c r="L20" s="181">
        <v>0</v>
      </c>
      <c r="M20" s="70"/>
      <c r="N20" s="70"/>
      <c r="O20" s="70"/>
    </row>
    <row r="21" spans="1:15" ht="12.75" hidden="1" outlineLevel="3" x14ac:dyDescent="0.2">
      <c r="A21" s="29" t="s">
        <v>0</v>
      </c>
      <c r="B21" s="181">
        <v>1.8073346098800001</v>
      </c>
      <c r="C21" s="181">
        <v>1.44600651323</v>
      </c>
      <c r="D21" s="181">
        <v>1.4306360325900001</v>
      </c>
      <c r="E21" s="181">
        <v>1.11491564537</v>
      </c>
      <c r="F21" s="181">
        <v>1.3577466999900001</v>
      </c>
      <c r="G21" s="181">
        <v>1.30008544138</v>
      </c>
      <c r="H21" s="181">
        <v>1.3682479883000001</v>
      </c>
      <c r="I21" s="181">
        <v>1.40560947137</v>
      </c>
      <c r="J21" s="181">
        <v>1.1865710776</v>
      </c>
      <c r="K21" s="181">
        <v>1.17917315284</v>
      </c>
      <c r="L21" s="181">
        <v>0.89259693154999997</v>
      </c>
      <c r="M21" s="70"/>
      <c r="N21" s="70"/>
      <c r="O21" s="70"/>
    </row>
    <row r="22" spans="1:15" ht="12.75" hidden="1" outlineLevel="3" x14ac:dyDescent="0.2">
      <c r="A22" s="29" t="s">
        <v>84</v>
      </c>
      <c r="B22" s="181">
        <v>0.16020832754</v>
      </c>
      <c r="C22" s="181">
        <v>0.16019879316999999</v>
      </c>
      <c r="D22" s="181">
        <v>0.1601848129</v>
      </c>
      <c r="E22" s="181">
        <v>0.16019070827000001</v>
      </c>
      <c r="F22" s="181">
        <v>0.16019851883</v>
      </c>
      <c r="G22" s="181">
        <v>0.16019868073999999</v>
      </c>
      <c r="H22" s="181">
        <v>0.16020117154999999</v>
      </c>
      <c r="I22" s="181">
        <v>0.1602016275</v>
      </c>
      <c r="J22" s="181">
        <v>0.16136440321000001</v>
      </c>
      <c r="K22" s="181">
        <v>0.16135073184000001</v>
      </c>
      <c r="L22" s="181">
        <v>0.16137276699</v>
      </c>
      <c r="M22" s="70"/>
      <c r="N22" s="70"/>
      <c r="O22" s="70"/>
    </row>
    <row r="23" spans="1:15" ht="12.75" hidden="1" outlineLevel="3" x14ac:dyDescent="0.2">
      <c r="A23" s="29" t="s">
        <v>152</v>
      </c>
      <c r="B23" s="181">
        <v>6.6762232943399997</v>
      </c>
      <c r="C23" s="181">
        <v>6.37433396521</v>
      </c>
      <c r="D23" s="181">
        <v>5.9078641992899996</v>
      </c>
      <c r="E23" s="181">
        <v>6.0301439771399998</v>
      </c>
      <c r="F23" s="181">
        <v>6.2528321869600001</v>
      </c>
      <c r="G23" s="181">
        <v>6.2574591539100002</v>
      </c>
      <c r="H23" s="181">
        <v>6.5022262047900004</v>
      </c>
      <c r="I23" s="181">
        <v>6.4934406124499997</v>
      </c>
      <c r="J23" s="181">
        <v>6.1914845819700002</v>
      </c>
      <c r="K23" s="181">
        <v>6.2537349427700004</v>
      </c>
      <c r="L23" s="181">
        <v>6.3458032225399998</v>
      </c>
      <c r="M23" s="70"/>
      <c r="N23" s="70"/>
      <c r="O23" s="70"/>
    </row>
    <row r="24" spans="1:15" ht="12.75" hidden="1" outlineLevel="3" x14ac:dyDescent="0.2">
      <c r="A24" s="29" t="s">
        <v>39</v>
      </c>
      <c r="B24" s="181">
        <v>0</v>
      </c>
      <c r="C24" s="181">
        <v>1.9879317400000002E-3</v>
      </c>
      <c r="D24" s="181">
        <v>1.8481289699999999E-3</v>
      </c>
      <c r="E24" s="181">
        <v>4.9584149200000002E-3</v>
      </c>
      <c r="F24" s="181">
        <v>3.2954125319999999E-2</v>
      </c>
      <c r="G24" s="181">
        <v>3.2981003500000002E-2</v>
      </c>
      <c r="H24" s="181">
        <v>3.5547013019999997E-2</v>
      </c>
      <c r="I24" s="181">
        <v>4.3822931699999998E-2</v>
      </c>
      <c r="J24" s="181">
        <v>4.2464165220000002E-2</v>
      </c>
      <c r="K24" s="181">
        <v>2.5058043839999999E-2</v>
      </c>
      <c r="L24" s="181">
        <v>1.1739158099999999E-2</v>
      </c>
      <c r="M24" s="70"/>
      <c r="N24" s="70"/>
      <c r="O24" s="70"/>
    </row>
    <row r="25" spans="1:15" ht="12.75" hidden="1" outlineLevel="3" x14ac:dyDescent="0.2">
      <c r="A25" s="29" t="s">
        <v>28</v>
      </c>
      <c r="B25" s="181">
        <v>1.1291352861099999</v>
      </c>
      <c r="C25" s="181">
        <v>1.0774590049499999</v>
      </c>
      <c r="D25" s="181">
        <v>1.00168590024</v>
      </c>
      <c r="E25" s="181">
        <v>1.03363880219</v>
      </c>
      <c r="F25" s="181">
        <v>1.07597204343</v>
      </c>
      <c r="G25" s="181">
        <v>1.0768496322800001</v>
      </c>
      <c r="H25" s="181">
        <v>1.0299983395100001</v>
      </c>
      <c r="I25" s="181">
        <v>0.97184457390000001</v>
      </c>
      <c r="J25" s="181">
        <v>0.93948906839000002</v>
      </c>
      <c r="K25" s="181">
        <v>0.93007535271999997</v>
      </c>
      <c r="L25" s="181">
        <v>0.94524812979999995</v>
      </c>
      <c r="M25" s="70"/>
      <c r="N25" s="70"/>
      <c r="O25" s="70"/>
    </row>
    <row r="26" spans="1:15" ht="12.75" hidden="1" outlineLevel="3" x14ac:dyDescent="0.2">
      <c r="A26" s="29" t="s">
        <v>108</v>
      </c>
      <c r="B26" s="181">
        <v>2.0259766530699999</v>
      </c>
      <c r="C26" s="181">
        <v>1.9332553109399999</v>
      </c>
      <c r="D26" s="181">
        <v>1.7972976953799999</v>
      </c>
      <c r="E26" s="181">
        <v>1.8546299161099999</v>
      </c>
      <c r="F26" s="181">
        <v>1.7763381677600001</v>
      </c>
      <c r="G26" s="181">
        <v>1.63076324164</v>
      </c>
      <c r="H26" s="181">
        <v>1.6512076791200001</v>
      </c>
      <c r="I26" s="181">
        <v>1.65495013271</v>
      </c>
      <c r="J26" s="181">
        <v>1.74408898623</v>
      </c>
      <c r="K26" s="181">
        <v>1.7266131491300001</v>
      </c>
      <c r="L26" s="181">
        <v>1.7547802394200001</v>
      </c>
      <c r="M26" s="70"/>
      <c r="N26" s="70"/>
      <c r="O26" s="70"/>
    </row>
    <row r="27" spans="1:15" ht="12.75" hidden="1" outlineLevel="3" x14ac:dyDescent="0.2">
      <c r="A27" s="29" t="s">
        <v>169</v>
      </c>
      <c r="B27" s="181">
        <v>1.3041803379700001</v>
      </c>
      <c r="C27" s="181">
        <v>1.24449290226</v>
      </c>
      <c r="D27" s="181">
        <v>1.1569730146299999</v>
      </c>
      <c r="E27" s="181">
        <v>1.1938794394000001</v>
      </c>
      <c r="F27" s="181">
        <v>1.2427754234199999</v>
      </c>
      <c r="G27" s="181">
        <v>1.24378906112</v>
      </c>
      <c r="H27" s="181">
        <v>1.2593821080000001</v>
      </c>
      <c r="I27" s="181">
        <v>1.2622364909899999</v>
      </c>
      <c r="J27" s="181">
        <v>1.2202130020399999</v>
      </c>
      <c r="K27" s="181">
        <v>1.05805518776</v>
      </c>
      <c r="L27" s="181">
        <v>1.0753157628900001</v>
      </c>
      <c r="M27" s="70"/>
      <c r="N27" s="70"/>
      <c r="O27" s="70"/>
    </row>
    <row r="28" spans="1:15" ht="12.75" hidden="1" outlineLevel="3" x14ac:dyDescent="0.2">
      <c r="A28" s="29" t="s">
        <v>2</v>
      </c>
      <c r="B28" s="181">
        <v>0</v>
      </c>
      <c r="C28" s="181">
        <v>0</v>
      </c>
      <c r="D28" s="181">
        <v>0</v>
      </c>
      <c r="E28" s="181">
        <v>0</v>
      </c>
      <c r="F28" s="181">
        <v>2.251204E-5</v>
      </c>
      <c r="G28" s="181">
        <v>2.25304E-5</v>
      </c>
      <c r="H28" s="181">
        <v>7.9087376399999999E-3</v>
      </c>
      <c r="I28" s="181">
        <v>7.9266627500000006E-3</v>
      </c>
      <c r="J28" s="181">
        <v>7.6627613100000002E-3</v>
      </c>
      <c r="K28" s="181">
        <v>7.5859801600000002E-3</v>
      </c>
      <c r="L28" s="181">
        <v>7.7097339900000002E-3</v>
      </c>
      <c r="M28" s="70"/>
      <c r="N28" s="70"/>
      <c r="O28" s="70"/>
    </row>
    <row r="29" spans="1:15" ht="12.75" hidden="1" outlineLevel="3" x14ac:dyDescent="0.2">
      <c r="A29" s="29" t="s">
        <v>56</v>
      </c>
      <c r="B29" s="181">
        <v>1.5363905927799999</v>
      </c>
      <c r="C29" s="181">
        <v>2.0336111944900002</v>
      </c>
      <c r="D29" s="181">
        <v>1.89059597687</v>
      </c>
      <c r="E29" s="181">
        <v>1.95090433094</v>
      </c>
      <c r="F29" s="181">
        <v>2.0308046825199999</v>
      </c>
      <c r="G29" s="181">
        <v>2.0324610559599998</v>
      </c>
      <c r="H29" s="181">
        <v>2.0579414702199998</v>
      </c>
      <c r="I29" s="181">
        <v>2.06260578387</v>
      </c>
      <c r="J29" s="181">
        <v>1.9939356955</v>
      </c>
      <c r="K29" s="181">
        <v>1.9739563850699999</v>
      </c>
      <c r="L29" s="181">
        <v>2.0061585073099999</v>
      </c>
      <c r="M29" s="70"/>
      <c r="N29" s="70"/>
      <c r="O29" s="70"/>
    </row>
    <row r="30" spans="1:15" ht="25.5" outlineLevel="2" collapsed="1" x14ac:dyDescent="0.2">
      <c r="A30" s="267" t="s">
        <v>8</v>
      </c>
      <c r="B30" s="149">
        <f t="shared" ref="B30:K30" si="4">SUM(B$31:B$31)</f>
        <v>0.11020737257</v>
      </c>
      <c r="C30" s="149">
        <f t="shared" si="4"/>
        <v>0.10516359506</v>
      </c>
      <c r="D30" s="149">
        <f t="shared" si="4"/>
        <v>9.7767887129999995E-2</v>
      </c>
      <c r="E30" s="149">
        <f t="shared" si="4"/>
        <v>9.9625514550000002E-2</v>
      </c>
      <c r="F30" s="149">
        <f t="shared" si="4"/>
        <v>0.10370573187</v>
      </c>
      <c r="G30" s="149">
        <f t="shared" si="4"/>
        <v>0.10379031677</v>
      </c>
      <c r="H30" s="149">
        <f t="shared" si="4"/>
        <v>0.10376123564</v>
      </c>
      <c r="I30" s="149">
        <f t="shared" si="4"/>
        <v>0.10399640994000001</v>
      </c>
      <c r="J30" s="149">
        <f t="shared" si="4"/>
        <v>0.10053406986000001</v>
      </c>
      <c r="K30" s="149">
        <f t="shared" si="4"/>
        <v>9.8250731189999996E-2</v>
      </c>
      <c r="L30" s="149">
        <v>9.9853543729999994E-2</v>
      </c>
      <c r="M30" s="70"/>
      <c r="N30" s="70"/>
      <c r="O30" s="70"/>
    </row>
    <row r="31" spans="1:15" ht="12.75" hidden="1" outlineLevel="3" x14ac:dyDescent="0.2">
      <c r="A31" s="29" t="s">
        <v>96</v>
      </c>
      <c r="B31" s="181">
        <v>0.11020737257</v>
      </c>
      <c r="C31" s="181">
        <v>0.10516359506</v>
      </c>
      <c r="D31" s="181">
        <v>9.7767887129999995E-2</v>
      </c>
      <c r="E31" s="181">
        <v>9.9625514550000002E-2</v>
      </c>
      <c r="F31" s="181">
        <v>0.10370573187</v>
      </c>
      <c r="G31" s="181">
        <v>0.10379031677</v>
      </c>
      <c r="H31" s="181">
        <v>0.10376123564</v>
      </c>
      <c r="I31" s="181">
        <v>0.10399640994000001</v>
      </c>
      <c r="J31" s="181">
        <v>0.10053406986000001</v>
      </c>
      <c r="K31" s="181">
        <v>9.8250731189999996E-2</v>
      </c>
      <c r="L31" s="181">
        <v>9.9853543729999994E-2</v>
      </c>
      <c r="M31" s="70"/>
      <c r="N31" s="70"/>
      <c r="O31" s="70"/>
    </row>
    <row r="32" spans="1:15" ht="15" outlineLevel="1" x14ac:dyDescent="0.2">
      <c r="A32" s="271" t="s">
        <v>79</v>
      </c>
      <c r="B32" s="272">
        <f t="shared" ref="B32:L32" si="5">B$33+B$40+B$46+B$48+B$53</f>
        <v>34.42697980762</v>
      </c>
      <c r="C32" s="272">
        <f t="shared" si="5"/>
        <v>34.349248189290002</v>
      </c>
      <c r="D32" s="272">
        <f t="shared" si="5"/>
        <v>34.720256965749996</v>
      </c>
      <c r="E32" s="272">
        <f t="shared" si="5"/>
        <v>35.28878487243</v>
      </c>
      <c r="F32" s="272">
        <f t="shared" si="5"/>
        <v>35.796919990380005</v>
      </c>
      <c r="G32" s="272">
        <f t="shared" si="5"/>
        <v>35.606462977580001</v>
      </c>
      <c r="H32" s="272">
        <f t="shared" si="5"/>
        <v>35.649108000759995</v>
      </c>
      <c r="I32" s="272">
        <f t="shared" si="5"/>
        <v>35.578561208309992</v>
      </c>
      <c r="J32" s="272">
        <f t="shared" si="5"/>
        <v>35.611717115190004</v>
      </c>
      <c r="K32" s="272">
        <f t="shared" si="5"/>
        <v>36.625865019919999</v>
      </c>
      <c r="L32" s="272">
        <f t="shared" si="5"/>
        <v>36.368548372199996</v>
      </c>
      <c r="M32" s="70"/>
      <c r="N32" s="70"/>
      <c r="O32" s="70"/>
    </row>
    <row r="33" spans="1:15" ht="25.5" outlineLevel="2" collapsed="1" x14ac:dyDescent="0.2">
      <c r="A33" s="267" t="s">
        <v>142</v>
      </c>
      <c r="B33" s="149">
        <f t="shared" ref="B33:K33" si="6">SUM(B$34:B$39)</f>
        <v>14.05999637889</v>
      </c>
      <c r="C33" s="149">
        <f t="shared" si="6"/>
        <v>13.9900781454</v>
      </c>
      <c r="D33" s="149">
        <f t="shared" si="6"/>
        <v>14.018652640579999</v>
      </c>
      <c r="E33" s="149">
        <f t="shared" si="6"/>
        <v>14.20931826508</v>
      </c>
      <c r="F33" s="149">
        <f t="shared" si="6"/>
        <v>14.251866461859999</v>
      </c>
      <c r="G33" s="149">
        <f t="shared" si="6"/>
        <v>14.10652644126</v>
      </c>
      <c r="H33" s="149">
        <f t="shared" si="6"/>
        <v>14.105709332560002</v>
      </c>
      <c r="I33" s="149">
        <f t="shared" si="6"/>
        <v>14.05825756748</v>
      </c>
      <c r="J33" s="149">
        <f t="shared" si="6"/>
        <v>14.067218797460001</v>
      </c>
      <c r="K33" s="149">
        <f t="shared" si="6"/>
        <v>14.078942109680002</v>
      </c>
      <c r="L33" s="149">
        <v>13.88520388247</v>
      </c>
      <c r="M33" s="70"/>
      <c r="N33" s="70"/>
      <c r="O33" s="70"/>
    </row>
    <row r="34" spans="1:15" ht="12.75" hidden="1" outlineLevel="3" x14ac:dyDescent="0.2">
      <c r="A34" s="29" t="s">
        <v>29</v>
      </c>
      <c r="B34" s="181">
        <v>2.4146460216999999</v>
      </c>
      <c r="C34" s="181">
        <v>2.40956302279</v>
      </c>
      <c r="D34" s="181">
        <v>2.4323260381199998</v>
      </c>
      <c r="E34" s="181">
        <v>2.5026040324999999</v>
      </c>
      <c r="F34" s="181">
        <v>2.5101180436599999</v>
      </c>
      <c r="G34" s="181">
        <v>2.46171903268</v>
      </c>
      <c r="H34" s="181">
        <v>2.4508900372500002</v>
      </c>
      <c r="I34" s="181">
        <v>2.4508899789599998</v>
      </c>
      <c r="J34" s="181">
        <v>2.4681280216400001</v>
      </c>
      <c r="K34" s="181">
        <v>2.4798409636700001</v>
      </c>
      <c r="L34" s="181">
        <v>2.4137620275399998</v>
      </c>
      <c r="M34" s="70"/>
      <c r="N34" s="70"/>
      <c r="O34" s="70"/>
    </row>
    <row r="35" spans="1:15" ht="12.75" hidden="1" outlineLevel="3" x14ac:dyDescent="0.2">
      <c r="A35" s="29" t="s">
        <v>97</v>
      </c>
      <c r="B35" s="181">
        <v>0.58292959401</v>
      </c>
      <c r="C35" s="181">
        <v>0.58526213553999995</v>
      </c>
      <c r="D35" s="181">
        <v>0.59101053109000001</v>
      </c>
      <c r="E35" s="181">
        <v>0.60769416908999996</v>
      </c>
      <c r="F35" s="181">
        <v>0.61933635807999998</v>
      </c>
      <c r="G35" s="181">
        <v>0.59138786855000003</v>
      </c>
      <c r="H35" s="181">
        <v>0.59774308947999999</v>
      </c>
      <c r="I35" s="181">
        <v>0.60298127706000004</v>
      </c>
      <c r="J35" s="181">
        <v>0.60722962088999999</v>
      </c>
      <c r="K35" s="181">
        <v>0.61373379979999998</v>
      </c>
      <c r="L35" s="181">
        <v>0.60362200252999998</v>
      </c>
      <c r="M35" s="70"/>
      <c r="N35" s="70"/>
      <c r="O35" s="70"/>
    </row>
    <row r="36" spans="1:15" ht="12.75" hidden="1" outlineLevel="3" x14ac:dyDescent="0.2">
      <c r="A36" s="29" t="s">
        <v>77</v>
      </c>
      <c r="B36" s="181">
        <v>0.52207487058000002</v>
      </c>
      <c r="C36" s="181">
        <v>0.52097586643000005</v>
      </c>
      <c r="D36" s="181">
        <v>0.51932141300000001</v>
      </c>
      <c r="E36" s="181">
        <v>0.53432633698999998</v>
      </c>
      <c r="F36" s="181">
        <v>0.53820223960000002</v>
      </c>
      <c r="G36" s="181">
        <v>0.52782485667000001</v>
      </c>
      <c r="H36" s="181">
        <v>0.52550297798000001</v>
      </c>
      <c r="I36" s="181">
        <v>0.53659296540000001</v>
      </c>
      <c r="J36" s="181">
        <v>0.5322795347</v>
      </c>
      <c r="K36" s="181">
        <v>0.53480556220999997</v>
      </c>
      <c r="L36" s="181">
        <v>0.52055489731000004</v>
      </c>
      <c r="M36" s="70"/>
      <c r="N36" s="70"/>
      <c r="O36" s="70"/>
    </row>
    <row r="37" spans="1:15" ht="12.75" hidden="1" outlineLevel="3" x14ac:dyDescent="0.2">
      <c r="A37" s="29" t="s">
        <v>66</v>
      </c>
      <c r="B37" s="181">
        <v>5.1976524570500002</v>
      </c>
      <c r="C37" s="181">
        <v>5.1517600067</v>
      </c>
      <c r="D37" s="181">
        <v>5.1503239540800001</v>
      </c>
      <c r="E37" s="181">
        <v>5.1329939155100002</v>
      </c>
      <c r="F37" s="181">
        <v>5.1361897376099996</v>
      </c>
      <c r="G37" s="181">
        <v>5.1167971250499997</v>
      </c>
      <c r="H37" s="181">
        <v>5.1383289531700003</v>
      </c>
      <c r="I37" s="181">
        <v>5.0956097942499996</v>
      </c>
      <c r="J37" s="181">
        <v>5.0836908762200004</v>
      </c>
      <c r="K37" s="181">
        <v>5.0689338772700001</v>
      </c>
      <c r="L37" s="181">
        <v>5.0500882628200001</v>
      </c>
      <c r="M37" s="70"/>
      <c r="N37" s="70"/>
      <c r="O37" s="70"/>
    </row>
    <row r="38" spans="1:15" ht="12.75" hidden="1" outlineLevel="3" x14ac:dyDescent="0.2">
      <c r="A38" s="29" t="s">
        <v>93</v>
      </c>
      <c r="B38" s="181">
        <v>5.3418389230500001</v>
      </c>
      <c r="C38" s="181">
        <v>5.3216626014399999</v>
      </c>
      <c r="D38" s="181">
        <v>5.3248161917900001</v>
      </c>
      <c r="E38" s="181">
        <v>5.4308452984900004</v>
      </c>
      <c r="F38" s="181">
        <v>5.4471655704100002</v>
      </c>
      <c r="G38" s="181">
        <v>5.4079430458099997</v>
      </c>
      <c r="H38" s="181">
        <v>5.3923897621799997</v>
      </c>
      <c r="I38" s="181">
        <v>5.3713290393099999</v>
      </c>
      <c r="J38" s="181">
        <v>5.3750362315100002</v>
      </c>
      <c r="K38" s="181">
        <v>5.3807081697100001</v>
      </c>
      <c r="L38" s="181">
        <v>5.29603695525</v>
      </c>
      <c r="M38" s="70"/>
      <c r="N38" s="70"/>
      <c r="O38" s="70"/>
    </row>
    <row r="39" spans="1:15" ht="12.75" hidden="1" outlineLevel="3" x14ac:dyDescent="0.2">
      <c r="A39" s="29" t="s">
        <v>23</v>
      </c>
      <c r="B39" s="181">
        <v>8.5451250000000004E-4</v>
      </c>
      <c r="C39" s="181">
        <v>8.5451250000000004E-4</v>
      </c>
      <c r="D39" s="181">
        <v>8.5451250000000004E-4</v>
      </c>
      <c r="E39" s="181">
        <v>8.5451250000000004E-4</v>
      </c>
      <c r="F39" s="181">
        <v>8.5451250000000004E-4</v>
      </c>
      <c r="G39" s="181">
        <v>8.5451250000000004E-4</v>
      </c>
      <c r="H39" s="181">
        <v>8.5451250000000004E-4</v>
      </c>
      <c r="I39" s="181">
        <v>8.5451250000000004E-4</v>
      </c>
      <c r="J39" s="181">
        <v>8.5451250000000004E-4</v>
      </c>
      <c r="K39" s="181">
        <v>9.1973702000000004E-4</v>
      </c>
      <c r="L39" s="181">
        <v>1.13973702E-3</v>
      </c>
      <c r="M39" s="70"/>
      <c r="N39" s="70"/>
      <c r="O39" s="70"/>
    </row>
    <row r="40" spans="1:15" ht="25.5" outlineLevel="2" collapsed="1" x14ac:dyDescent="0.2">
      <c r="A40" s="267" t="s">
        <v>4</v>
      </c>
      <c r="B40" s="149">
        <f t="shared" ref="B40:K40" si="7">SUM(B$41:B$45)</f>
        <v>1.3628174230800001</v>
      </c>
      <c r="C40" s="149">
        <f t="shared" si="7"/>
        <v>1.3614314528300002</v>
      </c>
      <c r="D40" s="149">
        <f t="shared" si="7"/>
        <v>1.38709161099</v>
      </c>
      <c r="E40" s="149">
        <f t="shared" si="7"/>
        <v>1.7311760134600003</v>
      </c>
      <c r="F40" s="149">
        <f t="shared" si="7"/>
        <v>1.7664358332100001</v>
      </c>
      <c r="G40" s="149">
        <f t="shared" si="7"/>
        <v>1.73381454819</v>
      </c>
      <c r="H40" s="149">
        <f t="shared" si="7"/>
        <v>1.7822315291400002</v>
      </c>
      <c r="I40" s="149">
        <f t="shared" si="7"/>
        <v>1.76584553048</v>
      </c>
      <c r="J40" s="149">
        <f t="shared" si="7"/>
        <v>1.7888588586500003</v>
      </c>
      <c r="K40" s="149">
        <f t="shared" si="7"/>
        <v>1.78947634779</v>
      </c>
      <c r="L40" s="149">
        <v>1.75287201592</v>
      </c>
      <c r="M40" s="70"/>
      <c r="N40" s="70"/>
      <c r="O40" s="70"/>
    </row>
    <row r="41" spans="1:15" ht="12.75" hidden="1" outlineLevel="3" x14ac:dyDescent="0.2">
      <c r="A41" s="29" t="s">
        <v>102</v>
      </c>
      <c r="B41" s="181">
        <v>0.28807592722000003</v>
      </c>
      <c r="C41" s="181">
        <v>0.28398775450000002</v>
      </c>
      <c r="D41" s="181">
        <v>0.29528473179999998</v>
      </c>
      <c r="E41" s="181">
        <v>0.30698745931999999</v>
      </c>
      <c r="F41" s="181">
        <v>0.31855279139999998</v>
      </c>
      <c r="G41" s="181">
        <v>0.30677498951999999</v>
      </c>
      <c r="H41" s="181">
        <v>0.30790588501999999</v>
      </c>
      <c r="I41" s="181">
        <v>0.30393970465999998</v>
      </c>
      <c r="J41" s="181">
        <v>0.30677104585999998</v>
      </c>
      <c r="K41" s="181">
        <v>0.30568685505999998</v>
      </c>
      <c r="L41" s="181">
        <v>0.29876223091999998</v>
      </c>
      <c r="M41" s="70"/>
      <c r="N41" s="70"/>
      <c r="O41" s="70"/>
    </row>
    <row r="42" spans="1:15" ht="12.75" hidden="1" outlineLevel="3" x14ac:dyDescent="0.2">
      <c r="A42" s="29" t="s">
        <v>36</v>
      </c>
      <c r="B42" s="181">
        <v>0.22616820202999999</v>
      </c>
      <c r="C42" s="181">
        <v>0.22569210212999999</v>
      </c>
      <c r="D42" s="181">
        <v>0.22782420356999999</v>
      </c>
      <c r="E42" s="181">
        <v>0.23440680304</v>
      </c>
      <c r="F42" s="181">
        <v>0.23511060409000001</v>
      </c>
      <c r="G42" s="181">
        <v>0.23057730305999999</v>
      </c>
      <c r="H42" s="181">
        <v>0.22956300349</v>
      </c>
      <c r="I42" s="181">
        <v>0.22956299802999999</v>
      </c>
      <c r="J42" s="181">
        <v>0.23522633849999999</v>
      </c>
      <c r="K42" s="181">
        <v>0.23634264705999999</v>
      </c>
      <c r="L42" s="181">
        <v>0.23004495664999999</v>
      </c>
      <c r="M42" s="70"/>
      <c r="N42" s="70"/>
      <c r="O42" s="70"/>
    </row>
    <row r="43" spans="1:15" ht="12.75" hidden="1" outlineLevel="3" x14ac:dyDescent="0.2">
      <c r="A43" s="29" t="s">
        <v>9</v>
      </c>
      <c r="B43" s="181">
        <v>0.60585586000000002</v>
      </c>
      <c r="C43" s="181">
        <v>0.60585586000000002</v>
      </c>
      <c r="D43" s="181">
        <v>0.60585586000000002</v>
      </c>
      <c r="E43" s="181">
        <v>0.60585586000000002</v>
      </c>
      <c r="F43" s="181">
        <v>0.60585586000000002</v>
      </c>
      <c r="G43" s="181">
        <v>0.60585586000000002</v>
      </c>
      <c r="H43" s="181">
        <v>0.60585586000000002</v>
      </c>
      <c r="I43" s="181">
        <v>0.60585586000000002</v>
      </c>
      <c r="J43" s="181">
        <v>0.60585586000000002</v>
      </c>
      <c r="K43" s="181">
        <v>0.60585586000000002</v>
      </c>
      <c r="L43" s="181">
        <v>0.60585586000000002</v>
      </c>
      <c r="M43" s="70"/>
      <c r="N43" s="70"/>
      <c r="O43" s="70"/>
    </row>
    <row r="44" spans="1:15" ht="12.75" hidden="1" outlineLevel="3" x14ac:dyDescent="0.2">
      <c r="A44" s="29" t="s">
        <v>98</v>
      </c>
      <c r="B44" s="181">
        <v>9.0219974299999995E-3</v>
      </c>
      <c r="C44" s="181">
        <v>9.0219974299999995E-3</v>
      </c>
      <c r="D44" s="181">
        <v>9.0219974299999995E-3</v>
      </c>
      <c r="E44" s="181">
        <v>9.0219974299999995E-3</v>
      </c>
      <c r="F44" s="181">
        <v>9.0219974299999995E-3</v>
      </c>
      <c r="G44" s="181">
        <v>9.0219974299999995E-3</v>
      </c>
      <c r="H44" s="181">
        <v>9.0219974299999995E-3</v>
      </c>
      <c r="I44" s="181">
        <v>9.0219974299999995E-3</v>
      </c>
      <c r="J44" s="181">
        <v>9.0219974299999995E-3</v>
      </c>
      <c r="K44" s="181">
        <v>9.0219974299999995E-3</v>
      </c>
      <c r="L44" s="181">
        <v>9.0219974299999995E-3</v>
      </c>
      <c r="M44" s="70"/>
      <c r="N44" s="70"/>
      <c r="O44" s="70"/>
    </row>
    <row r="45" spans="1:15" ht="12.75" hidden="1" outlineLevel="3" x14ac:dyDescent="0.2">
      <c r="A45" s="29" t="s">
        <v>103</v>
      </c>
      <c r="B45" s="181">
        <v>0.23369543640000001</v>
      </c>
      <c r="C45" s="181">
        <v>0.23687373877000001</v>
      </c>
      <c r="D45" s="181">
        <v>0.24910481818999999</v>
      </c>
      <c r="E45" s="181">
        <v>0.57490389367000005</v>
      </c>
      <c r="F45" s="181">
        <v>0.59789458028999998</v>
      </c>
      <c r="G45" s="181">
        <v>0.58158439817999996</v>
      </c>
      <c r="H45" s="181">
        <v>0.62988478319999996</v>
      </c>
      <c r="I45" s="181">
        <v>0.61746497036000003</v>
      </c>
      <c r="J45" s="181">
        <v>0.63198361686000004</v>
      </c>
      <c r="K45" s="181">
        <v>0.63256898823999996</v>
      </c>
      <c r="L45" s="181">
        <v>0.60918697091999996</v>
      </c>
      <c r="M45" s="70"/>
      <c r="N45" s="70"/>
      <c r="O45" s="70"/>
    </row>
    <row r="46" spans="1:15" ht="25.5" outlineLevel="2" collapsed="1" x14ac:dyDescent="0.2">
      <c r="A46" s="267" t="s">
        <v>22</v>
      </c>
      <c r="B46" s="149">
        <f t="shared" ref="B46:K46" si="8">SUM(B$47:B$47)</f>
        <v>5.5863760000000003E-5</v>
      </c>
      <c r="C46" s="149">
        <f t="shared" si="8"/>
        <v>5.5746170000000003E-5</v>
      </c>
      <c r="D46" s="149">
        <f t="shared" si="8"/>
        <v>5.6272800000000001E-5</v>
      </c>
      <c r="E46" s="149">
        <f t="shared" si="8"/>
        <v>5.7898710000000003E-5</v>
      </c>
      <c r="F46" s="149">
        <f t="shared" si="8"/>
        <v>5.807255E-5</v>
      </c>
      <c r="G46" s="149">
        <f t="shared" si="8"/>
        <v>5.6952820000000003E-5</v>
      </c>
      <c r="H46" s="149">
        <f t="shared" si="8"/>
        <v>5.6702279999999999E-5</v>
      </c>
      <c r="I46" s="149">
        <f t="shared" si="8"/>
        <v>5.6702279999999999E-5</v>
      </c>
      <c r="J46" s="149">
        <f t="shared" si="8"/>
        <v>5.7101090000000001E-5</v>
      </c>
      <c r="K46" s="149">
        <f t="shared" si="8"/>
        <v>5.7372069999999997E-5</v>
      </c>
      <c r="L46" s="149">
        <v>5.5843310000000002E-5</v>
      </c>
      <c r="M46" s="70"/>
      <c r="N46" s="70"/>
      <c r="O46" s="70"/>
    </row>
    <row r="47" spans="1:15" ht="12.75" hidden="1" outlineLevel="3" x14ac:dyDescent="0.2">
      <c r="A47" s="29" t="s">
        <v>75</v>
      </c>
      <c r="B47" s="181">
        <v>5.5863760000000003E-5</v>
      </c>
      <c r="C47" s="181">
        <v>5.5746170000000003E-5</v>
      </c>
      <c r="D47" s="181">
        <v>5.6272800000000001E-5</v>
      </c>
      <c r="E47" s="181">
        <v>5.7898710000000003E-5</v>
      </c>
      <c r="F47" s="181">
        <v>5.807255E-5</v>
      </c>
      <c r="G47" s="181">
        <v>5.6952820000000003E-5</v>
      </c>
      <c r="H47" s="181">
        <v>5.6702279999999999E-5</v>
      </c>
      <c r="I47" s="181">
        <v>5.6702279999999999E-5</v>
      </c>
      <c r="J47" s="181">
        <v>5.7101090000000001E-5</v>
      </c>
      <c r="K47" s="181">
        <v>5.7372069999999997E-5</v>
      </c>
      <c r="L47" s="181">
        <v>5.5843310000000002E-5</v>
      </c>
      <c r="M47" s="70"/>
      <c r="N47" s="70"/>
      <c r="O47" s="70"/>
    </row>
    <row r="48" spans="1:15" ht="25.5" outlineLevel="2" collapsed="1" x14ac:dyDescent="0.2">
      <c r="A48" s="267" t="s">
        <v>143</v>
      </c>
      <c r="B48" s="149">
        <f t="shared" ref="B48:K48" si="9">SUM(B$49:B$52)</f>
        <v>17.302433000000001</v>
      </c>
      <c r="C48" s="149">
        <f t="shared" si="9"/>
        <v>17.302433000000001</v>
      </c>
      <c r="D48" s="149">
        <f t="shared" si="9"/>
        <v>17.618202</v>
      </c>
      <c r="E48" s="149">
        <f t="shared" si="9"/>
        <v>17.618202</v>
      </c>
      <c r="F48" s="149">
        <f t="shared" si="9"/>
        <v>18.043329999999997</v>
      </c>
      <c r="G48" s="149">
        <f t="shared" si="9"/>
        <v>18.043329999999997</v>
      </c>
      <c r="H48" s="149">
        <f t="shared" si="9"/>
        <v>18.043329999999997</v>
      </c>
      <c r="I48" s="149">
        <f t="shared" si="9"/>
        <v>18.043329999999997</v>
      </c>
      <c r="J48" s="149">
        <f t="shared" si="9"/>
        <v>18.043329999999997</v>
      </c>
      <c r="K48" s="149">
        <f t="shared" si="9"/>
        <v>19.043329999999997</v>
      </c>
      <c r="L48" s="149">
        <v>19.043330000000001</v>
      </c>
      <c r="M48" s="70"/>
      <c r="N48" s="70"/>
      <c r="O48" s="70"/>
    </row>
    <row r="49" spans="1:15" ht="12.75" hidden="1" outlineLevel="3" x14ac:dyDescent="0.2">
      <c r="A49" s="29" t="s">
        <v>119</v>
      </c>
      <c r="B49" s="181">
        <v>3</v>
      </c>
      <c r="C49" s="181">
        <v>3</v>
      </c>
      <c r="D49" s="181">
        <v>3</v>
      </c>
      <c r="E49" s="181">
        <v>3</v>
      </c>
      <c r="F49" s="181">
        <v>3</v>
      </c>
      <c r="G49" s="181">
        <v>3</v>
      </c>
      <c r="H49" s="181">
        <v>3</v>
      </c>
      <c r="I49" s="181">
        <v>3</v>
      </c>
      <c r="J49" s="181">
        <v>3</v>
      </c>
      <c r="K49" s="181">
        <v>3</v>
      </c>
      <c r="L49" s="181">
        <v>3</v>
      </c>
      <c r="M49" s="70"/>
      <c r="N49" s="70"/>
      <c r="O49" s="70"/>
    </row>
    <row r="50" spans="1:15" ht="12.75" hidden="1" outlineLevel="3" x14ac:dyDescent="0.2">
      <c r="A50" s="29" t="s">
        <v>121</v>
      </c>
      <c r="B50" s="181">
        <v>1</v>
      </c>
      <c r="C50" s="181">
        <v>1</v>
      </c>
      <c r="D50" s="181">
        <v>1</v>
      </c>
      <c r="E50" s="181">
        <v>1</v>
      </c>
      <c r="F50" s="181">
        <v>1</v>
      </c>
      <c r="G50" s="181">
        <v>1</v>
      </c>
      <c r="H50" s="181">
        <v>1</v>
      </c>
      <c r="I50" s="181">
        <v>1</v>
      </c>
      <c r="J50" s="181">
        <v>1</v>
      </c>
      <c r="K50" s="181">
        <v>1</v>
      </c>
      <c r="L50" s="181">
        <v>1</v>
      </c>
      <c r="M50" s="70"/>
      <c r="N50" s="70"/>
      <c r="O50" s="70"/>
    </row>
    <row r="51" spans="1:15" ht="12.75" hidden="1" outlineLevel="3" x14ac:dyDescent="0.2">
      <c r="A51" s="29" t="s">
        <v>125</v>
      </c>
      <c r="B51" s="181">
        <v>13.302433000000001</v>
      </c>
      <c r="C51" s="181">
        <v>13.302433000000001</v>
      </c>
      <c r="D51" s="181">
        <v>13.618202</v>
      </c>
      <c r="E51" s="181">
        <v>13.618202</v>
      </c>
      <c r="F51" s="181">
        <v>14.043329999999999</v>
      </c>
      <c r="G51" s="181">
        <v>14.043329999999999</v>
      </c>
      <c r="H51" s="181">
        <v>14.043329999999999</v>
      </c>
      <c r="I51" s="181">
        <v>14.043329999999999</v>
      </c>
      <c r="J51" s="181">
        <v>14.043329999999999</v>
      </c>
      <c r="K51" s="181">
        <v>14.043329999999999</v>
      </c>
      <c r="L51" s="181">
        <v>14.043329999999999</v>
      </c>
      <c r="M51" s="70"/>
      <c r="N51" s="70"/>
      <c r="O51" s="70"/>
    </row>
    <row r="52" spans="1:15" ht="12.75" hidden="1" outlineLevel="3" x14ac:dyDescent="0.2">
      <c r="A52" s="29" t="s">
        <v>180</v>
      </c>
      <c r="B52" s="181">
        <v>0</v>
      </c>
      <c r="C52" s="181">
        <v>0</v>
      </c>
      <c r="D52" s="181">
        <v>0</v>
      </c>
      <c r="E52" s="181">
        <v>0</v>
      </c>
      <c r="F52" s="181">
        <v>0</v>
      </c>
      <c r="G52" s="181">
        <v>0</v>
      </c>
      <c r="H52" s="181">
        <v>0</v>
      </c>
      <c r="I52" s="181">
        <v>0</v>
      </c>
      <c r="J52" s="181">
        <v>0</v>
      </c>
      <c r="K52" s="181">
        <v>1</v>
      </c>
      <c r="L52" s="181">
        <v>1</v>
      </c>
      <c r="M52" s="70"/>
      <c r="N52" s="70"/>
      <c r="O52" s="70"/>
    </row>
    <row r="53" spans="1:15" ht="12.75" outlineLevel="2" collapsed="1" x14ac:dyDescent="0.2">
      <c r="A53" s="68" t="s">
        <v>6</v>
      </c>
      <c r="B53" s="149">
        <f t="shared" ref="B53:K53" si="10">SUM(B$54:B$54)</f>
        <v>1.7016771418900001</v>
      </c>
      <c r="C53" s="149">
        <f t="shared" si="10"/>
        <v>1.69524984489</v>
      </c>
      <c r="D53" s="149">
        <f t="shared" si="10"/>
        <v>1.69625444138</v>
      </c>
      <c r="E53" s="149">
        <f t="shared" si="10"/>
        <v>1.73003069518</v>
      </c>
      <c r="F53" s="149">
        <f t="shared" si="10"/>
        <v>1.7352296227599999</v>
      </c>
      <c r="G53" s="149">
        <f t="shared" si="10"/>
        <v>1.7227350353099999</v>
      </c>
      <c r="H53" s="149">
        <f t="shared" si="10"/>
        <v>1.71778043678</v>
      </c>
      <c r="I53" s="149">
        <f t="shared" si="10"/>
        <v>1.71107140807</v>
      </c>
      <c r="J53" s="149">
        <f t="shared" si="10"/>
        <v>1.71225235799</v>
      </c>
      <c r="K53" s="149">
        <f t="shared" si="10"/>
        <v>1.71405919038</v>
      </c>
      <c r="L53" s="149">
        <v>1.6870866305000001</v>
      </c>
      <c r="M53" s="70"/>
      <c r="N53" s="70"/>
      <c r="O53" s="70"/>
    </row>
    <row r="54" spans="1:15" ht="12.75" hidden="1" outlineLevel="3" x14ac:dyDescent="0.2">
      <c r="A54" s="29" t="s">
        <v>93</v>
      </c>
      <c r="B54" s="181">
        <v>1.7016771418900001</v>
      </c>
      <c r="C54" s="181">
        <v>1.69524984489</v>
      </c>
      <c r="D54" s="181">
        <v>1.69625444138</v>
      </c>
      <c r="E54" s="181">
        <v>1.73003069518</v>
      </c>
      <c r="F54" s="181">
        <v>1.7352296227599999</v>
      </c>
      <c r="G54" s="181">
        <v>1.7227350353099999</v>
      </c>
      <c r="H54" s="181">
        <v>1.71778043678</v>
      </c>
      <c r="I54" s="181">
        <v>1.71107140807</v>
      </c>
      <c r="J54" s="181">
        <v>1.71225235799</v>
      </c>
      <c r="K54" s="181">
        <v>1.71405919038</v>
      </c>
      <c r="L54" s="181">
        <v>1.6870866305000001</v>
      </c>
      <c r="M54" s="70"/>
      <c r="N54" s="70"/>
      <c r="O54" s="70"/>
    </row>
    <row r="55" spans="1:15" ht="15" x14ac:dyDescent="0.2">
      <c r="A55" s="269" t="s">
        <v>113</v>
      </c>
      <c r="B55" s="270">
        <f t="shared" ref="B55:L55" si="11">B$56+B$71</f>
        <v>9.9125810836100001</v>
      </c>
      <c r="C55" s="270">
        <f t="shared" si="11"/>
        <v>10.067654395769999</v>
      </c>
      <c r="D55" s="270">
        <f t="shared" si="11"/>
        <v>9.5025298546399988</v>
      </c>
      <c r="E55" s="270">
        <f t="shared" si="11"/>
        <v>9.6388505480499997</v>
      </c>
      <c r="F55" s="270">
        <f t="shared" si="11"/>
        <v>9.5723063428599993</v>
      </c>
      <c r="G55" s="270">
        <f t="shared" si="11"/>
        <v>9.3395051917399989</v>
      </c>
      <c r="H55" s="270">
        <f t="shared" si="11"/>
        <v>9.3333816785599986</v>
      </c>
      <c r="I55" s="270">
        <f t="shared" si="11"/>
        <v>9.4466386925099997</v>
      </c>
      <c r="J55" s="270">
        <f t="shared" si="11"/>
        <v>9.5277439587499995</v>
      </c>
      <c r="K55" s="270">
        <f t="shared" si="11"/>
        <v>10.53256596666</v>
      </c>
      <c r="L55" s="270">
        <f t="shared" si="11"/>
        <v>10.434116158169999</v>
      </c>
      <c r="M55" s="70"/>
      <c r="N55" s="70"/>
      <c r="O55" s="70"/>
    </row>
    <row r="56" spans="1:15" ht="15" outlineLevel="1" x14ac:dyDescent="0.2">
      <c r="A56" s="271" t="s">
        <v>50</v>
      </c>
      <c r="B56" s="272">
        <f t="shared" ref="B56:L56" si="12">B$57+B$65+B$69</f>
        <v>0.89411910530000005</v>
      </c>
      <c r="C56" s="272">
        <f t="shared" si="12"/>
        <v>0.84090496743999998</v>
      </c>
      <c r="D56" s="272">
        <f t="shared" si="12"/>
        <v>0.77437518515000003</v>
      </c>
      <c r="E56" s="272">
        <f t="shared" si="12"/>
        <v>0.79907707466</v>
      </c>
      <c r="F56" s="272">
        <f t="shared" si="12"/>
        <v>0.81649166081000002</v>
      </c>
      <c r="G56" s="272">
        <f t="shared" si="12"/>
        <v>0.81411978257000006</v>
      </c>
      <c r="H56" s="272">
        <f t="shared" si="12"/>
        <v>0.82125026900000009</v>
      </c>
      <c r="I56" s="272">
        <f t="shared" si="12"/>
        <v>0.8181452439900001</v>
      </c>
      <c r="J56" s="272">
        <f t="shared" si="12"/>
        <v>0.7746870372700001</v>
      </c>
      <c r="K56" s="272">
        <f t="shared" si="12"/>
        <v>0.75391129818000002</v>
      </c>
      <c r="L56" s="272">
        <f t="shared" si="12"/>
        <v>0.76126981466999999</v>
      </c>
      <c r="M56" s="70"/>
      <c r="N56" s="70"/>
      <c r="O56" s="70"/>
    </row>
    <row r="57" spans="1:15" ht="25.5" outlineLevel="2" collapsed="1" x14ac:dyDescent="0.2">
      <c r="A57" s="267" t="s">
        <v>129</v>
      </c>
      <c r="B57" s="149">
        <f t="shared" ref="B57:K57" si="13">SUM(B$58:B$64)</f>
        <v>0.68331482616000006</v>
      </c>
      <c r="C57" s="149">
        <f t="shared" si="13"/>
        <v>0.65204207309000006</v>
      </c>
      <c r="D57" s="149">
        <f t="shared" si="13"/>
        <v>0.59879421412</v>
      </c>
      <c r="E57" s="149">
        <f t="shared" si="13"/>
        <v>0.61789522459000001</v>
      </c>
      <c r="F57" s="149">
        <f t="shared" si="13"/>
        <v>0.64320146071000006</v>
      </c>
      <c r="G57" s="149">
        <f t="shared" si="13"/>
        <v>0.64372607137000004</v>
      </c>
      <c r="H57" s="149">
        <f t="shared" si="13"/>
        <v>0.65179629097000003</v>
      </c>
      <c r="I57" s="149">
        <f t="shared" si="13"/>
        <v>0.65327358384000012</v>
      </c>
      <c r="J57" s="149">
        <f t="shared" si="13"/>
        <v>0.62177848714000006</v>
      </c>
      <c r="K57" s="149">
        <f t="shared" si="13"/>
        <v>0.61554824336000002</v>
      </c>
      <c r="L57" s="149">
        <v>0.62558998485999995</v>
      </c>
      <c r="M57" s="70"/>
      <c r="N57" s="70"/>
      <c r="O57" s="70"/>
    </row>
    <row r="58" spans="1:15" ht="12.75" hidden="1" outlineLevel="3" x14ac:dyDescent="0.2">
      <c r="A58" s="29" t="s">
        <v>154</v>
      </c>
      <c r="B58" s="181">
        <v>4.8332000000000002E-7</v>
      </c>
      <c r="C58" s="181">
        <v>4.6119999999999997E-7</v>
      </c>
      <c r="D58" s="181">
        <v>4.2876999999999999E-7</v>
      </c>
      <c r="E58" s="181">
        <v>4.4243999999999998E-7</v>
      </c>
      <c r="F58" s="181">
        <v>4.6055999999999999E-7</v>
      </c>
      <c r="G58" s="181">
        <v>4.6094E-7</v>
      </c>
      <c r="H58" s="181">
        <v>4.6671999999999999E-7</v>
      </c>
      <c r="I58" s="181">
        <v>4.6778000000000002E-7</v>
      </c>
      <c r="J58" s="181">
        <v>4.5219999999999999E-7</v>
      </c>
      <c r="K58" s="181">
        <v>4.4766999999999998E-7</v>
      </c>
      <c r="L58" s="181">
        <v>4.5497E-7</v>
      </c>
      <c r="M58" s="70"/>
      <c r="N58" s="70"/>
      <c r="O58" s="70"/>
    </row>
    <row r="59" spans="1:15" ht="12.75" hidden="1" outlineLevel="3" x14ac:dyDescent="0.2">
      <c r="A59" s="29" t="s">
        <v>46</v>
      </c>
      <c r="B59" s="181">
        <v>4.166550871E-2</v>
      </c>
      <c r="C59" s="181">
        <v>3.9758634869999997E-2</v>
      </c>
      <c r="D59" s="181">
        <v>3.6962579340000003E-2</v>
      </c>
      <c r="E59" s="181">
        <v>3.8141653220000002E-2</v>
      </c>
      <c r="F59" s="181">
        <v>3.9703765439999997E-2</v>
      </c>
      <c r="G59" s="181">
        <v>3.9736148790000002E-2</v>
      </c>
      <c r="H59" s="181">
        <v>4.023431014E-2</v>
      </c>
      <c r="I59" s="181">
        <v>4.0325500989999999E-2</v>
      </c>
      <c r="J59" s="181">
        <v>3.8982948900000002E-2</v>
      </c>
      <c r="K59" s="181">
        <v>3.859233829E-2</v>
      </c>
      <c r="L59" s="181">
        <v>3.9221914099999998E-2</v>
      </c>
      <c r="M59" s="70"/>
      <c r="N59" s="70"/>
      <c r="O59" s="70"/>
    </row>
    <row r="60" spans="1:15" ht="12.75" hidden="1" outlineLevel="3" x14ac:dyDescent="0.2">
      <c r="A60" s="29" t="s">
        <v>51</v>
      </c>
      <c r="B60" s="181">
        <v>0.12499652612999999</v>
      </c>
      <c r="C60" s="181">
        <v>0.11927590461</v>
      </c>
      <c r="D60" s="181">
        <v>0.11088773802</v>
      </c>
      <c r="E60" s="181">
        <v>0.11442495966000001</v>
      </c>
      <c r="F60" s="181">
        <v>0.11911129632</v>
      </c>
      <c r="G60" s="181">
        <v>0.11920844637</v>
      </c>
      <c r="H60" s="181">
        <v>0.12070293041999999</v>
      </c>
      <c r="I60" s="181">
        <v>0.12097650297</v>
      </c>
      <c r="J60" s="181">
        <v>0.1169488467</v>
      </c>
      <c r="K60" s="181">
        <v>0.11577701487</v>
      </c>
      <c r="L60" s="181">
        <v>0.1176657423</v>
      </c>
      <c r="M60" s="70"/>
      <c r="N60" s="70"/>
      <c r="O60" s="70"/>
    </row>
    <row r="61" spans="1:15" ht="12.75" hidden="1" outlineLevel="3" x14ac:dyDescent="0.2">
      <c r="A61" s="29" t="s">
        <v>181</v>
      </c>
      <c r="B61" s="181">
        <v>0.13332962782999999</v>
      </c>
      <c r="C61" s="181">
        <v>0.12722763161</v>
      </c>
      <c r="D61" s="181">
        <v>0.11088773802</v>
      </c>
      <c r="E61" s="181">
        <v>0.11442495966000001</v>
      </c>
      <c r="F61" s="181">
        <v>0.11911129632</v>
      </c>
      <c r="G61" s="181">
        <v>0.11920844637</v>
      </c>
      <c r="H61" s="181">
        <v>0.12070293041999999</v>
      </c>
      <c r="I61" s="181">
        <v>0.12097650297</v>
      </c>
      <c r="J61" s="181">
        <v>0.1169488467</v>
      </c>
      <c r="K61" s="181">
        <v>0.11577701487</v>
      </c>
      <c r="L61" s="181">
        <v>0.1176657423</v>
      </c>
      <c r="M61" s="70"/>
      <c r="N61" s="70"/>
      <c r="O61" s="70"/>
    </row>
    <row r="62" spans="1:15" ht="12.75" hidden="1" outlineLevel="3" x14ac:dyDescent="0.2">
      <c r="A62" s="29" t="s">
        <v>146</v>
      </c>
      <c r="B62" s="181">
        <v>0.19999444182000001</v>
      </c>
      <c r="C62" s="181">
        <v>0.19084144737</v>
      </c>
      <c r="D62" s="181">
        <v>0.17742038085</v>
      </c>
      <c r="E62" s="181">
        <v>0.18307993545000001</v>
      </c>
      <c r="F62" s="181">
        <v>0.19057807413</v>
      </c>
      <c r="G62" s="181">
        <v>0.19073351421000001</v>
      </c>
      <c r="H62" s="181">
        <v>0.19312468865999999</v>
      </c>
      <c r="I62" s="181">
        <v>0.19356240477</v>
      </c>
      <c r="J62" s="181">
        <v>0.18711815472000001</v>
      </c>
      <c r="K62" s="181">
        <v>0.18524322377999999</v>
      </c>
      <c r="L62" s="181">
        <v>0.18826518768</v>
      </c>
      <c r="M62" s="70"/>
      <c r="N62" s="70"/>
      <c r="O62" s="70"/>
    </row>
    <row r="63" spans="1:15" ht="12.75" hidden="1" outlineLevel="3" x14ac:dyDescent="0.2">
      <c r="A63" s="29" t="s">
        <v>41</v>
      </c>
      <c r="B63" s="181">
        <v>1.041637718E-2</v>
      </c>
      <c r="C63" s="181">
        <v>9.9396587199999994E-3</v>
      </c>
      <c r="D63" s="181">
        <v>9.2406448399999994E-3</v>
      </c>
      <c r="E63" s="181">
        <v>9.5354133000000001E-3</v>
      </c>
      <c r="F63" s="181">
        <v>9.9259413599999992E-3</v>
      </c>
      <c r="G63" s="181">
        <v>9.9340372000000007E-3</v>
      </c>
      <c r="H63" s="181">
        <v>1.005857753E-2</v>
      </c>
      <c r="I63" s="181">
        <v>1.008137525E-2</v>
      </c>
      <c r="J63" s="181">
        <v>0</v>
      </c>
      <c r="K63" s="181">
        <v>0</v>
      </c>
      <c r="L63" s="181">
        <v>0</v>
      </c>
      <c r="M63" s="70"/>
      <c r="N63" s="70"/>
      <c r="O63" s="70"/>
    </row>
    <row r="64" spans="1:15" ht="12.75" hidden="1" outlineLevel="3" x14ac:dyDescent="0.2">
      <c r="A64" s="29" t="s">
        <v>177</v>
      </c>
      <c r="B64" s="181">
        <v>0.17291186116999999</v>
      </c>
      <c r="C64" s="181">
        <v>0.16499833471</v>
      </c>
      <c r="D64" s="181">
        <v>0.15339470427999999</v>
      </c>
      <c r="E64" s="181">
        <v>0.15828786085999999</v>
      </c>
      <c r="F64" s="181">
        <v>0.16477062658</v>
      </c>
      <c r="G64" s="181">
        <v>0.16490501749</v>
      </c>
      <c r="H64" s="181">
        <v>0.16697238708000001</v>
      </c>
      <c r="I64" s="181">
        <v>0.16735082910999999</v>
      </c>
      <c r="J64" s="181">
        <v>0.16177923792000001</v>
      </c>
      <c r="K64" s="181">
        <v>0.16015820387999999</v>
      </c>
      <c r="L64" s="181">
        <v>0.16277094350999999</v>
      </c>
      <c r="M64" s="70"/>
      <c r="N64" s="70"/>
      <c r="O64" s="70"/>
    </row>
    <row r="65" spans="1:15" ht="25.5" outlineLevel="2" collapsed="1" x14ac:dyDescent="0.2">
      <c r="A65" s="267" t="s">
        <v>8</v>
      </c>
      <c r="B65" s="149">
        <f t="shared" ref="B65:K65" si="14">SUM(B$66:B$68)</f>
        <v>0.21076450315999998</v>
      </c>
      <c r="C65" s="149">
        <f t="shared" si="14"/>
        <v>0.18882493876999998</v>
      </c>
      <c r="D65" s="149">
        <f t="shared" si="14"/>
        <v>0.17554568470000001</v>
      </c>
      <c r="E65" s="149">
        <f t="shared" si="14"/>
        <v>0.18114543813999998</v>
      </c>
      <c r="F65" s="149">
        <f t="shared" si="14"/>
        <v>0.17325229689999999</v>
      </c>
      <c r="G65" s="149">
        <f t="shared" si="14"/>
        <v>0.17035577708999999</v>
      </c>
      <c r="H65" s="149">
        <f t="shared" si="14"/>
        <v>0.16941556835000002</v>
      </c>
      <c r="I65" s="149">
        <f t="shared" si="14"/>
        <v>0.16483316340999998</v>
      </c>
      <c r="J65" s="149">
        <f t="shared" si="14"/>
        <v>0.15287133506000003</v>
      </c>
      <c r="K65" s="149">
        <f t="shared" si="14"/>
        <v>0.13832621264</v>
      </c>
      <c r="L65" s="149">
        <v>0.13564238661</v>
      </c>
      <c r="M65" s="70"/>
      <c r="N65" s="70"/>
      <c r="O65" s="70"/>
    </row>
    <row r="66" spans="1:15" ht="12.75" hidden="1" outlineLevel="3" x14ac:dyDescent="0.2">
      <c r="A66" s="29" t="s">
        <v>10</v>
      </c>
      <c r="B66" s="181">
        <v>4.3748784149999997E-2</v>
      </c>
      <c r="C66" s="181">
        <v>3.1309924959999999E-2</v>
      </c>
      <c r="D66" s="181">
        <v>2.9108031230000001E-2</v>
      </c>
      <c r="E66" s="181">
        <v>3.0036551910000001E-2</v>
      </c>
      <c r="F66" s="181">
        <v>2.0844476859999999E-2</v>
      </c>
      <c r="G66" s="181">
        <v>2.0861478119999999E-2</v>
      </c>
      <c r="H66" s="181">
        <v>2.1123012819999998E-2</v>
      </c>
      <c r="I66" s="181">
        <v>2.117088802E-2</v>
      </c>
      <c r="J66" s="181">
        <v>1.6972237090000002E-2</v>
      </c>
      <c r="K66" s="181">
        <v>6.739213E-3</v>
      </c>
      <c r="L66" s="181">
        <v>6.739213E-3</v>
      </c>
      <c r="M66" s="70"/>
      <c r="N66" s="70"/>
      <c r="O66" s="70"/>
    </row>
    <row r="67" spans="1:15" ht="12.75" hidden="1" outlineLevel="3" x14ac:dyDescent="0.2">
      <c r="A67" s="29" t="s">
        <v>106</v>
      </c>
      <c r="B67" s="181">
        <v>0.16082312704999999</v>
      </c>
      <c r="C67" s="181">
        <v>0.15197190775</v>
      </c>
      <c r="D67" s="181">
        <v>0.14128437047</v>
      </c>
      <c r="E67" s="181">
        <v>0.14579121801</v>
      </c>
      <c r="F67" s="181">
        <v>0.14723793284</v>
      </c>
      <c r="G67" s="181">
        <v>0.14432019507999999</v>
      </c>
      <c r="H67" s="181">
        <v>0.14305358530000001</v>
      </c>
      <c r="I67" s="181">
        <v>0.13878272467</v>
      </c>
      <c r="J67" s="181">
        <v>0.13118200154000001</v>
      </c>
      <c r="K67" s="181">
        <v>0.12691716869</v>
      </c>
      <c r="L67" s="181">
        <v>0.12451829383</v>
      </c>
      <c r="M67" s="70"/>
      <c r="N67" s="70"/>
      <c r="O67" s="70"/>
    </row>
    <row r="68" spans="1:15" ht="12.75" hidden="1" outlineLevel="3" x14ac:dyDescent="0.2">
      <c r="A68" s="29" t="s">
        <v>30</v>
      </c>
      <c r="B68" s="181">
        <v>6.1925919600000004E-3</v>
      </c>
      <c r="C68" s="181">
        <v>5.5431060599999997E-3</v>
      </c>
      <c r="D68" s="181">
        <v>5.1532829999999998E-3</v>
      </c>
      <c r="E68" s="181">
        <v>5.3176682200000002E-3</v>
      </c>
      <c r="F68" s="181">
        <v>5.1698871999999998E-3</v>
      </c>
      <c r="G68" s="181">
        <v>5.1741038900000001E-3</v>
      </c>
      <c r="H68" s="181">
        <v>5.2389702299999999E-3</v>
      </c>
      <c r="I68" s="181">
        <v>4.8795507199999996E-3</v>
      </c>
      <c r="J68" s="181">
        <v>4.7170964299999996E-3</v>
      </c>
      <c r="K68" s="181">
        <v>4.6698309500000004E-3</v>
      </c>
      <c r="L68" s="181">
        <v>4.3848797799999999E-3</v>
      </c>
      <c r="M68" s="70"/>
      <c r="N68" s="70"/>
      <c r="O68" s="70"/>
    </row>
    <row r="69" spans="1:15" ht="12.75" outlineLevel="2" collapsed="1" x14ac:dyDescent="0.2">
      <c r="A69" s="68" t="s">
        <v>132</v>
      </c>
      <c r="B69" s="149">
        <f t="shared" ref="B69:K69" si="15">SUM(B$70:B$70)</f>
        <v>3.9775979999999999E-5</v>
      </c>
      <c r="C69" s="149">
        <f t="shared" si="15"/>
        <v>3.7955579999999998E-5</v>
      </c>
      <c r="D69" s="149">
        <f t="shared" si="15"/>
        <v>3.5286329999999997E-5</v>
      </c>
      <c r="E69" s="149">
        <f t="shared" si="15"/>
        <v>3.6411929999999998E-5</v>
      </c>
      <c r="F69" s="149">
        <f t="shared" si="15"/>
        <v>3.79032E-5</v>
      </c>
      <c r="G69" s="149">
        <f t="shared" si="15"/>
        <v>3.7934110000000001E-5</v>
      </c>
      <c r="H69" s="149">
        <f t="shared" si="15"/>
        <v>3.8409679999999998E-5</v>
      </c>
      <c r="I69" s="149">
        <f t="shared" si="15"/>
        <v>3.8496740000000003E-5</v>
      </c>
      <c r="J69" s="149">
        <f t="shared" si="15"/>
        <v>3.721507E-5</v>
      </c>
      <c r="K69" s="149">
        <f t="shared" si="15"/>
        <v>3.6842180000000003E-5</v>
      </c>
      <c r="L69" s="149">
        <v>3.7443200000000001E-5</v>
      </c>
      <c r="M69" s="70"/>
      <c r="N69" s="70"/>
      <c r="O69" s="70"/>
    </row>
    <row r="70" spans="1:15" ht="12.75" hidden="1" outlineLevel="3" x14ac:dyDescent="0.2">
      <c r="A70" s="29" t="s">
        <v>175</v>
      </c>
      <c r="B70" s="181">
        <v>3.9775979999999999E-5</v>
      </c>
      <c r="C70" s="181">
        <v>3.7955579999999998E-5</v>
      </c>
      <c r="D70" s="181">
        <v>3.5286329999999997E-5</v>
      </c>
      <c r="E70" s="181">
        <v>3.6411929999999998E-5</v>
      </c>
      <c r="F70" s="181">
        <v>3.79032E-5</v>
      </c>
      <c r="G70" s="181">
        <v>3.7934110000000001E-5</v>
      </c>
      <c r="H70" s="181">
        <v>3.8409679999999998E-5</v>
      </c>
      <c r="I70" s="181">
        <v>3.8496740000000003E-5</v>
      </c>
      <c r="J70" s="181">
        <v>3.721507E-5</v>
      </c>
      <c r="K70" s="181">
        <v>3.6842180000000003E-5</v>
      </c>
      <c r="L70" s="181">
        <v>3.7443200000000001E-5</v>
      </c>
      <c r="M70" s="70"/>
      <c r="N70" s="70"/>
      <c r="O70" s="70"/>
    </row>
    <row r="71" spans="1:15" ht="15" outlineLevel="1" x14ac:dyDescent="0.2">
      <c r="A71" s="271" t="s">
        <v>79</v>
      </c>
      <c r="B71" s="272">
        <f t="shared" ref="B71:L71" si="16">B$72+B$78+B$80+B$90+B$91</f>
        <v>9.0184619783100004</v>
      </c>
      <c r="C71" s="272">
        <f t="shared" si="16"/>
        <v>9.2267494283299989</v>
      </c>
      <c r="D71" s="272">
        <f t="shared" si="16"/>
        <v>8.7281546694899994</v>
      </c>
      <c r="E71" s="272">
        <f t="shared" si="16"/>
        <v>8.8397734733900002</v>
      </c>
      <c r="F71" s="272">
        <f t="shared" si="16"/>
        <v>8.7558146820499996</v>
      </c>
      <c r="G71" s="272">
        <f t="shared" si="16"/>
        <v>8.5253854091699992</v>
      </c>
      <c r="H71" s="272">
        <f t="shared" si="16"/>
        <v>8.5121314095599985</v>
      </c>
      <c r="I71" s="272">
        <f t="shared" si="16"/>
        <v>8.6284934485199987</v>
      </c>
      <c r="J71" s="272">
        <f t="shared" si="16"/>
        <v>8.7530569214799989</v>
      </c>
      <c r="K71" s="272">
        <f t="shared" si="16"/>
        <v>9.7786546684799998</v>
      </c>
      <c r="L71" s="272">
        <f t="shared" si="16"/>
        <v>9.6728463434999998</v>
      </c>
      <c r="M71" s="70"/>
      <c r="N71" s="70"/>
      <c r="O71" s="70"/>
    </row>
    <row r="72" spans="1:15" ht="25.5" outlineLevel="2" collapsed="1" x14ac:dyDescent="0.2">
      <c r="A72" s="267" t="s">
        <v>142</v>
      </c>
      <c r="B72" s="149">
        <f t="shared" ref="B72:K72" si="17">SUM(B$73:B$77)</f>
        <v>5.8679120508100002</v>
      </c>
      <c r="C72" s="149">
        <f t="shared" si="17"/>
        <v>6.1011788171600001</v>
      </c>
      <c r="D72" s="149">
        <f t="shared" si="17"/>
        <v>6.0101963061000001</v>
      </c>
      <c r="E72" s="149">
        <f t="shared" si="17"/>
        <v>6.1230362017000006</v>
      </c>
      <c r="F72" s="149">
        <f t="shared" si="17"/>
        <v>6.1371108124199996</v>
      </c>
      <c r="G72" s="149">
        <f t="shared" si="17"/>
        <v>5.91835726519</v>
      </c>
      <c r="H72" s="149">
        <f t="shared" si="17"/>
        <v>5.9056567042100001</v>
      </c>
      <c r="I72" s="149">
        <f t="shared" si="17"/>
        <v>6.05986413778</v>
      </c>
      <c r="J72" s="149">
        <f t="shared" si="17"/>
        <v>6.1839453356199998</v>
      </c>
      <c r="K72" s="149">
        <f t="shared" si="17"/>
        <v>7.2139176965300003</v>
      </c>
      <c r="L72" s="149">
        <v>7.11777964857</v>
      </c>
      <c r="M72" s="70"/>
      <c r="N72" s="70"/>
      <c r="O72" s="70"/>
    </row>
    <row r="73" spans="1:15" ht="12.75" hidden="1" outlineLevel="3" x14ac:dyDescent="0.2">
      <c r="A73" s="29" t="s">
        <v>11</v>
      </c>
      <c r="B73" s="181">
        <v>1.90260701E-2</v>
      </c>
      <c r="C73" s="181">
        <v>1.9003645100000001E-2</v>
      </c>
      <c r="D73" s="181">
        <v>1.9104070170000001E-2</v>
      </c>
      <c r="E73" s="181">
        <v>1.7205940110000002E-2</v>
      </c>
      <c r="F73" s="181">
        <v>1.6074565150000001E-2</v>
      </c>
      <c r="G73" s="181">
        <v>1.590374512E-2</v>
      </c>
      <c r="H73" s="181">
        <v>1.5865525129999999E-2</v>
      </c>
      <c r="I73" s="181">
        <v>1.586552493E-2</v>
      </c>
      <c r="J73" s="181">
        <v>1.5926365080000001E-2</v>
      </c>
      <c r="K73" s="181">
        <v>1.37796099E-2</v>
      </c>
      <c r="L73" s="181">
        <v>1.115492507E-2</v>
      </c>
      <c r="M73" s="70"/>
      <c r="N73" s="70"/>
      <c r="O73" s="70"/>
    </row>
    <row r="74" spans="1:15" ht="12.75" hidden="1" outlineLevel="3" x14ac:dyDescent="0.2">
      <c r="A74" s="29" t="s">
        <v>97</v>
      </c>
      <c r="B74" s="181">
        <v>0.12708577197000001</v>
      </c>
      <c r="C74" s="181">
        <v>0.37843726812</v>
      </c>
      <c r="D74" s="181">
        <v>0.27397997856</v>
      </c>
      <c r="E74" s="181">
        <v>0.27242511498999999</v>
      </c>
      <c r="F74" s="181">
        <v>0.27246492176999998</v>
      </c>
      <c r="G74" s="181">
        <v>7.9207399570000003E-2</v>
      </c>
      <c r="H74" s="181">
        <v>7.3583096309999999E-2</v>
      </c>
      <c r="I74" s="181">
        <v>0.24325702808999999</v>
      </c>
      <c r="J74" s="181">
        <v>0.35869409619999998</v>
      </c>
      <c r="K74" s="181">
        <v>0.38455435515000003</v>
      </c>
      <c r="L74" s="181">
        <v>0.38379160444999999</v>
      </c>
      <c r="M74" s="70"/>
      <c r="N74" s="70"/>
      <c r="O74" s="70"/>
    </row>
    <row r="75" spans="1:15" ht="12.75" hidden="1" outlineLevel="3" x14ac:dyDescent="0.2">
      <c r="A75" s="29" t="s">
        <v>77</v>
      </c>
      <c r="B75" s="181">
        <v>0</v>
      </c>
      <c r="C75" s="181">
        <v>0</v>
      </c>
      <c r="D75" s="181">
        <v>5.5030000899999997E-3</v>
      </c>
      <c r="E75" s="181">
        <v>5.6620000700000001E-3</v>
      </c>
      <c r="F75" s="181">
        <v>5.6790000999999996E-3</v>
      </c>
      <c r="G75" s="181">
        <v>5.5695000700000004E-3</v>
      </c>
      <c r="H75" s="181">
        <v>5.5450000800000001E-3</v>
      </c>
      <c r="I75" s="181">
        <v>1.10899999E-2</v>
      </c>
      <c r="J75" s="181">
        <v>1.11680001E-2</v>
      </c>
      <c r="K75" s="181">
        <v>1.1220999840000001E-2</v>
      </c>
      <c r="L75" s="181">
        <v>2.1844000249999999E-2</v>
      </c>
      <c r="M75" s="70"/>
      <c r="N75" s="70"/>
      <c r="O75" s="70"/>
    </row>
    <row r="76" spans="1:15" ht="12.75" hidden="1" outlineLevel="3" x14ac:dyDescent="0.2">
      <c r="A76" s="29" t="s">
        <v>66</v>
      </c>
      <c r="B76" s="181">
        <v>0.39244671814999998</v>
      </c>
      <c r="C76" s="181">
        <v>0.39451357701</v>
      </c>
      <c r="D76" s="181">
        <v>0.39923871086000001</v>
      </c>
      <c r="E76" s="181">
        <v>0.40959131430000001</v>
      </c>
      <c r="F76" s="181">
        <v>0.40845836647</v>
      </c>
      <c r="G76" s="181">
        <v>0.42237351164999998</v>
      </c>
      <c r="H76" s="181">
        <v>0.43087690498999998</v>
      </c>
      <c r="I76" s="181">
        <v>0.43087690498999998</v>
      </c>
      <c r="J76" s="181">
        <v>0.43568366694999999</v>
      </c>
      <c r="K76" s="181">
        <v>0.43667471379</v>
      </c>
      <c r="L76" s="181">
        <v>0.43350350195999998</v>
      </c>
      <c r="M76" s="70"/>
      <c r="N76" s="70"/>
      <c r="O76" s="70"/>
    </row>
    <row r="77" spans="1:15" ht="12.75" hidden="1" outlineLevel="3" x14ac:dyDescent="0.2">
      <c r="A77" s="29" t="s">
        <v>93</v>
      </c>
      <c r="B77" s="181">
        <v>5.32935349059</v>
      </c>
      <c r="C77" s="181">
        <v>5.3092243269299999</v>
      </c>
      <c r="D77" s="181">
        <v>5.3123705464200004</v>
      </c>
      <c r="E77" s="181">
        <v>5.4181518322300004</v>
      </c>
      <c r="F77" s="181">
        <v>5.4344339589299997</v>
      </c>
      <c r="G77" s="181">
        <v>5.3953031087800003</v>
      </c>
      <c r="H77" s="181">
        <v>5.3797861776999998</v>
      </c>
      <c r="I77" s="181">
        <v>5.3587746798699998</v>
      </c>
      <c r="J77" s="181">
        <v>5.3624732072899999</v>
      </c>
      <c r="K77" s="181">
        <v>6.3676880178499999</v>
      </c>
      <c r="L77" s="181">
        <v>6.2674856168400002</v>
      </c>
      <c r="M77" s="70"/>
      <c r="N77" s="70"/>
      <c r="O77" s="70"/>
    </row>
    <row r="78" spans="1:15" ht="25.5" outlineLevel="2" collapsed="1" x14ac:dyDescent="0.2">
      <c r="A78" s="267" t="s">
        <v>4</v>
      </c>
      <c r="B78" s="149">
        <f t="shared" ref="B78:K78" si="18">SUM(B$79:B$79)</f>
        <v>0.19495570664</v>
      </c>
      <c r="C78" s="149">
        <f t="shared" si="18"/>
        <v>0.1705862433</v>
      </c>
      <c r="D78" s="149">
        <f t="shared" si="18"/>
        <v>0.1705862433</v>
      </c>
      <c r="E78" s="149">
        <f t="shared" si="18"/>
        <v>0.1705862433</v>
      </c>
      <c r="F78" s="149">
        <f t="shared" si="18"/>
        <v>0.1705862433</v>
      </c>
      <c r="G78" s="149">
        <f t="shared" si="18"/>
        <v>0.1705862433</v>
      </c>
      <c r="H78" s="149">
        <f t="shared" si="18"/>
        <v>0.1705862433</v>
      </c>
      <c r="I78" s="149">
        <f t="shared" si="18"/>
        <v>0.14621677995999999</v>
      </c>
      <c r="J78" s="149">
        <f t="shared" si="18"/>
        <v>0.14621677995999999</v>
      </c>
      <c r="K78" s="149">
        <f t="shared" si="18"/>
        <v>0.14621677995999999</v>
      </c>
      <c r="L78" s="149">
        <v>0.14621677995999999</v>
      </c>
      <c r="M78" s="70"/>
      <c r="N78" s="70"/>
      <c r="O78" s="70"/>
    </row>
    <row r="79" spans="1:15" ht="12.75" hidden="1" outlineLevel="3" x14ac:dyDescent="0.2">
      <c r="A79" s="29" t="s">
        <v>102</v>
      </c>
      <c r="B79" s="181">
        <v>0.19495570664</v>
      </c>
      <c r="C79" s="181">
        <v>0.1705862433</v>
      </c>
      <c r="D79" s="181">
        <v>0.1705862433</v>
      </c>
      <c r="E79" s="181">
        <v>0.1705862433</v>
      </c>
      <c r="F79" s="181">
        <v>0.1705862433</v>
      </c>
      <c r="G79" s="181">
        <v>0.1705862433</v>
      </c>
      <c r="H79" s="181">
        <v>0.1705862433</v>
      </c>
      <c r="I79" s="181">
        <v>0.14621677995999999</v>
      </c>
      <c r="J79" s="181">
        <v>0.14621677995999999</v>
      </c>
      <c r="K79" s="181">
        <v>0.14621677995999999</v>
      </c>
      <c r="L79" s="181">
        <v>0.14621677995999999</v>
      </c>
      <c r="M79" s="70"/>
      <c r="N79" s="70"/>
      <c r="O79" s="70"/>
    </row>
    <row r="80" spans="1:15" ht="25.5" outlineLevel="2" collapsed="1" x14ac:dyDescent="0.2">
      <c r="A80" s="267" t="s">
        <v>22</v>
      </c>
      <c r="B80" s="149">
        <f t="shared" ref="B80:K80" si="19">SUM(B$81:B$89)</f>
        <v>2.8427356019299999</v>
      </c>
      <c r="C80" s="149">
        <f t="shared" si="19"/>
        <v>2.8425520200799999</v>
      </c>
      <c r="D80" s="149">
        <f t="shared" si="19"/>
        <v>2.4348731454600001</v>
      </c>
      <c r="E80" s="149">
        <f t="shared" si="19"/>
        <v>2.4314119452999998</v>
      </c>
      <c r="F80" s="149">
        <f t="shared" si="19"/>
        <v>2.3330337400099999</v>
      </c>
      <c r="G80" s="149">
        <f t="shared" si="19"/>
        <v>2.3221866802900002</v>
      </c>
      <c r="H80" s="149">
        <f t="shared" si="19"/>
        <v>2.3219618405100002</v>
      </c>
      <c r="I80" s="149">
        <f t="shared" si="19"/>
        <v>2.3089308653900003</v>
      </c>
      <c r="J80" s="149">
        <f t="shared" si="19"/>
        <v>2.3093348175599999</v>
      </c>
      <c r="K80" s="149">
        <f t="shared" si="19"/>
        <v>2.30484037093</v>
      </c>
      <c r="L80" s="149">
        <v>2.2969589678300002</v>
      </c>
      <c r="M80" s="70"/>
      <c r="N80" s="70"/>
      <c r="O80" s="70"/>
    </row>
    <row r="81" spans="1:15" ht="12.75" hidden="1" outlineLevel="3" x14ac:dyDescent="0.2">
      <c r="A81" s="29" t="s">
        <v>65</v>
      </c>
      <c r="B81" s="181">
        <v>4.0773885349999997E-2</v>
      </c>
      <c r="C81" s="181">
        <v>4.0688053469999999E-2</v>
      </c>
      <c r="D81" s="181">
        <v>0</v>
      </c>
      <c r="E81" s="181">
        <v>0</v>
      </c>
      <c r="F81" s="181">
        <v>0</v>
      </c>
      <c r="G81" s="181">
        <v>0</v>
      </c>
      <c r="H81" s="181">
        <v>0</v>
      </c>
      <c r="I81" s="181">
        <v>0</v>
      </c>
      <c r="J81" s="181">
        <v>0</v>
      </c>
      <c r="K81" s="181">
        <v>0</v>
      </c>
      <c r="L81" s="181">
        <v>0</v>
      </c>
      <c r="M81" s="70"/>
      <c r="N81" s="70"/>
      <c r="O81" s="70"/>
    </row>
    <row r="82" spans="1:15" ht="12.75" hidden="1" outlineLevel="3" x14ac:dyDescent="0.2">
      <c r="A82" s="29" t="s">
        <v>136</v>
      </c>
      <c r="B82" s="181">
        <v>0.1008</v>
      </c>
      <c r="C82" s="181">
        <v>0.1008</v>
      </c>
      <c r="D82" s="181">
        <v>0.1008</v>
      </c>
      <c r="E82" s="181">
        <v>0.1008</v>
      </c>
      <c r="F82" s="181">
        <v>0</v>
      </c>
      <c r="G82" s="181">
        <v>0</v>
      </c>
      <c r="H82" s="181">
        <v>0</v>
      </c>
      <c r="I82" s="181">
        <v>0</v>
      </c>
      <c r="J82" s="181">
        <v>0</v>
      </c>
      <c r="K82" s="181">
        <v>0</v>
      </c>
      <c r="L82" s="181">
        <v>0</v>
      </c>
      <c r="M82" s="70"/>
      <c r="N82" s="70"/>
      <c r="O82" s="70"/>
    </row>
    <row r="83" spans="1:15" ht="12.75" hidden="1" outlineLevel="3" x14ac:dyDescent="0.2">
      <c r="A83" s="29" t="s">
        <v>14</v>
      </c>
      <c r="B83" s="181">
        <v>0</v>
      </c>
      <c r="C83" s="181">
        <v>0</v>
      </c>
      <c r="D83" s="181">
        <v>0</v>
      </c>
      <c r="E83" s="181">
        <v>0</v>
      </c>
      <c r="F83" s="181">
        <v>8.7517445200000002E-3</v>
      </c>
      <c r="G83" s="181">
        <v>1.505173498E-2</v>
      </c>
      <c r="H83" s="181">
        <v>1.5014320120000001E-2</v>
      </c>
      <c r="I83" s="181">
        <v>1.501431976E-2</v>
      </c>
      <c r="J83" s="181">
        <v>1.511992119E-2</v>
      </c>
      <c r="K83" s="181">
        <v>1.5191675470000001E-2</v>
      </c>
      <c r="L83" s="181">
        <v>1.4786871389999999E-2</v>
      </c>
      <c r="M83" s="70"/>
      <c r="N83" s="70"/>
      <c r="O83" s="70"/>
    </row>
    <row r="84" spans="1:15" ht="12.75" hidden="1" outlineLevel="3" x14ac:dyDescent="0.2">
      <c r="A84" s="29" t="s">
        <v>122</v>
      </c>
      <c r="B84" s="181">
        <v>4.6435500140000002E-2</v>
      </c>
      <c r="C84" s="181">
        <v>4.6337750169999997E-2</v>
      </c>
      <c r="D84" s="181">
        <v>4.6775500460000001E-2</v>
      </c>
      <c r="E84" s="181">
        <v>4.3314300299999997E-2</v>
      </c>
      <c r="F84" s="181">
        <v>4.3444350489999999E-2</v>
      </c>
      <c r="G84" s="181">
        <v>4.2606675310000001E-2</v>
      </c>
      <c r="H84" s="181">
        <v>4.2419250390000003E-2</v>
      </c>
      <c r="I84" s="181">
        <v>4.2419249380000003E-2</v>
      </c>
      <c r="J84" s="181">
        <v>4.2717600119999997E-2</v>
      </c>
      <c r="K84" s="181">
        <v>3.8151399209999999E-2</v>
      </c>
      <c r="L84" s="181">
        <v>3.7134800189999997E-2</v>
      </c>
      <c r="M84" s="70"/>
      <c r="N84" s="70"/>
      <c r="O84" s="70"/>
    </row>
    <row r="85" spans="1:15" ht="12.75" hidden="1" outlineLevel="3" x14ac:dyDescent="0.2">
      <c r="A85" s="29" t="s">
        <v>155</v>
      </c>
      <c r="B85" s="181">
        <v>0.5</v>
      </c>
      <c r="C85" s="181">
        <v>0.5</v>
      </c>
      <c r="D85" s="181">
        <v>0.5</v>
      </c>
      <c r="E85" s="181">
        <v>0.5</v>
      </c>
      <c r="F85" s="181">
        <v>0.5</v>
      </c>
      <c r="G85" s="181">
        <v>0.5</v>
      </c>
      <c r="H85" s="181">
        <v>0.5</v>
      </c>
      <c r="I85" s="181">
        <v>0.5</v>
      </c>
      <c r="J85" s="181">
        <v>0.5</v>
      </c>
      <c r="K85" s="181">
        <v>0.5</v>
      </c>
      <c r="L85" s="181">
        <v>0.5</v>
      </c>
      <c r="M85" s="70"/>
      <c r="N85" s="70"/>
      <c r="O85" s="70"/>
    </row>
    <row r="86" spans="1:15" ht="12.75" hidden="1" outlineLevel="3" x14ac:dyDescent="0.2">
      <c r="A86" s="29" t="s">
        <v>70</v>
      </c>
      <c r="B86" s="181">
        <v>7.2080000000000005E-2</v>
      </c>
      <c r="C86" s="181">
        <v>7.2080000000000005E-2</v>
      </c>
      <c r="D86" s="181">
        <v>7.2080000000000005E-2</v>
      </c>
      <c r="E86" s="181">
        <v>7.2080000000000005E-2</v>
      </c>
      <c r="F86" s="181">
        <v>6.5619999999999998E-2</v>
      </c>
      <c r="G86" s="181">
        <v>6.5619999999999998E-2</v>
      </c>
      <c r="H86" s="181">
        <v>6.5619999999999998E-2</v>
      </c>
      <c r="I86" s="181">
        <v>6.5619999999999998E-2</v>
      </c>
      <c r="J86" s="181">
        <v>6.5619999999999998E-2</v>
      </c>
      <c r="K86" s="181">
        <v>6.5619999999999998E-2</v>
      </c>
      <c r="L86" s="181">
        <v>5.9159999999999997E-2</v>
      </c>
      <c r="M86" s="70"/>
      <c r="N86" s="70"/>
      <c r="O86" s="70"/>
    </row>
    <row r="87" spans="1:15" ht="12.75" hidden="1" outlineLevel="3" x14ac:dyDescent="0.2">
      <c r="A87" s="29" t="s">
        <v>73</v>
      </c>
      <c r="B87" s="181">
        <v>1.552123895</v>
      </c>
      <c r="C87" s="181">
        <v>1.552123895</v>
      </c>
      <c r="D87" s="181">
        <v>1.552123895</v>
      </c>
      <c r="E87" s="181">
        <v>1.552123895</v>
      </c>
      <c r="F87" s="181">
        <v>1.552123895</v>
      </c>
      <c r="G87" s="181">
        <v>1.552123895</v>
      </c>
      <c r="H87" s="181">
        <v>1.552123895</v>
      </c>
      <c r="I87" s="181">
        <v>1.53909292125</v>
      </c>
      <c r="J87" s="181">
        <v>1.53909292125</v>
      </c>
      <c r="K87" s="181">
        <v>1.53909292125</v>
      </c>
      <c r="L87" s="181">
        <v>1.53909292125</v>
      </c>
      <c r="M87" s="70"/>
      <c r="N87" s="70"/>
      <c r="O87" s="70"/>
    </row>
    <row r="88" spans="1:15" ht="12.75" hidden="1" outlineLevel="3" x14ac:dyDescent="0.2">
      <c r="A88" s="29" t="s">
        <v>160</v>
      </c>
      <c r="B88" s="181">
        <v>0.16309375000000001</v>
      </c>
      <c r="C88" s="181">
        <v>0.16309375000000001</v>
      </c>
      <c r="D88" s="181">
        <v>0.16309375000000001</v>
      </c>
      <c r="E88" s="181">
        <v>0.16309375000000001</v>
      </c>
      <c r="F88" s="181">
        <v>0.16309375000000001</v>
      </c>
      <c r="G88" s="181">
        <v>0.14678437499999999</v>
      </c>
      <c r="H88" s="181">
        <v>0.14678437499999999</v>
      </c>
      <c r="I88" s="181">
        <v>0.14678437499999999</v>
      </c>
      <c r="J88" s="181">
        <v>0.14678437499999999</v>
      </c>
      <c r="K88" s="181">
        <v>0.14678437499999999</v>
      </c>
      <c r="L88" s="181">
        <v>0.14678437499999999</v>
      </c>
      <c r="M88" s="70"/>
      <c r="N88" s="70"/>
      <c r="O88" s="70"/>
    </row>
    <row r="89" spans="1:15" ht="12.75" hidden="1" outlineLevel="3" x14ac:dyDescent="0.2">
      <c r="A89" s="29" t="s">
        <v>31</v>
      </c>
      <c r="B89" s="181">
        <v>0.36742857144000002</v>
      </c>
      <c r="C89" s="181">
        <v>0.36742857144000002</v>
      </c>
      <c r="D89" s="181">
        <v>0</v>
      </c>
      <c r="E89" s="181">
        <v>0</v>
      </c>
      <c r="F89" s="181">
        <v>0</v>
      </c>
      <c r="G89" s="181">
        <v>0</v>
      </c>
      <c r="H89" s="181">
        <v>0</v>
      </c>
      <c r="I89" s="181">
        <v>0</v>
      </c>
      <c r="J89" s="181">
        <v>0</v>
      </c>
      <c r="K89" s="181">
        <v>0</v>
      </c>
      <c r="L89" s="181">
        <v>0</v>
      </c>
      <c r="M89" s="70"/>
      <c r="N89" s="70"/>
      <c r="O89" s="70"/>
    </row>
    <row r="90" spans="1:15" ht="25.5" outlineLevel="2" x14ac:dyDescent="0.2">
      <c r="A90" s="267" t="s">
        <v>143</v>
      </c>
      <c r="B90" s="149"/>
      <c r="C90" s="149"/>
      <c r="D90" s="149"/>
      <c r="E90" s="149"/>
      <c r="F90" s="149"/>
      <c r="G90" s="149"/>
      <c r="H90" s="149"/>
      <c r="I90" s="149"/>
      <c r="J90" s="149"/>
      <c r="K90" s="149"/>
      <c r="L90" s="149"/>
      <c r="M90" s="70"/>
      <c r="N90" s="70"/>
      <c r="O90" s="70"/>
    </row>
    <row r="91" spans="1:15" ht="12.75" outlineLevel="2" collapsed="1" x14ac:dyDescent="0.2">
      <c r="A91" s="68" t="s">
        <v>6</v>
      </c>
      <c r="B91" s="149">
        <f t="shared" ref="B91:K91" si="20">SUM(B$92:B$92)</f>
        <v>0.11285861893</v>
      </c>
      <c r="C91" s="149">
        <f t="shared" si="20"/>
        <v>0.11243234779</v>
      </c>
      <c r="D91" s="149">
        <f t="shared" si="20"/>
        <v>0.11249897463</v>
      </c>
      <c r="E91" s="149">
        <f t="shared" si="20"/>
        <v>0.11473908309</v>
      </c>
      <c r="F91" s="149">
        <f t="shared" si="20"/>
        <v>0.11508388632</v>
      </c>
      <c r="G91" s="149">
        <f t="shared" si="20"/>
        <v>0.11425522039</v>
      </c>
      <c r="H91" s="149">
        <f t="shared" si="20"/>
        <v>0.11392662153999999</v>
      </c>
      <c r="I91" s="149">
        <f t="shared" si="20"/>
        <v>0.11348166539</v>
      </c>
      <c r="J91" s="149">
        <f t="shared" si="20"/>
        <v>0.11355998834</v>
      </c>
      <c r="K91" s="149">
        <f t="shared" si="20"/>
        <v>0.11367982106000001</v>
      </c>
      <c r="L91" s="149">
        <v>0.11189094714</v>
      </c>
      <c r="M91" s="70"/>
      <c r="N91" s="70"/>
      <c r="O91" s="70"/>
    </row>
    <row r="92" spans="1:15" ht="12.75" hidden="1" outlineLevel="3" x14ac:dyDescent="0.2">
      <c r="A92" s="29" t="s">
        <v>93</v>
      </c>
      <c r="B92" s="181">
        <v>0.11285861893</v>
      </c>
      <c r="C92" s="181">
        <v>0.11243234779</v>
      </c>
      <c r="D92" s="181">
        <v>0.11249897463</v>
      </c>
      <c r="E92" s="181">
        <v>0.11473908309</v>
      </c>
      <c r="F92" s="181">
        <v>0.11508388632</v>
      </c>
      <c r="G92" s="181">
        <v>0.11425522039</v>
      </c>
      <c r="H92" s="181">
        <v>0.11392662153999999</v>
      </c>
      <c r="I92" s="181">
        <v>0.11348166539</v>
      </c>
      <c r="J92" s="181">
        <v>0.11355998834</v>
      </c>
      <c r="K92" s="181">
        <v>0.11367982106000001</v>
      </c>
      <c r="L92" s="181">
        <v>0.11189094714</v>
      </c>
      <c r="M92" s="70"/>
      <c r="N92" s="70"/>
      <c r="O92" s="70"/>
    </row>
    <row r="93" spans="1:15" x14ac:dyDescent="0.2">
      <c r="B93" s="168"/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70"/>
      <c r="N93" s="70"/>
      <c r="O93" s="70"/>
    </row>
    <row r="94" spans="1:15" x14ac:dyDescent="0.2"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70"/>
      <c r="N94" s="70"/>
      <c r="O94" s="70"/>
    </row>
    <row r="95" spans="1:15" x14ac:dyDescent="0.2"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70"/>
      <c r="N95" s="70"/>
      <c r="O95" s="70"/>
    </row>
    <row r="96" spans="1:15" x14ac:dyDescent="0.2">
      <c r="B96" s="168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70"/>
      <c r="N96" s="70"/>
      <c r="O96" s="70"/>
    </row>
    <row r="97" spans="2:15" x14ac:dyDescent="0.2">
      <c r="B97" s="168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70"/>
      <c r="N97" s="70"/>
      <c r="O97" s="70"/>
    </row>
    <row r="98" spans="2:15" x14ac:dyDescent="0.2">
      <c r="B98" s="168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70"/>
      <c r="N98" s="70"/>
      <c r="O98" s="70"/>
    </row>
    <row r="99" spans="2:15" x14ac:dyDescent="0.2"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70"/>
      <c r="N99" s="70"/>
      <c r="O99" s="70"/>
    </row>
    <row r="100" spans="2:15" x14ac:dyDescent="0.2"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70"/>
      <c r="N100" s="70"/>
      <c r="O100" s="70"/>
    </row>
    <row r="101" spans="2:15" x14ac:dyDescent="0.2"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70"/>
      <c r="N101" s="70"/>
      <c r="O101" s="70"/>
    </row>
    <row r="102" spans="2:15" x14ac:dyDescent="0.2"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70"/>
      <c r="N102" s="70"/>
      <c r="O102" s="70"/>
    </row>
    <row r="103" spans="2:15" x14ac:dyDescent="0.2">
      <c r="B103" s="168"/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70"/>
      <c r="N103" s="70"/>
      <c r="O103" s="70"/>
    </row>
    <row r="104" spans="2:15" x14ac:dyDescent="0.2">
      <c r="B104" s="168"/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  <c r="M104" s="70"/>
      <c r="N104" s="70"/>
      <c r="O104" s="70"/>
    </row>
    <row r="105" spans="2:15" x14ac:dyDescent="0.2">
      <c r="B105" s="168"/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70"/>
      <c r="N105" s="70"/>
      <c r="O105" s="70"/>
    </row>
    <row r="106" spans="2:15" x14ac:dyDescent="0.2"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70"/>
      <c r="N106" s="70"/>
      <c r="O106" s="70"/>
    </row>
    <row r="107" spans="2:15" x14ac:dyDescent="0.2">
      <c r="B107" s="168"/>
      <c r="C107" s="168"/>
      <c r="D107" s="168"/>
      <c r="E107" s="168"/>
      <c r="F107" s="168"/>
      <c r="G107" s="168"/>
      <c r="H107" s="168"/>
      <c r="I107" s="168"/>
      <c r="J107" s="168"/>
      <c r="K107" s="168"/>
      <c r="L107" s="168"/>
      <c r="M107" s="70"/>
      <c r="N107" s="70"/>
      <c r="O107" s="70"/>
    </row>
    <row r="108" spans="2:15" x14ac:dyDescent="0.2">
      <c r="B108" s="168"/>
      <c r="C108" s="168"/>
      <c r="D108" s="168"/>
      <c r="E108" s="168"/>
      <c r="F108" s="168"/>
      <c r="G108" s="168"/>
      <c r="H108" s="168"/>
      <c r="I108" s="168"/>
      <c r="J108" s="168"/>
      <c r="K108" s="168"/>
      <c r="L108" s="168"/>
      <c r="M108" s="70"/>
      <c r="N108" s="70"/>
      <c r="O108" s="70"/>
    </row>
    <row r="109" spans="2:15" x14ac:dyDescent="0.2">
      <c r="B109" s="168"/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70"/>
      <c r="N109" s="70"/>
      <c r="O109" s="70"/>
    </row>
    <row r="110" spans="2:15" x14ac:dyDescent="0.2">
      <c r="B110" s="168"/>
      <c r="C110" s="168"/>
      <c r="D110" s="168"/>
      <c r="E110" s="168"/>
      <c r="F110" s="168"/>
      <c r="G110" s="168"/>
      <c r="H110" s="168"/>
      <c r="I110" s="168"/>
      <c r="J110" s="168"/>
      <c r="K110" s="168"/>
      <c r="L110" s="168"/>
      <c r="M110" s="70"/>
      <c r="N110" s="70"/>
      <c r="O110" s="70"/>
    </row>
    <row r="111" spans="2:15" x14ac:dyDescent="0.2">
      <c r="B111" s="168"/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70"/>
      <c r="N111" s="70"/>
      <c r="O111" s="70"/>
    </row>
    <row r="112" spans="2:15" x14ac:dyDescent="0.2">
      <c r="B112" s="168"/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70"/>
      <c r="N112" s="70"/>
      <c r="O112" s="70"/>
    </row>
    <row r="113" spans="2:15" x14ac:dyDescent="0.2">
      <c r="B113" s="168"/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70"/>
      <c r="N113" s="70"/>
      <c r="O113" s="70"/>
    </row>
    <row r="114" spans="2:15" x14ac:dyDescent="0.2">
      <c r="B114" s="168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70"/>
      <c r="N114" s="70"/>
      <c r="O114" s="70"/>
    </row>
    <row r="115" spans="2:15" x14ac:dyDescent="0.2">
      <c r="B115" s="168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70"/>
      <c r="N115" s="70"/>
      <c r="O115" s="70"/>
    </row>
    <row r="116" spans="2:15" x14ac:dyDescent="0.2">
      <c r="B116" s="168"/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70"/>
      <c r="N116" s="70"/>
      <c r="O116" s="70"/>
    </row>
    <row r="117" spans="2:15" x14ac:dyDescent="0.2">
      <c r="B117" s="168"/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70"/>
      <c r="N117" s="70"/>
      <c r="O117" s="70"/>
    </row>
    <row r="118" spans="2:15" x14ac:dyDescent="0.2">
      <c r="B118" s="168"/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70"/>
      <c r="N118" s="70"/>
      <c r="O118" s="70"/>
    </row>
    <row r="119" spans="2:15" x14ac:dyDescent="0.2">
      <c r="B119" s="168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70"/>
      <c r="N119" s="70"/>
      <c r="O119" s="70"/>
    </row>
    <row r="120" spans="2:15" x14ac:dyDescent="0.2">
      <c r="B120" s="168"/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70"/>
      <c r="N120" s="70"/>
      <c r="O120" s="70"/>
    </row>
    <row r="121" spans="2:15" x14ac:dyDescent="0.2">
      <c r="B121" s="168"/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70"/>
      <c r="N121" s="70"/>
      <c r="O121" s="70"/>
    </row>
    <row r="122" spans="2:15" x14ac:dyDescent="0.2">
      <c r="B122" s="168"/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70"/>
      <c r="N122" s="70"/>
      <c r="O122" s="70"/>
    </row>
    <row r="123" spans="2:15" x14ac:dyDescent="0.2">
      <c r="B123" s="168"/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70"/>
      <c r="N123" s="70"/>
      <c r="O123" s="70"/>
    </row>
    <row r="124" spans="2:15" x14ac:dyDescent="0.2">
      <c r="B124" s="168"/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70"/>
      <c r="N124" s="70"/>
      <c r="O124" s="70"/>
    </row>
    <row r="125" spans="2:15" x14ac:dyDescent="0.2">
      <c r="B125" s="168"/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70"/>
      <c r="N125" s="70"/>
      <c r="O125" s="70"/>
    </row>
    <row r="126" spans="2:15" x14ac:dyDescent="0.2">
      <c r="B126" s="168"/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70"/>
      <c r="N126" s="70"/>
      <c r="O126" s="70"/>
    </row>
    <row r="127" spans="2:15" x14ac:dyDescent="0.2">
      <c r="B127" s="168"/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70"/>
      <c r="N127" s="70"/>
      <c r="O127" s="70"/>
    </row>
    <row r="128" spans="2:15" x14ac:dyDescent="0.2">
      <c r="B128" s="168"/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70"/>
      <c r="N128" s="70"/>
      <c r="O128" s="70"/>
    </row>
    <row r="129" spans="2:15" x14ac:dyDescent="0.2">
      <c r="B129" s="168"/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70"/>
      <c r="N129" s="70"/>
      <c r="O129" s="70"/>
    </row>
    <row r="130" spans="2:15" x14ac:dyDescent="0.2">
      <c r="B130" s="168"/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70"/>
      <c r="N130" s="70"/>
      <c r="O130" s="70"/>
    </row>
    <row r="131" spans="2:15" x14ac:dyDescent="0.2">
      <c r="B131" s="168"/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70"/>
      <c r="N131" s="70"/>
      <c r="O131" s="70"/>
    </row>
    <row r="132" spans="2:15" x14ac:dyDescent="0.2">
      <c r="B132" s="168"/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70"/>
      <c r="N132" s="70"/>
      <c r="O132" s="70"/>
    </row>
    <row r="133" spans="2:15" x14ac:dyDescent="0.2">
      <c r="B133" s="168"/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70"/>
      <c r="N133" s="70"/>
      <c r="O133" s="70"/>
    </row>
    <row r="134" spans="2:15" x14ac:dyDescent="0.2">
      <c r="B134" s="168"/>
      <c r="C134" s="168"/>
      <c r="D134" s="168"/>
      <c r="E134" s="168"/>
      <c r="F134" s="168"/>
      <c r="G134" s="168"/>
      <c r="H134" s="168"/>
      <c r="I134" s="168"/>
      <c r="J134" s="168"/>
      <c r="K134" s="168"/>
      <c r="L134" s="168"/>
      <c r="M134" s="70"/>
      <c r="N134" s="70"/>
      <c r="O134" s="70"/>
    </row>
    <row r="135" spans="2:15" x14ac:dyDescent="0.2">
      <c r="B135" s="168"/>
      <c r="C135" s="168"/>
      <c r="D135" s="168"/>
      <c r="E135" s="168"/>
      <c r="F135" s="168"/>
      <c r="G135" s="168"/>
      <c r="H135" s="168"/>
      <c r="I135" s="168"/>
      <c r="J135" s="168"/>
      <c r="K135" s="168"/>
      <c r="L135" s="168"/>
      <c r="M135" s="70"/>
      <c r="N135" s="70"/>
      <c r="O135" s="70"/>
    </row>
    <row r="136" spans="2:15" x14ac:dyDescent="0.2">
      <c r="B136" s="168"/>
      <c r="C136" s="168"/>
      <c r="D136" s="168"/>
      <c r="E136" s="168"/>
      <c r="F136" s="168"/>
      <c r="G136" s="168"/>
      <c r="H136" s="168"/>
      <c r="I136" s="168"/>
      <c r="J136" s="168"/>
      <c r="K136" s="168"/>
      <c r="L136" s="168"/>
      <c r="M136" s="70"/>
      <c r="N136" s="70"/>
      <c r="O136" s="70"/>
    </row>
    <row r="137" spans="2:15" x14ac:dyDescent="0.2">
      <c r="B137" s="168"/>
      <c r="C137" s="168"/>
      <c r="D137" s="168"/>
      <c r="E137" s="168"/>
      <c r="F137" s="168"/>
      <c r="G137" s="168"/>
      <c r="H137" s="168"/>
      <c r="I137" s="168"/>
      <c r="J137" s="168"/>
      <c r="K137" s="168"/>
      <c r="L137" s="168"/>
      <c r="M137" s="70"/>
      <c r="N137" s="70"/>
      <c r="O137" s="70"/>
    </row>
    <row r="138" spans="2:15" x14ac:dyDescent="0.2">
      <c r="B138" s="168"/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70"/>
      <c r="N138" s="70"/>
      <c r="O138" s="70"/>
    </row>
    <row r="139" spans="2:15" x14ac:dyDescent="0.2">
      <c r="B139" s="168"/>
      <c r="C139" s="168"/>
      <c r="D139" s="168"/>
      <c r="E139" s="168"/>
      <c r="F139" s="168"/>
      <c r="G139" s="168"/>
      <c r="H139" s="168"/>
      <c r="I139" s="168"/>
      <c r="J139" s="168"/>
      <c r="K139" s="168"/>
      <c r="L139" s="168"/>
      <c r="M139" s="70"/>
      <c r="N139" s="70"/>
      <c r="O139" s="70"/>
    </row>
    <row r="140" spans="2:15" x14ac:dyDescent="0.2">
      <c r="B140" s="168"/>
      <c r="C140" s="168"/>
      <c r="D140" s="168"/>
      <c r="E140" s="168"/>
      <c r="F140" s="168"/>
      <c r="G140" s="168"/>
      <c r="H140" s="168"/>
      <c r="I140" s="168"/>
      <c r="J140" s="168"/>
      <c r="K140" s="168"/>
      <c r="L140" s="168"/>
      <c r="M140" s="70"/>
      <c r="N140" s="70"/>
      <c r="O140" s="70"/>
    </row>
    <row r="141" spans="2:15" x14ac:dyDescent="0.2">
      <c r="B141" s="168"/>
      <c r="C141" s="168"/>
      <c r="D141" s="168"/>
      <c r="E141" s="168"/>
      <c r="F141" s="168"/>
      <c r="G141" s="168"/>
      <c r="H141" s="168"/>
      <c r="I141" s="168"/>
      <c r="J141" s="168"/>
      <c r="K141" s="168"/>
      <c r="L141" s="168"/>
      <c r="M141" s="70"/>
      <c r="N141" s="70"/>
      <c r="O141" s="70"/>
    </row>
    <row r="142" spans="2:15" x14ac:dyDescent="0.2">
      <c r="B142" s="168"/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70"/>
      <c r="N142" s="70"/>
      <c r="O142" s="70"/>
    </row>
    <row r="143" spans="2:15" x14ac:dyDescent="0.2">
      <c r="B143" s="168"/>
      <c r="C143" s="168"/>
      <c r="D143" s="168"/>
      <c r="E143" s="168"/>
      <c r="F143" s="168"/>
      <c r="G143" s="168"/>
      <c r="H143" s="168"/>
      <c r="I143" s="168"/>
      <c r="J143" s="168"/>
      <c r="K143" s="168"/>
      <c r="L143" s="168"/>
      <c r="M143" s="70"/>
      <c r="N143" s="70"/>
      <c r="O143" s="70"/>
    </row>
    <row r="144" spans="2:15" x14ac:dyDescent="0.2">
      <c r="B144" s="168"/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70"/>
      <c r="N144" s="70"/>
      <c r="O144" s="70"/>
    </row>
    <row r="145" spans="2:15" x14ac:dyDescent="0.2">
      <c r="B145" s="168"/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70"/>
      <c r="N145" s="70"/>
      <c r="O145" s="70"/>
    </row>
    <row r="146" spans="2:15" x14ac:dyDescent="0.2">
      <c r="B146" s="168"/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70"/>
      <c r="N146" s="70"/>
      <c r="O146" s="70"/>
    </row>
    <row r="147" spans="2:15" x14ac:dyDescent="0.2">
      <c r="B147" s="168"/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70"/>
      <c r="N147" s="70"/>
      <c r="O147" s="70"/>
    </row>
    <row r="148" spans="2:15" x14ac:dyDescent="0.2">
      <c r="B148" s="168"/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70"/>
      <c r="N148" s="70"/>
      <c r="O148" s="70"/>
    </row>
    <row r="149" spans="2:15" x14ac:dyDescent="0.2">
      <c r="B149" s="168"/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70"/>
      <c r="N149" s="70"/>
      <c r="O149" s="70"/>
    </row>
    <row r="150" spans="2:15" x14ac:dyDescent="0.2">
      <c r="B150" s="168"/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70"/>
      <c r="N150" s="70"/>
      <c r="O150" s="70"/>
    </row>
    <row r="151" spans="2:15" x14ac:dyDescent="0.2">
      <c r="B151" s="168"/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70"/>
      <c r="N151" s="70"/>
      <c r="O151" s="70"/>
    </row>
    <row r="152" spans="2:15" x14ac:dyDescent="0.2">
      <c r="B152" s="168"/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70"/>
      <c r="N152" s="70"/>
      <c r="O152" s="70"/>
    </row>
    <row r="153" spans="2:15" x14ac:dyDescent="0.2">
      <c r="B153" s="168"/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70"/>
      <c r="N153" s="70"/>
      <c r="O153" s="70"/>
    </row>
    <row r="154" spans="2:15" x14ac:dyDescent="0.2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70"/>
      <c r="N154" s="70"/>
      <c r="O154" s="70"/>
    </row>
    <row r="155" spans="2:15" x14ac:dyDescent="0.2">
      <c r="B155" s="168"/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70"/>
      <c r="N155" s="70"/>
      <c r="O155" s="70"/>
    </row>
    <row r="156" spans="2:15" x14ac:dyDescent="0.2">
      <c r="B156" s="168"/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70"/>
      <c r="N156" s="70"/>
      <c r="O156" s="70"/>
    </row>
    <row r="157" spans="2:15" x14ac:dyDescent="0.2">
      <c r="B157" s="168"/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70"/>
      <c r="N157" s="70"/>
      <c r="O157" s="70"/>
    </row>
    <row r="158" spans="2:15" x14ac:dyDescent="0.2">
      <c r="B158" s="168"/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70"/>
      <c r="N158" s="70"/>
      <c r="O158" s="70"/>
    </row>
    <row r="159" spans="2:15" x14ac:dyDescent="0.2">
      <c r="B159" s="168"/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70"/>
      <c r="N159" s="70"/>
      <c r="O159" s="70"/>
    </row>
    <row r="160" spans="2:15" x14ac:dyDescent="0.2">
      <c r="B160" s="168"/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70"/>
      <c r="N160" s="70"/>
      <c r="O160" s="70"/>
    </row>
    <row r="161" spans="2:15" x14ac:dyDescent="0.2">
      <c r="B161" s="168"/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70"/>
      <c r="N161" s="70"/>
      <c r="O161" s="70"/>
    </row>
    <row r="162" spans="2:15" x14ac:dyDescent="0.2"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70"/>
      <c r="N162" s="70"/>
      <c r="O162" s="70"/>
    </row>
    <row r="163" spans="2:15" x14ac:dyDescent="0.2">
      <c r="B163" s="168"/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70"/>
      <c r="N163" s="70"/>
      <c r="O163" s="70"/>
    </row>
    <row r="164" spans="2:15" x14ac:dyDescent="0.2">
      <c r="B164" s="168"/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70"/>
      <c r="N164" s="70"/>
      <c r="O164" s="70"/>
    </row>
    <row r="165" spans="2:15" x14ac:dyDescent="0.2">
      <c r="B165" s="168"/>
      <c r="C165" s="168"/>
      <c r="D165" s="168"/>
      <c r="E165" s="168"/>
      <c r="F165" s="168"/>
      <c r="G165" s="168"/>
      <c r="H165" s="168"/>
      <c r="I165" s="168"/>
      <c r="J165" s="168"/>
      <c r="K165" s="168"/>
      <c r="L165" s="168"/>
      <c r="M165" s="70"/>
      <c r="N165" s="70"/>
      <c r="O165" s="70"/>
    </row>
    <row r="166" spans="2:15" x14ac:dyDescent="0.2">
      <c r="B166" s="168"/>
      <c r="C166" s="168"/>
      <c r="D166" s="168"/>
      <c r="E166" s="168"/>
      <c r="F166" s="168"/>
      <c r="G166" s="168"/>
      <c r="H166" s="168"/>
      <c r="I166" s="168"/>
      <c r="J166" s="168"/>
      <c r="K166" s="168"/>
      <c r="L166" s="168"/>
      <c r="M166" s="70"/>
      <c r="N166" s="70"/>
      <c r="O166" s="70"/>
    </row>
    <row r="167" spans="2:15" x14ac:dyDescent="0.2">
      <c r="B167" s="168"/>
      <c r="C167" s="168"/>
      <c r="D167" s="168"/>
      <c r="E167" s="168"/>
      <c r="F167" s="168"/>
      <c r="G167" s="168"/>
      <c r="H167" s="168"/>
      <c r="I167" s="168"/>
      <c r="J167" s="168"/>
      <c r="K167" s="168"/>
      <c r="L167" s="168"/>
      <c r="M167" s="70"/>
      <c r="N167" s="70"/>
      <c r="O167" s="70"/>
    </row>
    <row r="168" spans="2:15" x14ac:dyDescent="0.2">
      <c r="B168" s="168"/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70"/>
      <c r="N168" s="70"/>
      <c r="O168" s="70"/>
    </row>
    <row r="169" spans="2:15" x14ac:dyDescent="0.2">
      <c r="B169" s="168"/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70"/>
      <c r="N169" s="70"/>
      <c r="O169" s="70"/>
    </row>
    <row r="170" spans="2:15" x14ac:dyDescent="0.2">
      <c r="B170" s="168"/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70"/>
      <c r="N170" s="70"/>
      <c r="O170" s="70"/>
    </row>
    <row r="171" spans="2:15" x14ac:dyDescent="0.2">
      <c r="B171" s="168"/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70"/>
      <c r="N171" s="70"/>
      <c r="O171" s="70"/>
    </row>
    <row r="172" spans="2:15" x14ac:dyDescent="0.2">
      <c r="B172" s="168"/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70"/>
      <c r="N172" s="70"/>
      <c r="O172" s="70"/>
    </row>
    <row r="173" spans="2:15" x14ac:dyDescent="0.2">
      <c r="B173" s="168"/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70"/>
      <c r="N173" s="70"/>
      <c r="O173" s="70"/>
    </row>
    <row r="174" spans="2:15" x14ac:dyDescent="0.2">
      <c r="B174" s="168"/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70"/>
      <c r="N174" s="70"/>
      <c r="O174" s="70"/>
    </row>
    <row r="175" spans="2:15" x14ac:dyDescent="0.2">
      <c r="B175" s="168"/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70"/>
      <c r="N175" s="70"/>
      <c r="O175" s="70"/>
    </row>
    <row r="176" spans="2:15" x14ac:dyDescent="0.2">
      <c r="B176" s="168"/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70"/>
      <c r="N176" s="70"/>
      <c r="O176" s="70"/>
    </row>
    <row r="177" spans="2:15" x14ac:dyDescent="0.2">
      <c r="B177" s="168"/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70"/>
      <c r="N177" s="70"/>
      <c r="O177" s="70"/>
    </row>
    <row r="178" spans="2:15" x14ac:dyDescent="0.2">
      <c r="B178" s="168"/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70"/>
      <c r="N178" s="70"/>
      <c r="O178" s="70"/>
    </row>
    <row r="179" spans="2:15" x14ac:dyDescent="0.2">
      <c r="B179" s="168"/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70"/>
      <c r="N179" s="70"/>
      <c r="O179" s="70"/>
    </row>
    <row r="180" spans="2:15" x14ac:dyDescent="0.2">
      <c r="B180" s="168"/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70"/>
      <c r="N180" s="70"/>
      <c r="O180" s="70"/>
    </row>
  </sheetData>
  <mergeCells count="1">
    <mergeCell ref="A2:L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indexed="57"/>
    <outlinePr applyStyles="1" summaryBelow="0"/>
    <pageSetUpPr fitToPage="1"/>
  </sheetPr>
  <dimension ref="A2:O247"/>
  <sheetViews>
    <sheetView workbookViewId="0">
      <selection activeCell="B25" sqref="B25"/>
    </sheetView>
  </sheetViews>
  <sheetFormatPr defaultRowHeight="12.75" x14ac:dyDescent="0.2"/>
  <cols>
    <col min="1" max="1" width="52.7109375" style="112" bestFit="1" customWidth="1"/>
    <col min="2" max="12" width="15.140625" style="112" customWidth="1"/>
    <col min="13" max="16384" width="9.140625" style="112"/>
  </cols>
  <sheetData>
    <row r="2" spans="1:15" ht="18.75" x14ac:dyDescent="0.2">
      <c r="A2" s="5" t="s">
        <v>186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33"/>
      <c r="N2" s="133"/>
      <c r="O2" s="133"/>
    </row>
    <row r="3" spans="1:15" x14ac:dyDescent="0.2">
      <c r="A3" s="190"/>
    </row>
    <row r="4" spans="1:15" s="73" customFormat="1" x14ac:dyDescent="0.2">
      <c r="A4" s="91" t="str">
        <f>$A$2 &amp; " (" &amp;L4 &amp; ")"</f>
        <v>Державний та гарантований державою борг України за поточний рік (млрд. грн)</v>
      </c>
      <c r="L4" s="73" t="str">
        <f>VALUAH</f>
        <v>млрд. грн</v>
      </c>
    </row>
    <row r="5" spans="1:15" s="187" customFormat="1" x14ac:dyDescent="0.2">
      <c r="A5" s="78"/>
      <c r="B5" s="72">
        <v>42369</v>
      </c>
      <c r="C5" s="72">
        <v>42400</v>
      </c>
      <c r="D5" s="72">
        <v>42429</v>
      </c>
      <c r="E5" s="72">
        <v>42460</v>
      </c>
      <c r="F5" s="72">
        <v>42490</v>
      </c>
      <c r="G5" s="72">
        <v>42521</v>
      </c>
      <c r="H5" s="72">
        <v>42551</v>
      </c>
      <c r="I5" s="72">
        <v>42582</v>
      </c>
      <c r="J5" s="72">
        <v>42613</v>
      </c>
      <c r="K5" s="72">
        <v>42643</v>
      </c>
      <c r="L5" s="170">
        <v>42674</v>
      </c>
    </row>
    <row r="6" spans="1:15" s="24" customFormat="1" x14ac:dyDescent="0.2">
      <c r="A6" s="213" t="s">
        <v>172</v>
      </c>
      <c r="B6" s="177">
        <f t="shared" ref="B6:L6" si="0">SUM(B7:B8)</f>
        <v>1572.1801589904999</v>
      </c>
      <c r="C6" s="177">
        <f t="shared" si="0"/>
        <v>1645.6196626974502</v>
      </c>
      <c r="D6" s="177">
        <f t="shared" si="0"/>
        <v>1740.9386519851901</v>
      </c>
      <c r="E6" s="177">
        <f t="shared" si="0"/>
        <v>1710.3856919284601</v>
      </c>
      <c r="F6" s="177">
        <f t="shared" si="0"/>
        <v>1690.00686900863</v>
      </c>
      <c r="G6" s="177">
        <f t="shared" si="0"/>
        <v>1683.5863698350101</v>
      </c>
      <c r="H6" s="177">
        <f t="shared" si="0"/>
        <v>1668.2923546361399</v>
      </c>
      <c r="I6" s="177">
        <f t="shared" si="0"/>
        <v>1661.6173981714501</v>
      </c>
      <c r="J6" s="177">
        <f t="shared" si="0"/>
        <v>1711.5491301424499</v>
      </c>
      <c r="K6" s="177">
        <f t="shared" si="0"/>
        <v>1778.03364640827</v>
      </c>
      <c r="L6" s="177">
        <f t="shared" si="0"/>
        <v>1742.6403388254701</v>
      </c>
    </row>
    <row r="7" spans="1:15" s="230" customFormat="1" x14ac:dyDescent="0.2">
      <c r="A7" s="109" t="s">
        <v>50</v>
      </c>
      <c r="B7" s="159">
        <v>529.46057801733002</v>
      </c>
      <c r="C7" s="159">
        <v>549.60623667476</v>
      </c>
      <c r="D7" s="159">
        <v>565.46842217392998</v>
      </c>
      <c r="E7" s="159">
        <v>553.42067801761004</v>
      </c>
      <c r="F7" s="159">
        <v>567.87816970477002</v>
      </c>
      <c r="G7" s="159">
        <v>572.96418507016006</v>
      </c>
      <c r="H7" s="159">
        <v>570.69084838491995</v>
      </c>
      <c r="I7" s="159">
        <v>565.36183855180002</v>
      </c>
      <c r="J7" s="159">
        <v>573.49325464379001</v>
      </c>
      <c r="K7" s="159">
        <v>575.60534718809004</v>
      </c>
      <c r="L7" s="181">
        <v>568.77119518204995</v>
      </c>
    </row>
    <row r="8" spans="1:15" s="230" customFormat="1" x14ac:dyDescent="0.2">
      <c r="A8" s="109" t="s">
        <v>79</v>
      </c>
      <c r="B8" s="159">
        <v>1042.71958097317</v>
      </c>
      <c r="C8" s="159">
        <v>1096.0134260226901</v>
      </c>
      <c r="D8" s="159">
        <v>1175.47022981126</v>
      </c>
      <c r="E8" s="159">
        <v>1156.9650139108501</v>
      </c>
      <c r="F8" s="159">
        <v>1122.12869930386</v>
      </c>
      <c r="G8" s="159">
        <v>1110.6221847648501</v>
      </c>
      <c r="H8" s="159">
        <v>1097.6015062512199</v>
      </c>
      <c r="I8" s="159">
        <v>1096.2555596196501</v>
      </c>
      <c r="J8" s="159">
        <v>1138.05587549866</v>
      </c>
      <c r="K8" s="159">
        <v>1202.42829922018</v>
      </c>
      <c r="L8" s="181">
        <v>1173.8691436434201</v>
      </c>
    </row>
    <row r="9" spans="1:15" x14ac:dyDescent="0.2"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</row>
    <row r="10" spans="1:15" x14ac:dyDescent="0.2">
      <c r="A10" s="91" t="str">
        <f>$A$2 &amp; " (" &amp;L10 &amp; ")"</f>
        <v>Державний та гарантований державою борг України за поточний рік (млрд. дол. США)</v>
      </c>
      <c r="B10" s="133"/>
      <c r="C10" s="133"/>
      <c r="D10" s="133"/>
      <c r="E10" s="133"/>
      <c r="F10" s="133"/>
      <c r="G10" s="133"/>
      <c r="H10" s="133"/>
      <c r="I10" s="133"/>
      <c r="J10" s="133"/>
      <c r="K10" s="126"/>
      <c r="L10" s="73" t="str">
        <f>VALUSD</f>
        <v>млрд. дол. США</v>
      </c>
      <c r="M10" s="133"/>
    </row>
    <row r="11" spans="1:15" s="47" customFormat="1" x14ac:dyDescent="0.2">
      <c r="A11" s="78"/>
      <c r="B11" s="72">
        <v>42369</v>
      </c>
      <c r="C11" s="72">
        <v>42400</v>
      </c>
      <c r="D11" s="72">
        <v>42429</v>
      </c>
      <c r="E11" s="72">
        <v>42460</v>
      </c>
      <c r="F11" s="72">
        <v>42490</v>
      </c>
      <c r="G11" s="72">
        <v>42521</v>
      </c>
      <c r="H11" s="72">
        <v>42551</v>
      </c>
      <c r="I11" s="72">
        <v>42582</v>
      </c>
      <c r="J11" s="72">
        <v>42613</v>
      </c>
      <c r="K11" s="72">
        <v>42643</v>
      </c>
      <c r="L11" s="170">
        <v>42674</v>
      </c>
      <c r="M11" s="187"/>
      <c r="N11" s="187"/>
      <c r="O11" s="187"/>
    </row>
    <row r="12" spans="1:15" s="139" customFormat="1" x14ac:dyDescent="0.2">
      <c r="A12" s="213" t="s">
        <v>172</v>
      </c>
      <c r="B12" s="177">
        <f t="shared" ref="B12:L12" si="1">SUM(B13:B14)</f>
        <v>65.505686112320006</v>
      </c>
      <c r="C12" s="177">
        <f t="shared" si="1"/>
        <v>65.427591303490004</v>
      </c>
      <c r="D12" s="177">
        <f t="shared" si="1"/>
        <v>64.349583056179995</v>
      </c>
      <c r="E12" s="177">
        <f t="shared" si="1"/>
        <v>65.236937930370004</v>
      </c>
      <c r="F12" s="177">
        <f t="shared" si="1"/>
        <v>67.099636321540004</v>
      </c>
      <c r="G12" s="177">
        <f t="shared" si="1"/>
        <v>66.899238497829998</v>
      </c>
      <c r="H12" s="177">
        <f t="shared" si="1"/>
        <v>67.122591997080008</v>
      </c>
      <c r="I12" s="177">
        <f t="shared" si="1"/>
        <v>67.00555403816</v>
      </c>
      <c r="J12" s="177">
        <f t="shared" si="1"/>
        <v>66.721232275329996</v>
      </c>
      <c r="K12" s="177">
        <f t="shared" si="1"/>
        <v>68.618475966630001</v>
      </c>
      <c r="L12" s="177">
        <f t="shared" si="1"/>
        <v>68.349689675340002</v>
      </c>
      <c r="M12" s="157"/>
    </row>
    <row r="13" spans="1:15" s="42" customFormat="1" x14ac:dyDescent="0.2">
      <c r="A13" s="32" t="s">
        <v>50</v>
      </c>
      <c r="B13" s="159">
        <v>22.060244326389999</v>
      </c>
      <c r="C13" s="159">
        <v>21.85159368587</v>
      </c>
      <c r="D13" s="159">
        <v>20.901171420939999</v>
      </c>
      <c r="E13" s="159">
        <v>21.108379584550001</v>
      </c>
      <c r="F13" s="159">
        <v>22.546901649110001</v>
      </c>
      <c r="G13" s="159">
        <v>22.767390111080001</v>
      </c>
      <c r="H13" s="159">
        <v>22.96135258676</v>
      </c>
      <c r="I13" s="159">
        <v>22.79849938133</v>
      </c>
      <c r="J13" s="159">
        <v>22.35645823866</v>
      </c>
      <c r="K13" s="159">
        <v>22.21395627823</v>
      </c>
      <c r="L13" s="181">
        <v>22.308294959640001</v>
      </c>
      <c r="M13" s="56"/>
    </row>
    <row r="14" spans="1:15" s="42" customFormat="1" x14ac:dyDescent="0.2">
      <c r="A14" s="32" t="s">
        <v>79</v>
      </c>
      <c r="B14" s="159">
        <v>43.445441785930001</v>
      </c>
      <c r="C14" s="159">
        <v>43.575997617619997</v>
      </c>
      <c r="D14" s="159">
        <v>43.448411635239999</v>
      </c>
      <c r="E14" s="159">
        <v>44.128558345819997</v>
      </c>
      <c r="F14" s="159">
        <v>44.552734672429999</v>
      </c>
      <c r="G14" s="159">
        <v>44.131848386750001</v>
      </c>
      <c r="H14" s="159">
        <v>44.16123941032</v>
      </c>
      <c r="I14" s="159">
        <v>44.207054656830003</v>
      </c>
      <c r="J14" s="159">
        <v>44.364774036669999</v>
      </c>
      <c r="K14" s="159">
        <v>46.404519688400001</v>
      </c>
      <c r="L14" s="181">
        <v>46.041394715700001</v>
      </c>
      <c r="M14" s="56"/>
    </row>
    <row r="15" spans="1:15" x14ac:dyDescent="0.2"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</row>
    <row r="16" spans="1:15" s="90" customFormat="1" x14ac:dyDescent="0.2">
      <c r="B16" s="107"/>
      <c r="C16" s="107"/>
      <c r="D16" s="107"/>
      <c r="E16" s="107"/>
      <c r="F16" s="107"/>
      <c r="G16" s="107"/>
      <c r="H16" s="107"/>
      <c r="I16" s="107"/>
      <c r="J16" s="107"/>
      <c r="K16" s="126"/>
      <c r="L16" s="126" t="s">
        <v>17</v>
      </c>
      <c r="M16" s="107"/>
    </row>
    <row r="17" spans="1:15" s="47" customFormat="1" x14ac:dyDescent="0.2">
      <c r="A17" s="162"/>
      <c r="B17" s="72">
        <v>42369</v>
      </c>
      <c r="C17" s="72">
        <v>42400</v>
      </c>
      <c r="D17" s="72">
        <v>42429</v>
      </c>
      <c r="E17" s="72">
        <v>42460</v>
      </c>
      <c r="F17" s="72">
        <v>42490</v>
      </c>
      <c r="G17" s="72">
        <v>42521</v>
      </c>
      <c r="H17" s="72">
        <v>42551</v>
      </c>
      <c r="I17" s="72">
        <v>42582</v>
      </c>
      <c r="J17" s="72">
        <v>42613</v>
      </c>
      <c r="K17" s="72">
        <v>42643</v>
      </c>
      <c r="L17" s="72">
        <v>42674</v>
      </c>
      <c r="M17" s="187"/>
      <c r="N17" s="187"/>
      <c r="O17" s="187"/>
    </row>
    <row r="18" spans="1:15" s="139" customFormat="1" x14ac:dyDescent="0.2">
      <c r="A18" s="94" t="s">
        <v>172</v>
      </c>
      <c r="B18" s="177">
        <f t="shared" ref="B18:L18" si="2">SUM(B19:B20)</f>
        <v>1</v>
      </c>
      <c r="C18" s="177">
        <f t="shared" si="2"/>
        <v>1</v>
      </c>
      <c r="D18" s="177">
        <f t="shared" si="2"/>
        <v>1</v>
      </c>
      <c r="E18" s="177">
        <f t="shared" si="2"/>
        <v>1</v>
      </c>
      <c r="F18" s="177">
        <f t="shared" si="2"/>
        <v>1</v>
      </c>
      <c r="G18" s="177">
        <f t="shared" si="2"/>
        <v>1</v>
      </c>
      <c r="H18" s="177">
        <f t="shared" si="2"/>
        <v>1</v>
      </c>
      <c r="I18" s="177">
        <f t="shared" si="2"/>
        <v>1</v>
      </c>
      <c r="J18" s="177">
        <f t="shared" si="2"/>
        <v>1</v>
      </c>
      <c r="K18" s="177">
        <f t="shared" si="2"/>
        <v>1</v>
      </c>
      <c r="L18" s="177">
        <f t="shared" si="2"/>
        <v>1</v>
      </c>
      <c r="M18" s="157"/>
    </row>
    <row r="19" spans="1:15" s="42" customFormat="1" x14ac:dyDescent="0.2">
      <c r="A19" s="32" t="s">
        <v>50</v>
      </c>
      <c r="B19" s="164">
        <v>0.33676800000000001</v>
      </c>
      <c r="C19" s="164">
        <v>0.33398099999999997</v>
      </c>
      <c r="D19" s="164">
        <v>0.32480700000000001</v>
      </c>
      <c r="E19" s="164">
        <v>0.32356499999999999</v>
      </c>
      <c r="F19" s="164">
        <v>0.33602100000000001</v>
      </c>
      <c r="G19" s="164">
        <v>0.34032400000000002</v>
      </c>
      <c r="H19" s="164">
        <v>0.34208100000000002</v>
      </c>
      <c r="I19" s="164">
        <v>0.34024799999999999</v>
      </c>
      <c r="J19" s="164">
        <v>0.33507300000000001</v>
      </c>
      <c r="K19" s="164">
        <v>0.32373099999999999</v>
      </c>
      <c r="L19" s="237">
        <v>0.32638499999999998</v>
      </c>
      <c r="M19" s="56"/>
    </row>
    <row r="20" spans="1:15" s="42" customFormat="1" x14ac:dyDescent="0.2">
      <c r="A20" s="32" t="s">
        <v>79</v>
      </c>
      <c r="B20" s="164">
        <v>0.66323200000000004</v>
      </c>
      <c r="C20" s="164">
        <v>0.66601900000000003</v>
      </c>
      <c r="D20" s="164">
        <v>0.67519300000000004</v>
      </c>
      <c r="E20" s="164">
        <v>0.67643500000000001</v>
      </c>
      <c r="F20" s="164">
        <v>0.66397899999999999</v>
      </c>
      <c r="G20" s="164">
        <v>0.65967600000000004</v>
      </c>
      <c r="H20" s="164">
        <v>0.65791900000000003</v>
      </c>
      <c r="I20" s="164">
        <v>0.65975200000000001</v>
      </c>
      <c r="J20" s="164">
        <v>0.66492700000000005</v>
      </c>
      <c r="K20" s="164">
        <v>0.67626900000000001</v>
      </c>
      <c r="L20" s="237">
        <v>0.67361499999999996</v>
      </c>
      <c r="M20" s="56"/>
    </row>
    <row r="21" spans="1:15" x14ac:dyDescent="0.2"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</row>
    <row r="22" spans="1:15" x14ac:dyDescent="0.2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</row>
    <row r="23" spans="1:15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</row>
    <row r="24" spans="1:15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</row>
    <row r="25" spans="1:15" s="90" customFormat="1" x14ac:dyDescent="0.2"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</row>
    <row r="26" spans="1:15" x14ac:dyDescent="0.2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</row>
    <row r="27" spans="1:15" x14ac:dyDescent="0.2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</row>
    <row r="28" spans="1:15" x14ac:dyDescent="0.2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</row>
    <row r="29" spans="1:15" x14ac:dyDescent="0.2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</row>
    <row r="30" spans="1:15" x14ac:dyDescent="0.2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</row>
    <row r="31" spans="1:15" x14ac:dyDescent="0.2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</row>
    <row r="32" spans="1:15" x14ac:dyDescent="0.2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</row>
    <row r="33" spans="2:13" x14ac:dyDescent="0.2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</row>
    <row r="34" spans="2:13" x14ac:dyDescent="0.2"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</row>
    <row r="35" spans="2:13" x14ac:dyDescent="0.2"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</row>
    <row r="36" spans="2:13" x14ac:dyDescent="0.2"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</row>
    <row r="37" spans="2:13" x14ac:dyDescent="0.2"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</row>
    <row r="38" spans="2:13" x14ac:dyDescent="0.2"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</row>
    <row r="39" spans="2:13" x14ac:dyDescent="0.2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</row>
    <row r="40" spans="2:13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</row>
    <row r="41" spans="2:13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</row>
    <row r="42" spans="2:13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</row>
    <row r="43" spans="2:13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</row>
    <row r="44" spans="2:13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</row>
    <row r="45" spans="2:13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</row>
    <row r="46" spans="2:13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</row>
    <row r="47" spans="2:13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</row>
    <row r="48" spans="2:13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</row>
    <row r="49" spans="2:13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</row>
    <row r="50" spans="2:13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</row>
    <row r="51" spans="2:13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</row>
    <row r="52" spans="2:13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</row>
    <row r="53" spans="2:13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</row>
    <row r="54" spans="2:13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</row>
    <row r="55" spans="2:13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</row>
    <row r="56" spans="2:13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</row>
    <row r="57" spans="2:13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</row>
    <row r="58" spans="2:13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</row>
    <row r="59" spans="2:13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</row>
    <row r="60" spans="2:13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</row>
    <row r="61" spans="2:13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</row>
    <row r="62" spans="2:13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</row>
    <row r="63" spans="2:13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</row>
    <row r="64" spans="2:13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</row>
    <row r="65" spans="2:13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</row>
    <row r="66" spans="2:13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</row>
    <row r="67" spans="2:13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</row>
    <row r="68" spans="2:13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</row>
    <row r="69" spans="2:13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</row>
    <row r="70" spans="2:13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</row>
    <row r="71" spans="2:13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</row>
    <row r="72" spans="2:13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</row>
    <row r="73" spans="2:13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</row>
    <row r="74" spans="2:13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</row>
    <row r="75" spans="2:13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</row>
    <row r="76" spans="2:13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</row>
    <row r="77" spans="2:13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</row>
    <row r="78" spans="2:13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</row>
    <row r="79" spans="2:13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</row>
    <row r="80" spans="2:13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</row>
    <row r="81" spans="2:13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</row>
    <row r="82" spans="2:13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</row>
    <row r="83" spans="2:13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</row>
    <row r="84" spans="2:13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</row>
    <row r="85" spans="2:13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</row>
    <row r="86" spans="2:13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</row>
    <row r="87" spans="2:13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</row>
    <row r="88" spans="2:13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</row>
    <row r="89" spans="2:13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</row>
    <row r="90" spans="2:13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</row>
    <row r="91" spans="2:13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</row>
    <row r="92" spans="2:13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</row>
    <row r="93" spans="2:13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</row>
    <row r="94" spans="2:13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</row>
    <row r="95" spans="2:13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</row>
    <row r="96" spans="2:13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</row>
    <row r="97" spans="2:13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</row>
    <row r="98" spans="2:13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</row>
    <row r="99" spans="2:13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</row>
    <row r="100" spans="2:13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</row>
    <row r="101" spans="2:13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</row>
    <row r="102" spans="2:13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</row>
    <row r="103" spans="2:13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</row>
    <row r="104" spans="2:13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</row>
    <row r="105" spans="2:13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</row>
    <row r="106" spans="2:13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</row>
    <row r="107" spans="2:13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</row>
    <row r="108" spans="2:13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</row>
    <row r="109" spans="2:13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</row>
    <row r="110" spans="2:13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</row>
    <row r="111" spans="2:13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</row>
    <row r="112" spans="2:13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</row>
    <row r="113" spans="2:13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</row>
    <row r="114" spans="2:13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</row>
    <row r="115" spans="2:13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</row>
    <row r="116" spans="2:13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</row>
    <row r="117" spans="2:13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</row>
    <row r="118" spans="2:13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</row>
    <row r="119" spans="2:13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</row>
    <row r="120" spans="2:13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</row>
    <row r="121" spans="2:13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</row>
    <row r="122" spans="2:13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</row>
    <row r="123" spans="2:13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</row>
    <row r="124" spans="2:13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</row>
    <row r="125" spans="2:13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</row>
    <row r="126" spans="2:13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</row>
    <row r="127" spans="2:13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</row>
    <row r="128" spans="2:13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</row>
    <row r="129" spans="2:13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</row>
    <row r="130" spans="2:13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</row>
    <row r="131" spans="2:13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</row>
    <row r="132" spans="2:13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</row>
    <row r="133" spans="2:13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</row>
    <row r="134" spans="2:13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</row>
    <row r="135" spans="2:13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</row>
    <row r="136" spans="2:13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</row>
    <row r="137" spans="2:13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</row>
    <row r="138" spans="2:13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</row>
    <row r="139" spans="2:13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</row>
    <row r="140" spans="2:13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</row>
    <row r="141" spans="2:13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</row>
    <row r="142" spans="2:13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</row>
    <row r="143" spans="2:13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</row>
    <row r="144" spans="2:13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</row>
    <row r="145" spans="2:13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</row>
    <row r="146" spans="2:13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</row>
    <row r="147" spans="2:13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</row>
    <row r="148" spans="2:13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</row>
    <row r="149" spans="2:13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</row>
    <row r="150" spans="2:13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</row>
    <row r="151" spans="2:13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</row>
    <row r="152" spans="2:13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</row>
    <row r="153" spans="2:13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</row>
    <row r="154" spans="2:13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</row>
    <row r="155" spans="2:13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</row>
    <row r="156" spans="2:13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</row>
    <row r="157" spans="2:13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</row>
    <row r="158" spans="2:13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</row>
    <row r="159" spans="2:13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</row>
    <row r="160" spans="2:13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</row>
    <row r="161" spans="2:13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</row>
    <row r="162" spans="2:13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</row>
    <row r="163" spans="2:13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</row>
    <row r="164" spans="2:13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</row>
    <row r="165" spans="2:13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</row>
    <row r="166" spans="2:13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</row>
    <row r="167" spans="2:13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</row>
    <row r="168" spans="2:13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</row>
    <row r="169" spans="2:13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</row>
    <row r="170" spans="2:13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</row>
    <row r="171" spans="2:13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</row>
    <row r="172" spans="2:13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</row>
    <row r="173" spans="2:13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</row>
    <row r="174" spans="2:13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</row>
    <row r="175" spans="2:13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</row>
    <row r="176" spans="2:13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</row>
    <row r="177" spans="2:13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</row>
    <row r="178" spans="2:13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</row>
    <row r="179" spans="2:13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</row>
    <row r="180" spans="2:13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</row>
    <row r="181" spans="2:13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</row>
    <row r="182" spans="2:13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</row>
    <row r="183" spans="2:13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</row>
    <row r="184" spans="2:13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</row>
    <row r="185" spans="2:13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</row>
    <row r="186" spans="2:13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</row>
    <row r="187" spans="2:13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</row>
    <row r="188" spans="2:13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</row>
    <row r="189" spans="2:13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</row>
    <row r="190" spans="2:13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</row>
    <row r="191" spans="2:13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</row>
    <row r="192" spans="2:13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</row>
    <row r="193" spans="2:13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</row>
    <row r="194" spans="2:13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</row>
    <row r="195" spans="2:13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</row>
    <row r="196" spans="2:13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</row>
    <row r="197" spans="2:13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</row>
    <row r="198" spans="2:13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</row>
    <row r="199" spans="2:13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</row>
    <row r="200" spans="2:13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</row>
    <row r="201" spans="2:13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</row>
    <row r="202" spans="2:13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</row>
    <row r="203" spans="2:13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</row>
    <row r="204" spans="2:13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</row>
    <row r="205" spans="2:13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</row>
    <row r="206" spans="2:13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</row>
    <row r="207" spans="2:13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</row>
    <row r="208" spans="2:13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</row>
    <row r="209" spans="2:13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</row>
    <row r="210" spans="2:13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</row>
    <row r="211" spans="2:13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</row>
    <row r="212" spans="2:13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</row>
    <row r="213" spans="2:13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</row>
    <row r="214" spans="2:13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</row>
    <row r="215" spans="2:13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</row>
    <row r="216" spans="2:13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</row>
    <row r="217" spans="2:13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</row>
    <row r="218" spans="2:13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</row>
    <row r="219" spans="2:13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</row>
    <row r="220" spans="2:13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</row>
    <row r="221" spans="2:13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</row>
    <row r="222" spans="2:13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</row>
    <row r="223" spans="2:13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</row>
    <row r="224" spans="2:13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</row>
    <row r="225" spans="2:13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</row>
    <row r="226" spans="2:13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</row>
    <row r="227" spans="2:13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</row>
    <row r="228" spans="2:13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</row>
    <row r="229" spans="2:13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</row>
    <row r="230" spans="2:13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</row>
    <row r="231" spans="2:13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</row>
    <row r="232" spans="2:13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</row>
    <row r="233" spans="2:13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</row>
    <row r="234" spans="2:13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</row>
    <row r="235" spans="2:13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</row>
    <row r="236" spans="2:13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</row>
    <row r="237" spans="2:13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</row>
    <row r="238" spans="2:13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</row>
    <row r="239" spans="2:13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</row>
    <row r="240" spans="2:13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</row>
    <row r="241" spans="2:13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</row>
    <row r="242" spans="2:13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</row>
    <row r="243" spans="2:13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</row>
    <row r="244" spans="2:13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</row>
    <row r="245" spans="2:13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</row>
    <row r="246" spans="2:13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</row>
    <row r="247" spans="2:13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</row>
  </sheetData>
  <mergeCells count="1">
    <mergeCell ref="A2:L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57"/>
  </sheetPr>
  <dimension ref="A2:M20"/>
  <sheetViews>
    <sheetView workbookViewId="0">
      <selection activeCell="N8" sqref="N8"/>
    </sheetView>
  </sheetViews>
  <sheetFormatPr defaultRowHeight="12.75" x14ac:dyDescent="0.2"/>
  <cols>
    <col min="1" max="1" width="52.7109375" style="112" bestFit="1" customWidth="1"/>
    <col min="2" max="12" width="10.140625" style="112" bestFit="1" customWidth="1"/>
    <col min="13" max="16384" width="9.140625" style="112"/>
  </cols>
  <sheetData>
    <row r="2" spans="1:13" ht="18.75" x14ac:dyDescent="0.2">
      <c r="A2" s="5" t="s">
        <v>186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4" spans="1:13" x14ac:dyDescent="0.2">
      <c r="L4" s="126" t="s">
        <v>80</v>
      </c>
    </row>
    <row r="5" spans="1:13" x14ac:dyDescent="0.2">
      <c r="A5" s="58"/>
      <c r="B5" s="172">
        <f>MT_ALL!B5</f>
        <v>42369</v>
      </c>
      <c r="C5" s="172">
        <f>MT_ALL!C5</f>
        <v>42400</v>
      </c>
      <c r="D5" s="172">
        <f>MT_ALL!D5</f>
        <v>42429</v>
      </c>
      <c r="E5" s="172">
        <f>MT_ALL!E5</f>
        <v>42460</v>
      </c>
      <c r="F5" s="172">
        <f>MT_ALL!F5</f>
        <v>42490</v>
      </c>
      <c r="G5" s="172">
        <f>MT_ALL!G5</f>
        <v>42521</v>
      </c>
      <c r="H5" s="172">
        <f>MT_ALL!H5</f>
        <v>42551</v>
      </c>
      <c r="I5" s="172">
        <f>MT_ALL!I5</f>
        <v>42582</v>
      </c>
      <c r="J5" s="172">
        <f>MT_ALL!J5</f>
        <v>42613</v>
      </c>
      <c r="K5" s="172">
        <f>MT_ALL!K5</f>
        <v>42643</v>
      </c>
      <c r="L5" s="172">
        <f>MT_ALL!L5</f>
        <v>42674</v>
      </c>
      <c r="M5" s="216"/>
    </row>
    <row r="6" spans="1:13" x14ac:dyDescent="0.2">
      <c r="A6" s="74" t="str">
        <f>MT_ALL!A6</f>
        <v>Загальна сума державного та гарантованого державою боргу</v>
      </c>
      <c r="B6" s="111">
        <f t="shared" ref="B6:L6" si="0">SUM(B7:B8)</f>
        <v>1572.1801589904999</v>
      </c>
      <c r="C6" s="111">
        <f t="shared" si="0"/>
        <v>1645.6196626974502</v>
      </c>
      <c r="D6" s="111">
        <f t="shared" si="0"/>
        <v>1740.9386519851901</v>
      </c>
      <c r="E6" s="111">
        <f t="shared" si="0"/>
        <v>1710.3856919284601</v>
      </c>
      <c r="F6" s="111">
        <f t="shared" si="0"/>
        <v>1690.00686900863</v>
      </c>
      <c r="G6" s="111">
        <f t="shared" si="0"/>
        <v>1683.5863698350101</v>
      </c>
      <c r="H6" s="111">
        <f t="shared" si="0"/>
        <v>1668.2923546361399</v>
      </c>
      <c r="I6" s="111">
        <f t="shared" si="0"/>
        <v>1661.6173981714501</v>
      </c>
      <c r="J6" s="111">
        <f t="shared" si="0"/>
        <v>1711.5491301424499</v>
      </c>
      <c r="K6" s="111">
        <f t="shared" si="0"/>
        <v>1778.03364640827</v>
      </c>
      <c r="L6" s="111">
        <f t="shared" si="0"/>
        <v>1742.6403388254701</v>
      </c>
    </row>
    <row r="7" spans="1:13" x14ac:dyDescent="0.2">
      <c r="A7" s="83" t="str">
        <f>MT_ALL!A7</f>
        <v>Внутрішній борг</v>
      </c>
      <c r="B7" s="19">
        <f>MT_ALL!B7/DMLMLR</f>
        <v>529.46057801733002</v>
      </c>
      <c r="C7" s="19">
        <f>MT_ALL!C7/DMLMLR</f>
        <v>549.60623667476</v>
      </c>
      <c r="D7" s="19">
        <f>MT_ALL!D7/DMLMLR</f>
        <v>565.46842217392998</v>
      </c>
      <c r="E7" s="19">
        <f>MT_ALL!E7/DMLMLR</f>
        <v>553.42067801761004</v>
      </c>
      <c r="F7" s="19">
        <f>MT_ALL!F7/DMLMLR</f>
        <v>567.87816970477002</v>
      </c>
      <c r="G7" s="19">
        <f>MT_ALL!G7/DMLMLR</f>
        <v>572.96418507016006</v>
      </c>
      <c r="H7" s="19">
        <f>MT_ALL!H7/DMLMLR</f>
        <v>570.69084838491995</v>
      </c>
      <c r="I7" s="19">
        <f>MT_ALL!I7/DMLMLR</f>
        <v>565.36183855180002</v>
      </c>
      <c r="J7" s="19">
        <f>MT_ALL!J7/DMLMLR</f>
        <v>573.49325464379001</v>
      </c>
      <c r="K7" s="19">
        <f>MT_ALL!K7/DMLMLR</f>
        <v>575.60534718809004</v>
      </c>
      <c r="L7" s="19">
        <f>MT_ALL!L7/DMLMLR</f>
        <v>568.77119518204995</v>
      </c>
    </row>
    <row r="8" spans="1:13" x14ac:dyDescent="0.2">
      <c r="A8" s="83" t="str">
        <f>MT_ALL!A8</f>
        <v>Зовнішній борг</v>
      </c>
      <c r="B8" s="19">
        <f>MT_ALL!B8/DMLMLR</f>
        <v>1042.71958097317</v>
      </c>
      <c r="C8" s="19">
        <f>MT_ALL!C8/DMLMLR</f>
        <v>1096.0134260226901</v>
      </c>
      <c r="D8" s="19">
        <f>MT_ALL!D8/DMLMLR</f>
        <v>1175.47022981126</v>
      </c>
      <c r="E8" s="19">
        <f>MT_ALL!E8/DMLMLR</f>
        <v>1156.9650139108501</v>
      </c>
      <c r="F8" s="19">
        <f>MT_ALL!F8/DMLMLR</f>
        <v>1122.12869930386</v>
      </c>
      <c r="G8" s="19">
        <f>MT_ALL!G8/DMLMLR</f>
        <v>1110.6221847648501</v>
      </c>
      <c r="H8" s="19">
        <f>MT_ALL!H8/DMLMLR</f>
        <v>1097.6015062512199</v>
      </c>
      <c r="I8" s="19">
        <f>MT_ALL!I8/DMLMLR</f>
        <v>1096.2555596196501</v>
      </c>
      <c r="J8" s="19">
        <f>MT_ALL!J8/DMLMLR</f>
        <v>1138.05587549866</v>
      </c>
      <c r="K8" s="19">
        <f>MT_ALL!K8/DMLMLR</f>
        <v>1202.42829922018</v>
      </c>
      <c r="L8" s="19">
        <f>MT_ALL!L8/DMLMLR</f>
        <v>1173.8691436434201</v>
      </c>
    </row>
    <row r="10" spans="1:13" x14ac:dyDescent="0.2">
      <c r="L10" s="126" t="s">
        <v>48</v>
      </c>
    </row>
    <row r="11" spans="1:13" x14ac:dyDescent="0.2">
      <c r="A11" s="58"/>
      <c r="B11" s="172">
        <f>MT_ALL!B11</f>
        <v>42369</v>
      </c>
      <c r="C11" s="172">
        <f>MT_ALL!C11</f>
        <v>42400</v>
      </c>
      <c r="D11" s="172">
        <f>MT_ALL!D11</f>
        <v>42429</v>
      </c>
      <c r="E11" s="172">
        <f>MT_ALL!E11</f>
        <v>42460</v>
      </c>
      <c r="F11" s="172">
        <f>MT_ALL!F11</f>
        <v>42490</v>
      </c>
      <c r="G11" s="172">
        <f>MT_ALL!G11</f>
        <v>42521</v>
      </c>
      <c r="H11" s="172">
        <f>MT_ALL!H11</f>
        <v>42551</v>
      </c>
      <c r="I11" s="172">
        <f>MT_ALL!I11</f>
        <v>42582</v>
      </c>
      <c r="J11" s="172">
        <f>MT_ALL!J11</f>
        <v>42613</v>
      </c>
      <c r="K11" s="172">
        <f>MT_ALL!K11</f>
        <v>42643</v>
      </c>
      <c r="L11" s="172">
        <f>MT_ALL!L11</f>
        <v>42674</v>
      </c>
    </row>
    <row r="12" spans="1:13" x14ac:dyDescent="0.2">
      <c r="A12" s="74" t="str">
        <f>MT_ALL!A12</f>
        <v>Загальна сума державного та гарантованого державою боргу</v>
      </c>
      <c r="B12" s="111">
        <f t="shared" ref="B12:L12" si="1">SUM(B13:B14)</f>
        <v>65.505686112320006</v>
      </c>
      <c r="C12" s="111">
        <f t="shared" si="1"/>
        <v>65.427591303490004</v>
      </c>
      <c r="D12" s="111">
        <f t="shared" si="1"/>
        <v>64.349583056179995</v>
      </c>
      <c r="E12" s="111">
        <f t="shared" si="1"/>
        <v>65.236937930370004</v>
      </c>
      <c r="F12" s="111">
        <f t="shared" si="1"/>
        <v>67.099636321540004</v>
      </c>
      <c r="G12" s="111">
        <f t="shared" si="1"/>
        <v>66.899238497829998</v>
      </c>
      <c r="H12" s="111">
        <f t="shared" si="1"/>
        <v>67.122591997080008</v>
      </c>
      <c r="I12" s="111">
        <f t="shared" si="1"/>
        <v>67.00555403816</v>
      </c>
      <c r="J12" s="111">
        <f t="shared" si="1"/>
        <v>66.721232275329996</v>
      </c>
      <c r="K12" s="111">
        <f t="shared" si="1"/>
        <v>68.618475966630001</v>
      </c>
      <c r="L12" s="111">
        <f t="shared" si="1"/>
        <v>68.349689675340002</v>
      </c>
    </row>
    <row r="13" spans="1:13" x14ac:dyDescent="0.2">
      <c r="A13" s="83" t="str">
        <f>MT_ALL!A13</f>
        <v>Внутрішній борг</v>
      </c>
      <c r="B13" s="19">
        <f>MT_ALL!B13/DMLMLR</f>
        <v>22.060244326389999</v>
      </c>
      <c r="C13" s="19">
        <f>MT_ALL!C13/DMLMLR</f>
        <v>21.85159368587</v>
      </c>
      <c r="D13" s="19">
        <f>MT_ALL!D13/DMLMLR</f>
        <v>20.901171420939999</v>
      </c>
      <c r="E13" s="19">
        <f>MT_ALL!E13/DMLMLR</f>
        <v>21.108379584550001</v>
      </c>
      <c r="F13" s="19">
        <f>MT_ALL!F13/DMLMLR</f>
        <v>22.546901649110001</v>
      </c>
      <c r="G13" s="19">
        <f>MT_ALL!G13/DMLMLR</f>
        <v>22.767390111080001</v>
      </c>
      <c r="H13" s="19">
        <f>MT_ALL!H13/DMLMLR</f>
        <v>22.96135258676</v>
      </c>
      <c r="I13" s="19">
        <f>MT_ALL!I13/DMLMLR</f>
        <v>22.79849938133</v>
      </c>
      <c r="J13" s="19">
        <f>MT_ALL!J13/DMLMLR</f>
        <v>22.35645823866</v>
      </c>
      <c r="K13" s="19">
        <f>MT_ALL!K13/DMLMLR</f>
        <v>22.21395627823</v>
      </c>
      <c r="L13" s="19">
        <f>MT_ALL!L13/DMLMLR</f>
        <v>22.308294959640001</v>
      </c>
    </row>
    <row r="14" spans="1:13" x14ac:dyDescent="0.2">
      <c r="A14" s="83" t="str">
        <f>MT_ALL!A14</f>
        <v>Зовнішній борг</v>
      </c>
      <c r="B14" s="19">
        <f>MT_ALL!B14/DMLMLR</f>
        <v>43.445441785930001</v>
      </c>
      <c r="C14" s="19">
        <f>MT_ALL!C14/DMLMLR</f>
        <v>43.575997617619997</v>
      </c>
      <c r="D14" s="19">
        <f>MT_ALL!D14/DMLMLR</f>
        <v>43.448411635239999</v>
      </c>
      <c r="E14" s="19">
        <f>MT_ALL!E14/DMLMLR</f>
        <v>44.128558345819997</v>
      </c>
      <c r="F14" s="19">
        <f>MT_ALL!F14/DMLMLR</f>
        <v>44.552734672429999</v>
      </c>
      <c r="G14" s="19">
        <f>MT_ALL!G14/DMLMLR</f>
        <v>44.131848386750001</v>
      </c>
      <c r="H14" s="19">
        <f>MT_ALL!H14/DMLMLR</f>
        <v>44.16123941032</v>
      </c>
      <c r="I14" s="19">
        <f>MT_ALL!I14/DMLMLR</f>
        <v>44.207054656830003</v>
      </c>
      <c r="J14" s="19">
        <f>MT_ALL!J14/DMLMLR</f>
        <v>44.364774036669999</v>
      </c>
      <c r="K14" s="19">
        <f>MT_ALL!K14/DMLMLR</f>
        <v>46.404519688400001</v>
      </c>
      <c r="L14" s="19">
        <f>MT_ALL!L14/DMLMLR</f>
        <v>46.041394715700001</v>
      </c>
    </row>
    <row r="16" spans="1:13" x14ac:dyDescent="0.2">
      <c r="L16" s="126" t="s">
        <v>17</v>
      </c>
    </row>
    <row r="17" spans="1:12" x14ac:dyDescent="0.2">
      <c r="A17" s="58"/>
      <c r="B17" s="172">
        <f>MT_ALL!B17</f>
        <v>42369</v>
      </c>
      <c r="C17" s="172">
        <f>MT_ALL!C17</f>
        <v>42400</v>
      </c>
      <c r="D17" s="172">
        <f>MT_ALL!D17</f>
        <v>42429</v>
      </c>
      <c r="E17" s="172">
        <f>MT_ALL!E17</f>
        <v>42460</v>
      </c>
      <c r="F17" s="172">
        <f>MT_ALL!F17</f>
        <v>42490</v>
      </c>
      <c r="G17" s="172">
        <f>MT_ALL!G17</f>
        <v>42521</v>
      </c>
      <c r="H17" s="172">
        <f>MT_ALL!H17</f>
        <v>42551</v>
      </c>
      <c r="I17" s="172">
        <f>MT_ALL!I17</f>
        <v>42582</v>
      </c>
      <c r="J17" s="172">
        <f>MT_ALL!J17</f>
        <v>42613</v>
      </c>
      <c r="K17" s="172">
        <f>MT_ALL!K17</f>
        <v>42643</v>
      </c>
      <c r="L17" s="172">
        <f>MT_ALL!L17</f>
        <v>42674</v>
      </c>
    </row>
    <row r="18" spans="1:12" x14ac:dyDescent="0.2">
      <c r="A18" s="74" t="str">
        <f>MT_ALL!A18</f>
        <v>Загальна сума державного та гарантованого державою боргу</v>
      </c>
      <c r="B18" s="111">
        <f t="shared" ref="B18:L18" si="2">SUM(B19:B20)</f>
        <v>1</v>
      </c>
      <c r="C18" s="111">
        <f t="shared" si="2"/>
        <v>1</v>
      </c>
      <c r="D18" s="111">
        <f t="shared" si="2"/>
        <v>1</v>
      </c>
      <c r="E18" s="111">
        <f t="shared" si="2"/>
        <v>1</v>
      </c>
      <c r="F18" s="111">
        <f t="shared" si="2"/>
        <v>1</v>
      </c>
      <c r="G18" s="111">
        <f t="shared" si="2"/>
        <v>1</v>
      </c>
      <c r="H18" s="111">
        <f t="shared" si="2"/>
        <v>1</v>
      </c>
      <c r="I18" s="111">
        <f t="shared" si="2"/>
        <v>1</v>
      </c>
      <c r="J18" s="111">
        <f t="shared" si="2"/>
        <v>1</v>
      </c>
      <c r="K18" s="111">
        <f t="shared" si="2"/>
        <v>1</v>
      </c>
      <c r="L18" s="111">
        <f t="shared" si="2"/>
        <v>1</v>
      </c>
    </row>
    <row r="19" spans="1:12" x14ac:dyDescent="0.2">
      <c r="A19" s="83" t="str">
        <f>MT_ALL!A19</f>
        <v>Внутрішній борг</v>
      </c>
      <c r="B19" s="27">
        <f>MT_ALL!B19</f>
        <v>0.33676800000000001</v>
      </c>
      <c r="C19" s="27">
        <f>MT_ALL!C19</f>
        <v>0.33398099999999997</v>
      </c>
      <c r="D19" s="27">
        <f>MT_ALL!D19</f>
        <v>0.32480700000000001</v>
      </c>
      <c r="E19" s="27">
        <f>MT_ALL!E19</f>
        <v>0.32356499999999999</v>
      </c>
      <c r="F19" s="27">
        <f>MT_ALL!F19</f>
        <v>0.33602100000000001</v>
      </c>
      <c r="G19" s="27">
        <f>MT_ALL!G19</f>
        <v>0.34032400000000002</v>
      </c>
      <c r="H19" s="27">
        <f>MT_ALL!H19</f>
        <v>0.34208100000000002</v>
      </c>
      <c r="I19" s="27">
        <f>MT_ALL!I19</f>
        <v>0.34024799999999999</v>
      </c>
      <c r="J19" s="27">
        <f>MT_ALL!J19</f>
        <v>0.33507300000000001</v>
      </c>
      <c r="K19" s="27">
        <f>MT_ALL!K19</f>
        <v>0.32373099999999999</v>
      </c>
      <c r="L19" s="27">
        <f>MT_ALL!L19</f>
        <v>0.32638499999999998</v>
      </c>
    </row>
    <row r="20" spans="1:12" x14ac:dyDescent="0.2">
      <c r="A20" s="83" t="str">
        <f>MT_ALL!A20</f>
        <v>Зовнішній борг</v>
      </c>
      <c r="B20" s="27">
        <f>MT_ALL!B20</f>
        <v>0.66323200000000004</v>
      </c>
      <c r="C20" s="27">
        <f>MT_ALL!C20</f>
        <v>0.66601900000000003</v>
      </c>
      <c r="D20" s="27">
        <f>MT_ALL!D20</f>
        <v>0.67519300000000004</v>
      </c>
      <c r="E20" s="27">
        <f>MT_ALL!E20</f>
        <v>0.67643500000000001</v>
      </c>
      <c r="F20" s="27">
        <f>MT_ALL!F20</f>
        <v>0.66397899999999999</v>
      </c>
      <c r="G20" s="27">
        <f>MT_ALL!G20</f>
        <v>0.65967600000000004</v>
      </c>
      <c r="H20" s="27">
        <f>MT_ALL!H20</f>
        <v>0.65791900000000003</v>
      </c>
      <c r="I20" s="27">
        <f>MT_ALL!I20</f>
        <v>0.65975200000000001</v>
      </c>
      <c r="J20" s="27">
        <f>MT_ALL!J20</f>
        <v>0.66492700000000005</v>
      </c>
      <c r="K20" s="27">
        <f>MT_ALL!K20</f>
        <v>0.67626900000000001</v>
      </c>
      <c r="L20" s="27">
        <f>MT_ALL!L20</f>
        <v>0.67361499999999996</v>
      </c>
    </row>
  </sheetData>
  <mergeCells count="1">
    <mergeCell ref="A2:L2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indexed="57"/>
    <outlinePr applyStyles="1" summaryBelow="0"/>
    <pageSetUpPr fitToPage="1"/>
  </sheetPr>
  <dimension ref="A2:S247"/>
  <sheetViews>
    <sheetView workbookViewId="0">
      <selection activeCell="A4" sqref="A4"/>
    </sheetView>
  </sheetViews>
  <sheetFormatPr defaultRowHeight="12.75" x14ac:dyDescent="0.2"/>
  <cols>
    <col min="1" max="1" width="63.28515625" style="112" bestFit="1" customWidth="1"/>
    <col min="2" max="2" width="14.7109375" style="112" customWidth="1"/>
    <col min="3" max="10" width="14.42578125" style="112" bestFit="1" customWidth="1"/>
    <col min="11" max="12" width="13" style="112" customWidth="1"/>
    <col min="13" max="16384" width="9.140625" style="112"/>
  </cols>
  <sheetData>
    <row r="2" spans="1:19" ht="18.75" x14ac:dyDescent="0.2">
      <c r="A2" s="5" t="s">
        <v>186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33"/>
      <c r="N2" s="133"/>
      <c r="O2" s="133"/>
      <c r="P2" s="133"/>
      <c r="Q2" s="133"/>
      <c r="R2" s="133"/>
      <c r="S2" s="133"/>
    </row>
    <row r="3" spans="1:19" x14ac:dyDescent="0.2">
      <c r="A3" s="190"/>
    </row>
    <row r="4" spans="1:19" s="73" customFormat="1" x14ac:dyDescent="0.2">
      <c r="A4" s="91" t="str">
        <f>$A$2 &amp; " (" &amp;L4 &amp; ")"</f>
        <v>Державний та гарантований державою борг України за поточний рік (млрд. грн)</v>
      </c>
      <c r="L4" s="73" t="str">
        <f>VALUAH</f>
        <v>млрд. грн</v>
      </c>
    </row>
    <row r="5" spans="1:19" s="187" customFormat="1" x14ac:dyDescent="0.2">
      <c r="A5" s="97"/>
      <c r="B5" s="72">
        <v>42369</v>
      </c>
      <c r="C5" s="72">
        <v>42400</v>
      </c>
      <c r="D5" s="72">
        <v>42429</v>
      </c>
      <c r="E5" s="72">
        <v>42460</v>
      </c>
      <c r="F5" s="72">
        <v>42490</v>
      </c>
      <c r="G5" s="72">
        <v>42521</v>
      </c>
      <c r="H5" s="72">
        <v>42551</v>
      </c>
      <c r="I5" s="72">
        <v>42582</v>
      </c>
      <c r="J5" s="72">
        <v>42613</v>
      </c>
      <c r="K5" s="72">
        <v>42643</v>
      </c>
      <c r="L5" s="170">
        <v>42674</v>
      </c>
    </row>
    <row r="6" spans="1:19" s="24" customFormat="1" x14ac:dyDescent="0.2">
      <c r="A6" s="94" t="s">
        <v>172</v>
      </c>
      <c r="B6" s="177">
        <f t="shared" ref="B6:L6" si="0">SUM(B7:B8)</f>
        <v>1572.1801589904999</v>
      </c>
      <c r="C6" s="177">
        <f t="shared" si="0"/>
        <v>1645.6196626974499</v>
      </c>
      <c r="D6" s="177">
        <f t="shared" si="0"/>
        <v>1740.9386519851901</v>
      </c>
      <c r="E6" s="177">
        <f t="shared" si="0"/>
        <v>1710.3856919284601</v>
      </c>
      <c r="F6" s="177">
        <f t="shared" si="0"/>
        <v>1690.00686900863</v>
      </c>
      <c r="G6" s="177">
        <f t="shared" si="0"/>
        <v>1683.5863698350099</v>
      </c>
      <c r="H6" s="177">
        <f t="shared" si="0"/>
        <v>1668.2923546361399</v>
      </c>
      <c r="I6" s="177">
        <f t="shared" si="0"/>
        <v>1661.6173981714501</v>
      </c>
      <c r="J6" s="177">
        <f t="shared" si="0"/>
        <v>1711.5491301424499</v>
      </c>
      <c r="K6" s="177">
        <f t="shared" si="0"/>
        <v>1778.03364640827</v>
      </c>
      <c r="L6" s="177">
        <f t="shared" si="0"/>
        <v>1742.6403388254701</v>
      </c>
    </row>
    <row r="7" spans="1:19" s="230" customFormat="1" x14ac:dyDescent="0.2">
      <c r="A7" s="109" t="s">
        <v>74</v>
      </c>
      <c r="B7" s="227">
        <v>1334.2716012912799</v>
      </c>
      <c r="C7" s="227">
        <v>1392.40034496416</v>
      </c>
      <c r="D7" s="227">
        <v>1483.85351281361</v>
      </c>
      <c r="E7" s="227">
        <v>1457.6737684841501</v>
      </c>
      <c r="F7" s="227">
        <v>1448.91370727911</v>
      </c>
      <c r="G7" s="227">
        <v>1448.54836350035</v>
      </c>
      <c r="H7" s="227">
        <v>1436.3166690444</v>
      </c>
      <c r="I7" s="227">
        <v>1427.35772475978</v>
      </c>
      <c r="J7" s="227">
        <v>1467.14114592748</v>
      </c>
      <c r="K7" s="227">
        <v>1505.1150715210899</v>
      </c>
      <c r="L7" s="105">
        <v>1476.61262452813</v>
      </c>
    </row>
    <row r="8" spans="1:19" s="230" customFormat="1" x14ac:dyDescent="0.2">
      <c r="A8" s="109" t="s">
        <v>113</v>
      </c>
      <c r="B8" s="227">
        <v>237.90855769922001</v>
      </c>
      <c r="C8" s="227">
        <v>253.21931773329001</v>
      </c>
      <c r="D8" s="227">
        <v>257.08513917158001</v>
      </c>
      <c r="E8" s="227">
        <v>252.71192344431</v>
      </c>
      <c r="F8" s="227">
        <v>241.09316172952001</v>
      </c>
      <c r="G8" s="227">
        <v>235.03800633466</v>
      </c>
      <c r="H8" s="227">
        <v>231.97568559173999</v>
      </c>
      <c r="I8" s="227">
        <v>234.25967341167001</v>
      </c>
      <c r="J8" s="227">
        <v>244.40798421497001</v>
      </c>
      <c r="K8" s="227">
        <v>272.91857488718</v>
      </c>
      <c r="L8" s="105">
        <v>266.02771429734003</v>
      </c>
    </row>
    <row r="9" spans="1:19" x14ac:dyDescent="0.2"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</row>
    <row r="10" spans="1:19" x14ac:dyDescent="0.2">
      <c r="A10" s="91" t="str">
        <f>$A$2 &amp; " (" &amp;L10 &amp; ")"</f>
        <v>Державний та гарантований державою борг України за поточний рік (млрд. дол. США)</v>
      </c>
      <c r="B10" s="133"/>
      <c r="C10" s="133"/>
      <c r="D10" s="133"/>
      <c r="E10" s="133"/>
      <c r="F10" s="133"/>
      <c r="G10" s="133"/>
      <c r="H10" s="133"/>
      <c r="I10" s="133"/>
      <c r="J10" s="133"/>
      <c r="K10" s="126"/>
      <c r="L10" s="73" t="str">
        <f>VALUSD</f>
        <v>млрд. дол. США</v>
      </c>
      <c r="M10" s="133"/>
      <c r="N10" s="133"/>
      <c r="O10" s="133"/>
      <c r="P10" s="133"/>
      <c r="Q10" s="133"/>
    </row>
    <row r="11" spans="1:19" s="47" customFormat="1" x14ac:dyDescent="0.2">
      <c r="A11" s="138"/>
      <c r="B11" s="72">
        <v>42369</v>
      </c>
      <c r="C11" s="72">
        <v>42400</v>
      </c>
      <c r="D11" s="72">
        <v>42429</v>
      </c>
      <c r="E11" s="72">
        <v>42460</v>
      </c>
      <c r="F11" s="72">
        <v>42490</v>
      </c>
      <c r="G11" s="72">
        <v>42521</v>
      </c>
      <c r="H11" s="72">
        <v>42551</v>
      </c>
      <c r="I11" s="72">
        <v>42582</v>
      </c>
      <c r="J11" s="72">
        <v>42613</v>
      </c>
      <c r="K11" s="72">
        <v>42643</v>
      </c>
      <c r="L11" s="170">
        <v>42674</v>
      </c>
      <c r="M11" s="187"/>
      <c r="N11" s="187"/>
      <c r="O11" s="187"/>
      <c r="P11" s="187"/>
      <c r="Q11" s="187"/>
      <c r="R11" s="187"/>
      <c r="S11" s="187"/>
    </row>
    <row r="12" spans="1:19" s="139" customFormat="1" x14ac:dyDescent="0.2">
      <c r="A12" s="94" t="s">
        <v>172</v>
      </c>
      <c r="B12" s="177">
        <f t="shared" ref="B12:L12" si="1">SUM(B13:B14)</f>
        <v>65.505686112320006</v>
      </c>
      <c r="C12" s="177">
        <f t="shared" si="1"/>
        <v>65.427591303490004</v>
      </c>
      <c r="D12" s="177">
        <f t="shared" si="1"/>
        <v>64.349583056179995</v>
      </c>
      <c r="E12" s="177">
        <f t="shared" si="1"/>
        <v>65.236937930370004</v>
      </c>
      <c r="F12" s="177">
        <f t="shared" si="1"/>
        <v>67.099636321540004</v>
      </c>
      <c r="G12" s="177">
        <f t="shared" si="1"/>
        <v>66.899238497829998</v>
      </c>
      <c r="H12" s="177">
        <f t="shared" si="1"/>
        <v>67.122591997079994</v>
      </c>
      <c r="I12" s="177">
        <f t="shared" si="1"/>
        <v>67.00555403816</v>
      </c>
      <c r="J12" s="177">
        <f t="shared" si="1"/>
        <v>66.721232275329996</v>
      </c>
      <c r="K12" s="177">
        <f t="shared" si="1"/>
        <v>68.618475966630001</v>
      </c>
      <c r="L12" s="177">
        <f t="shared" si="1"/>
        <v>68.349689675340002</v>
      </c>
      <c r="M12" s="157"/>
      <c r="N12" s="157"/>
      <c r="O12" s="157"/>
      <c r="P12" s="157"/>
      <c r="Q12" s="157"/>
    </row>
    <row r="13" spans="1:19" s="42" customFormat="1" x14ac:dyDescent="0.2">
      <c r="A13" s="32" t="s">
        <v>74</v>
      </c>
      <c r="B13" s="227">
        <v>55.593105028709999</v>
      </c>
      <c r="C13" s="227">
        <v>55.359936907719998</v>
      </c>
      <c r="D13" s="227">
        <v>54.84705320154</v>
      </c>
      <c r="E13" s="159">
        <v>55.598087382320003</v>
      </c>
      <c r="F13" s="159">
        <v>57.527329978680001</v>
      </c>
      <c r="G13" s="159">
        <v>57.559733306090003</v>
      </c>
      <c r="H13" s="159">
        <v>57.789210318519999</v>
      </c>
      <c r="I13" s="159">
        <v>57.55891534565</v>
      </c>
      <c r="J13" s="159">
        <v>57.193488316580002</v>
      </c>
      <c r="K13" s="159">
        <v>58.085909999969999</v>
      </c>
      <c r="L13" s="181">
        <v>57.915573517170003</v>
      </c>
      <c r="M13" s="56"/>
      <c r="N13" s="56"/>
      <c r="O13" s="56"/>
      <c r="P13" s="56"/>
      <c r="Q13" s="56"/>
    </row>
    <row r="14" spans="1:19" s="42" customFormat="1" x14ac:dyDescent="0.2">
      <c r="A14" s="32" t="s">
        <v>113</v>
      </c>
      <c r="B14" s="227">
        <v>9.9125810836100001</v>
      </c>
      <c r="C14" s="227">
        <v>10.067654395770001</v>
      </c>
      <c r="D14" s="227">
        <v>9.5025298546400006</v>
      </c>
      <c r="E14" s="159">
        <v>9.6388505480499997</v>
      </c>
      <c r="F14" s="159">
        <v>9.5723063428599993</v>
      </c>
      <c r="G14" s="159">
        <v>9.3395051917400007</v>
      </c>
      <c r="H14" s="159">
        <v>9.3333816785600003</v>
      </c>
      <c r="I14" s="159">
        <v>9.4466386925099997</v>
      </c>
      <c r="J14" s="159">
        <v>9.5277439587499995</v>
      </c>
      <c r="K14" s="159">
        <v>10.53256596666</v>
      </c>
      <c r="L14" s="181">
        <v>10.434116158169999</v>
      </c>
      <c r="M14" s="56"/>
      <c r="N14" s="56"/>
      <c r="O14" s="56"/>
      <c r="P14" s="56"/>
      <c r="Q14" s="56"/>
    </row>
    <row r="15" spans="1:19" x14ac:dyDescent="0.2"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s="73" customFormat="1" x14ac:dyDescent="0.2">
      <c r="A16" s="90"/>
      <c r="B16" s="107"/>
      <c r="C16" s="107"/>
      <c r="D16" s="107"/>
      <c r="E16" s="107"/>
      <c r="F16" s="107"/>
      <c r="G16" s="107"/>
      <c r="H16" s="107"/>
      <c r="I16" s="107"/>
      <c r="J16" s="107"/>
      <c r="K16" s="126"/>
      <c r="L16" s="126" t="s">
        <v>17</v>
      </c>
    </row>
    <row r="17" spans="1:19" s="47" customFormat="1" x14ac:dyDescent="0.2">
      <c r="A17" s="162"/>
      <c r="B17" s="72">
        <v>42369</v>
      </c>
      <c r="C17" s="72">
        <v>42400</v>
      </c>
      <c r="D17" s="72">
        <v>42429</v>
      </c>
      <c r="E17" s="72">
        <v>42460</v>
      </c>
      <c r="F17" s="72">
        <v>42490</v>
      </c>
      <c r="G17" s="72">
        <v>42521</v>
      </c>
      <c r="H17" s="72">
        <v>42551</v>
      </c>
      <c r="I17" s="72">
        <v>42582</v>
      </c>
      <c r="J17" s="72">
        <v>42613</v>
      </c>
      <c r="K17" s="72">
        <v>42643</v>
      </c>
      <c r="L17" s="72">
        <v>42674</v>
      </c>
      <c r="M17" s="187"/>
      <c r="N17" s="187"/>
      <c r="O17" s="187"/>
      <c r="P17" s="187"/>
      <c r="Q17" s="187"/>
      <c r="R17" s="187"/>
      <c r="S17" s="187"/>
    </row>
    <row r="18" spans="1:19" s="139" customFormat="1" x14ac:dyDescent="0.2">
      <c r="A18" s="94" t="s">
        <v>172</v>
      </c>
      <c r="B18" s="177">
        <f t="shared" ref="B18:L18" si="2">SUM(B19:B20)</f>
        <v>1</v>
      </c>
      <c r="C18" s="177">
        <f t="shared" si="2"/>
        <v>1</v>
      </c>
      <c r="D18" s="177">
        <f t="shared" si="2"/>
        <v>1</v>
      </c>
      <c r="E18" s="177">
        <f t="shared" si="2"/>
        <v>1</v>
      </c>
      <c r="F18" s="177">
        <f t="shared" si="2"/>
        <v>1</v>
      </c>
      <c r="G18" s="177">
        <f t="shared" si="2"/>
        <v>1</v>
      </c>
      <c r="H18" s="177">
        <f t="shared" si="2"/>
        <v>1</v>
      </c>
      <c r="I18" s="177">
        <f t="shared" si="2"/>
        <v>1</v>
      </c>
      <c r="J18" s="177">
        <f t="shared" si="2"/>
        <v>1</v>
      </c>
      <c r="K18" s="177">
        <f t="shared" si="2"/>
        <v>1</v>
      </c>
      <c r="L18" s="177">
        <f t="shared" si="2"/>
        <v>1</v>
      </c>
      <c r="M18" s="157"/>
      <c r="N18" s="157"/>
      <c r="O18" s="157"/>
      <c r="P18" s="157"/>
      <c r="Q18" s="157"/>
    </row>
    <row r="19" spans="1:19" s="42" customFormat="1" x14ac:dyDescent="0.2">
      <c r="A19" s="32" t="s">
        <v>74</v>
      </c>
      <c r="B19" s="164">
        <v>0.84867599999999999</v>
      </c>
      <c r="C19" s="164">
        <v>0.84612500000000002</v>
      </c>
      <c r="D19" s="164">
        <v>0.85233000000000003</v>
      </c>
      <c r="E19" s="164">
        <v>0.85224900000000003</v>
      </c>
      <c r="F19" s="164">
        <v>0.85734200000000005</v>
      </c>
      <c r="G19" s="164">
        <v>0.86039399999999999</v>
      </c>
      <c r="H19" s="164">
        <v>0.86094999999999999</v>
      </c>
      <c r="I19" s="164">
        <v>0.85901700000000003</v>
      </c>
      <c r="J19" s="164">
        <v>0.85720099999999999</v>
      </c>
      <c r="K19" s="164">
        <v>0.84650499999999995</v>
      </c>
      <c r="L19" s="237">
        <v>0.84734200000000004</v>
      </c>
      <c r="M19" s="56"/>
      <c r="N19" s="56"/>
      <c r="O19" s="56"/>
      <c r="P19" s="56"/>
      <c r="Q19" s="56"/>
    </row>
    <row r="20" spans="1:19" s="42" customFormat="1" x14ac:dyDescent="0.2">
      <c r="A20" s="32" t="s">
        <v>113</v>
      </c>
      <c r="B20" s="164">
        <v>0.15132399999999999</v>
      </c>
      <c r="C20" s="164">
        <v>0.15387500000000001</v>
      </c>
      <c r="D20" s="164">
        <v>0.14767</v>
      </c>
      <c r="E20" s="164">
        <v>0.14775099999999999</v>
      </c>
      <c r="F20" s="164">
        <v>0.14265800000000001</v>
      </c>
      <c r="G20" s="164">
        <v>0.13960600000000001</v>
      </c>
      <c r="H20" s="164">
        <v>0.13905000000000001</v>
      </c>
      <c r="I20" s="164">
        <v>0.140983</v>
      </c>
      <c r="J20" s="164">
        <v>0.14279900000000001</v>
      </c>
      <c r="K20" s="164">
        <v>0.15349499999999999</v>
      </c>
      <c r="L20" s="237">
        <v>0.15265799999999999</v>
      </c>
      <c r="M20" s="56"/>
      <c r="N20" s="56"/>
      <c r="O20" s="56"/>
      <c r="P20" s="56"/>
      <c r="Q20" s="56"/>
    </row>
    <row r="21" spans="1:19" x14ac:dyDescent="0.2"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1:19" x14ac:dyDescent="0.2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9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1:19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1:19" s="90" customFormat="1" x14ac:dyDescent="0.2"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</row>
    <row r="26" spans="1:19" x14ac:dyDescent="0.2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1:19" x14ac:dyDescent="0.2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1:19" x14ac:dyDescent="0.2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1:19" x14ac:dyDescent="0.2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1:19" x14ac:dyDescent="0.2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1:19" x14ac:dyDescent="0.2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1:19" x14ac:dyDescent="0.2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</sheetData>
  <mergeCells count="1">
    <mergeCell ref="A2:L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indexed="48"/>
    <outlinePr applyStyles="1" summaryBelow="0"/>
    <pageSetUpPr fitToPage="1"/>
  </sheetPr>
  <dimension ref="A2:S247"/>
  <sheetViews>
    <sheetView workbookViewId="0">
      <selection activeCell="D4" sqref="D4"/>
    </sheetView>
  </sheetViews>
  <sheetFormatPr defaultRowHeight="12.75" x14ac:dyDescent="0.2"/>
  <cols>
    <col min="1" max="1" width="77.28515625" style="112" bestFit="1" customWidth="1"/>
    <col min="2" max="2" width="20" style="112" customWidth="1"/>
    <col min="3" max="3" width="20.85546875" style="112" customWidth="1"/>
    <col min="4" max="4" width="11.42578125" style="112" bestFit="1" customWidth="1"/>
    <col min="5" max="16384" width="9.140625" style="112"/>
  </cols>
  <sheetData>
    <row r="2" spans="1:19" ht="54.75" customHeight="1" x14ac:dyDescent="0.3">
      <c r="A2" s="4" t="str">
        <f>"Державний та гарантований державою борг України
за станом на " &amp; TEXT(DREPORTDATE,"dd.MM.yyyy")&amp;" 
(за видами відсоткових ставок)"</f>
        <v>Державний та гарантований державою борг України
за станом на 31.10.2016 
(за видами відсоткових ставок)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1"/>
      <c r="B3" s="1"/>
      <c r="C3" s="1"/>
      <c r="D3" s="1"/>
    </row>
    <row r="4" spans="1:19" s="73" customFormat="1" x14ac:dyDescent="0.2">
      <c r="D4" s="73" t="str">
        <f>VALVAL</f>
        <v>млрд. одиниць</v>
      </c>
    </row>
    <row r="5" spans="1:19" s="187" customFormat="1" x14ac:dyDescent="0.2">
      <c r="A5" s="78"/>
      <c r="B5" s="220" t="s">
        <v>173</v>
      </c>
      <c r="C5" s="220" t="s">
        <v>3</v>
      </c>
      <c r="D5" s="220" t="s">
        <v>67</v>
      </c>
    </row>
    <row r="6" spans="1:19" s="88" customFormat="1" ht="15.75" x14ac:dyDescent="0.2">
      <c r="A6" s="101" t="s">
        <v>172</v>
      </c>
      <c r="B6" s="180">
        <f t="shared" ref="B6:D6" si="0">SUM(B$7+ B$8)</f>
        <v>68.349689675340002</v>
      </c>
      <c r="C6" s="180">
        <f t="shared" si="0"/>
        <v>1742.6403388254698</v>
      </c>
      <c r="D6" s="186">
        <f t="shared" si="0"/>
        <v>1</v>
      </c>
    </row>
    <row r="7" spans="1:19" s="230" customFormat="1" ht="14.25" x14ac:dyDescent="0.2">
      <c r="A7" s="189" t="s">
        <v>81</v>
      </c>
      <c r="B7" s="59">
        <v>22.403394090959999</v>
      </c>
      <c r="C7" s="59">
        <v>571.19583797703001</v>
      </c>
      <c r="D7" s="120">
        <v>0.32777600000000001</v>
      </c>
    </row>
    <row r="8" spans="1:19" s="230" customFormat="1" ht="14.25" x14ac:dyDescent="0.2">
      <c r="A8" s="189" t="s">
        <v>86</v>
      </c>
      <c r="B8" s="59">
        <v>45.946295584380003</v>
      </c>
      <c r="C8" s="59">
        <v>1171.4445008484399</v>
      </c>
      <c r="D8" s="120">
        <v>0.67222400000000004</v>
      </c>
    </row>
    <row r="9" spans="1:19" x14ac:dyDescent="0.2">
      <c r="B9" s="221"/>
      <c r="C9" s="221"/>
      <c r="D9" s="221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</row>
    <row r="10" spans="1:19" x14ac:dyDescent="0.2">
      <c r="B10" s="221"/>
      <c r="C10" s="221"/>
      <c r="D10" s="221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</row>
    <row r="11" spans="1:19" x14ac:dyDescent="0.2">
      <c r="B11" s="221"/>
      <c r="C11" s="221"/>
      <c r="D11" s="221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</row>
    <row r="12" spans="1:19" x14ac:dyDescent="0.2">
      <c r="B12" s="133"/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</row>
    <row r="13" spans="1:19" x14ac:dyDescent="0.2"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</row>
    <row r="14" spans="1:19" x14ac:dyDescent="0.2"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x14ac:dyDescent="0.2"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</row>
    <row r="16" spans="1:19" x14ac:dyDescent="0.2"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</row>
    <row r="17" spans="2:17" x14ac:dyDescent="0.2"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</row>
    <row r="18" spans="2:17" x14ac:dyDescent="0.2"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</row>
    <row r="19" spans="2:17" x14ac:dyDescent="0.2"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</row>
    <row r="20" spans="2:17" x14ac:dyDescent="0.2"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</row>
    <row r="21" spans="2:17" x14ac:dyDescent="0.2"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</row>
    <row r="22" spans="2:17" x14ac:dyDescent="0.2"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2:17" x14ac:dyDescent="0.2"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</row>
    <row r="24" spans="2:17" x14ac:dyDescent="0.2"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</row>
    <row r="25" spans="2:17" x14ac:dyDescent="0.2"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</row>
    <row r="26" spans="2:17" x14ac:dyDescent="0.2"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</row>
    <row r="27" spans="2:17" x14ac:dyDescent="0.2"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</row>
    <row r="28" spans="2:17" x14ac:dyDescent="0.2"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</row>
    <row r="29" spans="2:17" x14ac:dyDescent="0.2"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</row>
    <row r="30" spans="2:17" x14ac:dyDescent="0.2"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</row>
    <row r="31" spans="2:17" x14ac:dyDescent="0.2"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</row>
    <row r="32" spans="2:17" x14ac:dyDescent="0.2"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</row>
    <row r="33" spans="2:17" x14ac:dyDescent="0.2"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</row>
    <row r="34" spans="2:17" x14ac:dyDescent="0.2"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</row>
    <row r="35" spans="2:17" x14ac:dyDescent="0.2"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</row>
    <row r="36" spans="2:17" x14ac:dyDescent="0.2"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</row>
    <row r="37" spans="2:17" x14ac:dyDescent="0.2"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</row>
    <row r="38" spans="2:17" x14ac:dyDescent="0.2"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</row>
    <row r="39" spans="2:17" x14ac:dyDescent="0.2"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</row>
    <row r="40" spans="2:17" x14ac:dyDescent="0.2"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</row>
    <row r="41" spans="2:17" x14ac:dyDescent="0.2"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</row>
    <row r="42" spans="2:17" x14ac:dyDescent="0.2"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</row>
    <row r="43" spans="2:17" x14ac:dyDescent="0.2"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</row>
    <row r="44" spans="2:17" x14ac:dyDescent="0.2"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</row>
    <row r="45" spans="2:17" x14ac:dyDescent="0.2"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</row>
    <row r="46" spans="2:17" x14ac:dyDescent="0.2"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</row>
    <row r="47" spans="2:17" x14ac:dyDescent="0.2"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</row>
    <row r="48" spans="2:17" x14ac:dyDescent="0.2"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</row>
    <row r="49" spans="2:17" x14ac:dyDescent="0.2"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</row>
    <row r="50" spans="2:17" x14ac:dyDescent="0.2"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</row>
    <row r="51" spans="2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</row>
    <row r="52" spans="2:17" x14ac:dyDescent="0.2"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</row>
    <row r="53" spans="2:17" x14ac:dyDescent="0.2"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</row>
    <row r="54" spans="2:17" x14ac:dyDescent="0.2"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</row>
    <row r="55" spans="2:17" x14ac:dyDescent="0.2"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</row>
    <row r="56" spans="2:17" x14ac:dyDescent="0.2"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</row>
    <row r="57" spans="2:17" x14ac:dyDescent="0.2"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</row>
    <row r="58" spans="2:17" x14ac:dyDescent="0.2"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</row>
    <row r="59" spans="2:17" x14ac:dyDescent="0.2"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</row>
    <row r="60" spans="2:17" x14ac:dyDescent="0.2"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</row>
    <row r="61" spans="2:17" x14ac:dyDescent="0.2"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</row>
    <row r="62" spans="2:17" x14ac:dyDescent="0.2"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</row>
    <row r="63" spans="2:17" x14ac:dyDescent="0.2"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  <row r="64" spans="2:17" x14ac:dyDescent="0.2"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</row>
    <row r="65" spans="2:17" x14ac:dyDescent="0.2"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</row>
    <row r="66" spans="2:17" x14ac:dyDescent="0.2"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</row>
    <row r="67" spans="2:17" x14ac:dyDescent="0.2"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</row>
    <row r="68" spans="2:17" x14ac:dyDescent="0.2"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</row>
    <row r="69" spans="2:17" x14ac:dyDescent="0.2"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</row>
    <row r="70" spans="2:17" x14ac:dyDescent="0.2"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</row>
    <row r="71" spans="2:17" x14ac:dyDescent="0.2"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</row>
    <row r="72" spans="2:17" x14ac:dyDescent="0.2"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</row>
    <row r="73" spans="2:17" x14ac:dyDescent="0.2"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</row>
    <row r="74" spans="2:17" x14ac:dyDescent="0.2"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</row>
    <row r="75" spans="2:17" x14ac:dyDescent="0.2"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</row>
    <row r="76" spans="2:17" x14ac:dyDescent="0.2"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</row>
    <row r="77" spans="2:17" x14ac:dyDescent="0.2"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</row>
    <row r="78" spans="2:17" x14ac:dyDescent="0.2"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</row>
    <row r="79" spans="2:17" x14ac:dyDescent="0.2"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</row>
    <row r="80" spans="2:17" x14ac:dyDescent="0.2"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</row>
    <row r="81" spans="2:17" x14ac:dyDescent="0.2"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</row>
    <row r="82" spans="2:17" x14ac:dyDescent="0.2"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</row>
    <row r="83" spans="2:17" x14ac:dyDescent="0.2"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4" spans="2:17" x14ac:dyDescent="0.2"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</row>
    <row r="85" spans="2:17" x14ac:dyDescent="0.2"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</row>
    <row r="86" spans="2:17" x14ac:dyDescent="0.2"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</row>
    <row r="87" spans="2:17" x14ac:dyDescent="0.2"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</row>
    <row r="88" spans="2:17" x14ac:dyDescent="0.2"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</row>
    <row r="89" spans="2:17" x14ac:dyDescent="0.2"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</row>
    <row r="90" spans="2:17" x14ac:dyDescent="0.2"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</row>
    <row r="91" spans="2:17" x14ac:dyDescent="0.2"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</row>
    <row r="92" spans="2:17" x14ac:dyDescent="0.2"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</row>
    <row r="93" spans="2:17" x14ac:dyDescent="0.2"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</row>
    <row r="94" spans="2:17" x14ac:dyDescent="0.2"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</row>
    <row r="95" spans="2:17" x14ac:dyDescent="0.2"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2:17" x14ac:dyDescent="0.2"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</row>
    <row r="97" spans="2:17" x14ac:dyDescent="0.2"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</row>
    <row r="98" spans="2:17" x14ac:dyDescent="0.2"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</row>
    <row r="99" spans="2:17" x14ac:dyDescent="0.2"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</row>
    <row r="100" spans="2:17" x14ac:dyDescent="0.2"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</row>
    <row r="101" spans="2:17" x14ac:dyDescent="0.2"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</row>
    <row r="102" spans="2:17" x14ac:dyDescent="0.2"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</row>
    <row r="103" spans="2:17" x14ac:dyDescent="0.2"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</row>
    <row r="104" spans="2:17" x14ac:dyDescent="0.2"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</row>
    <row r="105" spans="2:17" x14ac:dyDescent="0.2"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</row>
    <row r="106" spans="2:17" x14ac:dyDescent="0.2"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</row>
    <row r="107" spans="2:17" x14ac:dyDescent="0.2"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</row>
    <row r="108" spans="2:17" x14ac:dyDescent="0.2"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</row>
    <row r="109" spans="2:17" x14ac:dyDescent="0.2"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</row>
    <row r="110" spans="2:17" x14ac:dyDescent="0.2"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</row>
    <row r="111" spans="2:17" x14ac:dyDescent="0.2"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</row>
    <row r="112" spans="2:17" x14ac:dyDescent="0.2"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</row>
    <row r="113" spans="2:17" x14ac:dyDescent="0.2"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</row>
    <row r="114" spans="2:17" x14ac:dyDescent="0.2"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</row>
    <row r="115" spans="2:17" x14ac:dyDescent="0.2"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</row>
    <row r="116" spans="2:17" x14ac:dyDescent="0.2"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</row>
    <row r="117" spans="2:17" x14ac:dyDescent="0.2"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</row>
    <row r="118" spans="2:17" x14ac:dyDescent="0.2"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</row>
    <row r="119" spans="2:17" x14ac:dyDescent="0.2"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</row>
    <row r="120" spans="2:17" x14ac:dyDescent="0.2"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</row>
    <row r="121" spans="2:17" x14ac:dyDescent="0.2"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</row>
    <row r="122" spans="2:17" x14ac:dyDescent="0.2"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</row>
    <row r="123" spans="2:17" x14ac:dyDescent="0.2"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</row>
    <row r="124" spans="2:17" x14ac:dyDescent="0.2"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</row>
    <row r="125" spans="2:17" x14ac:dyDescent="0.2"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</row>
    <row r="126" spans="2:17" x14ac:dyDescent="0.2"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</row>
    <row r="127" spans="2:17" x14ac:dyDescent="0.2"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</row>
    <row r="128" spans="2:17" x14ac:dyDescent="0.2"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</row>
    <row r="129" spans="2:17" x14ac:dyDescent="0.2"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</row>
    <row r="130" spans="2:17" x14ac:dyDescent="0.2"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</row>
    <row r="131" spans="2:17" x14ac:dyDescent="0.2"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</row>
    <row r="132" spans="2:17" x14ac:dyDescent="0.2"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</row>
    <row r="133" spans="2:17" x14ac:dyDescent="0.2"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</row>
    <row r="134" spans="2:17" x14ac:dyDescent="0.2"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</row>
    <row r="135" spans="2:17" x14ac:dyDescent="0.2"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</row>
    <row r="136" spans="2:17" x14ac:dyDescent="0.2"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</row>
    <row r="137" spans="2:17" x14ac:dyDescent="0.2"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</row>
    <row r="138" spans="2:17" x14ac:dyDescent="0.2"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</row>
    <row r="139" spans="2:17" x14ac:dyDescent="0.2"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</row>
    <row r="140" spans="2:17" x14ac:dyDescent="0.2"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</row>
    <row r="141" spans="2:17" x14ac:dyDescent="0.2"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</row>
    <row r="142" spans="2:17" x14ac:dyDescent="0.2"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</row>
    <row r="143" spans="2:17" x14ac:dyDescent="0.2"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</row>
    <row r="144" spans="2:17" x14ac:dyDescent="0.2"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</row>
    <row r="145" spans="2:17" x14ac:dyDescent="0.2"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</row>
    <row r="146" spans="2:17" x14ac:dyDescent="0.2"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</row>
    <row r="147" spans="2:17" x14ac:dyDescent="0.2"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</row>
    <row r="148" spans="2:17" x14ac:dyDescent="0.2"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</row>
    <row r="149" spans="2:17" x14ac:dyDescent="0.2"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</row>
    <row r="150" spans="2:17" x14ac:dyDescent="0.2"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</row>
    <row r="151" spans="2:17" x14ac:dyDescent="0.2"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</row>
    <row r="152" spans="2:17" x14ac:dyDescent="0.2"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</row>
    <row r="153" spans="2:17" x14ac:dyDescent="0.2"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</row>
    <row r="154" spans="2:17" x14ac:dyDescent="0.2"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</row>
    <row r="155" spans="2:17" x14ac:dyDescent="0.2"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</row>
    <row r="156" spans="2:17" x14ac:dyDescent="0.2"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</row>
    <row r="157" spans="2:17" x14ac:dyDescent="0.2"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</row>
    <row r="158" spans="2:17" x14ac:dyDescent="0.2"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</row>
    <row r="159" spans="2:17" x14ac:dyDescent="0.2"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</row>
    <row r="160" spans="2:17" x14ac:dyDescent="0.2"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</row>
    <row r="161" spans="2:17" x14ac:dyDescent="0.2"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</row>
    <row r="162" spans="2:17" x14ac:dyDescent="0.2"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</row>
    <row r="163" spans="2:17" x14ac:dyDescent="0.2"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</row>
    <row r="164" spans="2:17" x14ac:dyDescent="0.2"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</row>
    <row r="165" spans="2:17" x14ac:dyDescent="0.2"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</row>
    <row r="166" spans="2:17" x14ac:dyDescent="0.2"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</row>
    <row r="167" spans="2:17" x14ac:dyDescent="0.2"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</row>
    <row r="168" spans="2:17" x14ac:dyDescent="0.2"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</row>
    <row r="169" spans="2:17" x14ac:dyDescent="0.2"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</row>
    <row r="170" spans="2:17" x14ac:dyDescent="0.2"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</row>
    <row r="171" spans="2:17" x14ac:dyDescent="0.2"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</row>
    <row r="172" spans="2:17" x14ac:dyDescent="0.2"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</row>
    <row r="173" spans="2:17" x14ac:dyDescent="0.2"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</row>
    <row r="174" spans="2:17" x14ac:dyDescent="0.2"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</row>
    <row r="175" spans="2:17" x14ac:dyDescent="0.2"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</row>
    <row r="176" spans="2:17" x14ac:dyDescent="0.2"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</row>
    <row r="177" spans="2:17" x14ac:dyDescent="0.2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</row>
    <row r="178" spans="2:17" x14ac:dyDescent="0.2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</row>
    <row r="179" spans="2:17" x14ac:dyDescent="0.2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</row>
    <row r="180" spans="2:17" x14ac:dyDescent="0.2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</row>
    <row r="181" spans="2:17" x14ac:dyDescent="0.2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</row>
    <row r="182" spans="2:17" x14ac:dyDescent="0.2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</row>
    <row r="183" spans="2:17" x14ac:dyDescent="0.2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</row>
    <row r="184" spans="2:17" x14ac:dyDescent="0.2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</row>
    <row r="185" spans="2:17" x14ac:dyDescent="0.2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</row>
    <row r="186" spans="2:17" x14ac:dyDescent="0.2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</row>
    <row r="187" spans="2:17" x14ac:dyDescent="0.2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</row>
    <row r="188" spans="2:17" x14ac:dyDescent="0.2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</row>
    <row r="189" spans="2:17" x14ac:dyDescent="0.2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</row>
    <row r="190" spans="2:17" x14ac:dyDescent="0.2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</row>
    <row r="191" spans="2:17" x14ac:dyDescent="0.2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</row>
    <row r="192" spans="2:17" x14ac:dyDescent="0.2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</row>
    <row r="193" spans="2:17" x14ac:dyDescent="0.2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</row>
    <row r="194" spans="2:17" x14ac:dyDescent="0.2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</row>
    <row r="195" spans="2:17" x14ac:dyDescent="0.2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</row>
    <row r="196" spans="2:17" x14ac:dyDescent="0.2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</row>
    <row r="197" spans="2:17" x14ac:dyDescent="0.2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</row>
    <row r="198" spans="2:17" x14ac:dyDescent="0.2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</row>
    <row r="199" spans="2:17" x14ac:dyDescent="0.2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</row>
    <row r="200" spans="2:17" x14ac:dyDescent="0.2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</row>
    <row r="201" spans="2:17" x14ac:dyDescent="0.2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</row>
    <row r="202" spans="2:17" x14ac:dyDescent="0.2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</row>
    <row r="203" spans="2:17" x14ac:dyDescent="0.2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</row>
    <row r="204" spans="2:17" x14ac:dyDescent="0.2"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</row>
    <row r="205" spans="2:17" x14ac:dyDescent="0.2"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</row>
    <row r="206" spans="2:17" x14ac:dyDescent="0.2"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</row>
    <row r="207" spans="2:17" x14ac:dyDescent="0.2"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</row>
    <row r="208" spans="2:17" x14ac:dyDescent="0.2"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</row>
    <row r="209" spans="2:17" x14ac:dyDescent="0.2"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</row>
    <row r="210" spans="2:17" x14ac:dyDescent="0.2"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</row>
    <row r="211" spans="2:17" x14ac:dyDescent="0.2"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</row>
    <row r="212" spans="2:17" x14ac:dyDescent="0.2"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</row>
    <row r="213" spans="2:17" x14ac:dyDescent="0.2"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</row>
    <row r="214" spans="2:17" x14ac:dyDescent="0.2"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</row>
    <row r="215" spans="2:17" x14ac:dyDescent="0.2"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</row>
    <row r="216" spans="2:17" x14ac:dyDescent="0.2"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</row>
    <row r="217" spans="2:17" x14ac:dyDescent="0.2"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</row>
    <row r="218" spans="2:17" x14ac:dyDescent="0.2"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</row>
    <row r="219" spans="2:17" x14ac:dyDescent="0.2"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</row>
    <row r="220" spans="2:17" x14ac:dyDescent="0.2"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</row>
    <row r="221" spans="2:17" x14ac:dyDescent="0.2"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</row>
    <row r="222" spans="2:17" x14ac:dyDescent="0.2"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</row>
    <row r="223" spans="2:17" x14ac:dyDescent="0.2"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</row>
    <row r="224" spans="2:17" x14ac:dyDescent="0.2"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</row>
    <row r="225" spans="2:17" x14ac:dyDescent="0.2"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</row>
    <row r="226" spans="2:17" x14ac:dyDescent="0.2"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</row>
    <row r="227" spans="2:17" x14ac:dyDescent="0.2"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</row>
    <row r="228" spans="2:17" x14ac:dyDescent="0.2"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</row>
    <row r="229" spans="2:17" x14ac:dyDescent="0.2"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</row>
    <row r="230" spans="2:17" x14ac:dyDescent="0.2"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</row>
    <row r="231" spans="2:17" x14ac:dyDescent="0.2"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</row>
    <row r="232" spans="2:17" x14ac:dyDescent="0.2"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</row>
    <row r="233" spans="2:17" x14ac:dyDescent="0.2"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</row>
    <row r="234" spans="2:17" x14ac:dyDescent="0.2"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</row>
    <row r="235" spans="2:17" x14ac:dyDescent="0.2"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</row>
    <row r="236" spans="2:17" x14ac:dyDescent="0.2"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</row>
    <row r="237" spans="2:17" x14ac:dyDescent="0.2"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</row>
    <row r="238" spans="2:17" x14ac:dyDescent="0.2"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</row>
    <row r="239" spans="2:17" x14ac:dyDescent="0.2"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</row>
    <row r="240" spans="2:17" x14ac:dyDescent="0.2"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</row>
    <row r="241" spans="2:17" x14ac:dyDescent="0.2"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</row>
    <row r="242" spans="2:17" x14ac:dyDescent="0.2"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</row>
    <row r="243" spans="2:17" x14ac:dyDescent="0.2"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</row>
    <row r="244" spans="2:17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</row>
    <row r="245" spans="2:17" x14ac:dyDescent="0.2"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</row>
    <row r="246" spans="2:17" x14ac:dyDescent="0.2"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</row>
    <row r="247" spans="2:17" x14ac:dyDescent="0.2"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95F85084727864D943A1640386A6A57" ma:contentTypeVersion="9" ma:contentTypeDescription="Створення нового документа." ma:contentTypeScope="" ma:versionID="f735ecf815ac937e532e04e570f5c363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b60be84027587505665ece797e11c4db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cedc1b3-a6a6-4744-bb8f-c9b717f8a9c9">MFWF-347-94867</_dlc_DocId>
    <_dlc_DocIdUrl xmlns="acedc1b3-a6a6-4744-bb8f-c9b717f8a9c9">
      <Url>http://workflow/12000/12100/12130/_layouts/DocIdRedir.aspx?ID=MFWF-347-94867</Url>
      <Description>MFWF-347-94867</Description>
    </_dlc_DocIdUrl>
  </documentManagement>
</p:properties>
</file>

<file path=customXml/itemProps1.xml><?xml version="1.0" encoding="utf-8"?>
<ds:datastoreItem xmlns:ds="http://schemas.openxmlformats.org/officeDocument/2006/customXml" ds:itemID="{23CA35A5-7787-4D51-B7A0-44B8F41D75B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6AFDB09-69E2-4622-BB81-BF7A4A316A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864D3E-D45D-4FA3-BBD1-25BE19042F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EA16EFC-E220-4739-8596-0437FEE19657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  <ds:schemaRef ds:uri="acedc1b3-a6a6-4744-bb8f-c9b717f8a9c9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Аркуші</vt:lpstr>
      </vt:variant>
      <vt:variant>
        <vt:i4>37</vt:i4>
      </vt:variant>
      <vt:variant>
        <vt:lpstr>Діаграми</vt:lpstr>
      </vt:variant>
      <vt:variant>
        <vt:i4>25</vt:i4>
      </vt:variant>
      <vt:variant>
        <vt:lpstr>Іменовані діапазони</vt:lpstr>
      </vt:variant>
      <vt:variant>
        <vt:i4>72</vt:i4>
      </vt:variant>
    </vt:vector>
  </HeadingPairs>
  <TitlesOfParts>
    <vt:vector size="134" baseType="lpstr">
      <vt:lpstr>MTK2_UAH</vt:lpstr>
      <vt:lpstr>MTK2_USD</vt:lpstr>
      <vt:lpstr>DKT2</vt:lpstr>
      <vt:lpstr>MKT2_UAH</vt:lpstr>
      <vt:lpstr>MKT2_USD</vt:lpstr>
      <vt:lpstr>MT_ALL</vt:lpstr>
      <vt:lpstr>MTM_ALL</vt:lpstr>
      <vt:lpstr>MK_ALL</vt:lpstr>
      <vt:lpstr>SRATE_M</vt:lpstr>
      <vt:lpstr>SRATE</vt:lpstr>
      <vt:lpstr>RATE_M</vt:lpstr>
      <vt:lpstr>RATE</vt:lpstr>
      <vt:lpstr>RATE_CMP</vt:lpstr>
      <vt:lpstr>CUR_M</vt:lpstr>
      <vt:lpstr>CUR</vt:lpstr>
      <vt:lpstr>CUR_CMP</vt:lpstr>
      <vt:lpstr>CUR_M_EXT</vt:lpstr>
      <vt:lpstr>CUR_CMP_EXT</vt:lpstr>
      <vt:lpstr>DKT1</vt:lpstr>
      <vt:lpstr>DKR</vt:lpstr>
      <vt:lpstr>DKR2</vt:lpstr>
      <vt:lpstr>YT_ALL</vt:lpstr>
      <vt:lpstr>YTM_ALL</vt:lpstr>
      <vt:lpstr>YKM_ALL</vt:lpstr>
      <vt:lpstr>YK_ALL</vt:lpstr>
      <vt:lpstr>YKT2_UAH</vt:lpstr>
      <vt:lpstr>YKT2_USD</vt:lpstr>
      <vt:lpstr>KIND_CMP</vt:lpstr>
      <vt:lpstr>DTR</vt:lpstr>
      <vt:lpstr>DEBT_TERM</vt:lpstr>
      <vt:lpstr>K_ALL</vt:lpstr>
      <vt:lpstr>T_ALL</vt:lpstr>
      <vt:lpstr>YKT2_PRC</vt:lpstr>
      <vt:lpstr>TBL1</vt:lpstr>
      <vt:lpstr>DTK2</vt:lpstr>
      <vt:lpstr>DATA</vt:lpstr>
      <vt:lpstr>AVGRATE_DETAIL</vt:lpstr>
      <vt:lpstr>MK_UAHD</vt:lpstr>
      <vt:lpstr>MK_USDD</vt:lpstr>
      <vt:lpstr>K_ALLD</vt:lpstr>
      <vt:lpstr>T_ALLD</vt:lpstr>
      <vt:lpstr>MT_UAHD</vt:lpstr>
      <vt:lpstr>MT_USDD</vt:lpstr>
      <vt:lpstr>SRATED</vt:lpstr>
      <vt:lpstr>RATED</vt:lpstr>
      <vt:lpstr>RATEDS</vt:lpstr>
      <vt:lpstr>CURD</vt:lpstr>
      <vt:lpstr>CURDS</vt:lpstr>
      <vt:lpstr>DKRD</vt:lpstr>
      <vt:lpstr>DKR2DSTATE</vt:lpstr>
      <vt:lpstr>DKR2DGUAR</vt:lpstr>
      <vt:lpstr>YT_ALL_USD_D</vt:lpstr>
      <vt:lpstr>YT_ALL_UAH_D</vt:lpstr>
      <vt:lpstr>YT_ALL_PER_D</vt:lpstr>
      <vt:lpstr>YTM_ALL_UAH_D</vt:lpstr>
      <vt:lpstr>YTM_ALL_USD_D</vt:lpstr>
      <vt:lpstr>YKM_ALL_UAH_D</vt:lpstr>
      <vt:lpstr>YKM_ALL_USD_D</vt:lpstr>
      <vt:lpstr>KINDD</vt:lpstr>
      <vt:lpstr>DTRD</vt:lpstr>
      <vt:lpstr>DEBT_TERM1</vt:lpstr>
      <vt:lpstr>DEBT_TERM2</vt:lpstr>
      <vt:lpstr>AVGDTERM</vt:lpstr>
      <vt:lpstr>CK_05</vt:lpstr>
      <vt:lpstr>CK_05C6</vt:lpstr>
      <vt:lpstr>CK_05G6</vt:lpstr>
      <vt:lpstr>CKMDUAH</vt:lpstr>
      <vt:lpstr>CKMDUSD</vt:lpstr>
      <vt:lpstr>CKMPERC</vt:lpstr>
      <vt:lpstr>CKMUAH</vt:lpstr>
      <vt:lpstr>CKMUSD</vt:lpstr>
      <vt:lpstr>CUR_CMP1</vt:lpstr>
      <vt:lpstr>CUR_CMPD4</vt:lpstr>
      <vt:lpstr>CUR_CMPD5</vt:lpstr>
      <vt:lpstr>CUR_CMPEXT</vt:lpstr>
      <vt:lpstr>CUR_CMPEXTD4</vt:lpstr>
      <vt:lpstr>CUR_CMPEXTD5</vt:lpstr>
      <vt:lpstr>CUR_CMPEXTKD4</vt:lpstr>
      <vt:lpstr>CUR_CMPEXTKD5</vt:lpstr>
      <vt:lpstr>CUR_CMPEXTKIND</vt:lpstr>
      <vt:lpstr>CUR_CMPS1</vt:lpstr>
      <vt:lpstr>CUR_CMPS1D4</vt:lpstr>
      <vt:lpstr>CUR_CMPS1D5</vt:lpstr>
      <vt:lpstr>CUR_CMPS2</vt:lpstr>
      <vt:lpstr>CUR_CMPS2D4</vt:lpstr>
      <vt:lpstr>CUR_CMPS2D5</vt:lpstr>
      <vt:lpstr>CURNAME</vt:lpstr>
      <vt:lpstr>CURNAMECUR</vt:lpstr>
      <vt:lpstr>CURNAMEKIND</vt:lpstr>
      <vt:lpstr>DDELIMER</vt:lpstr>
      <vt:lpstr>DKRSTATE</vt:lpstr>
      <vt:lpstr>DKT</vt:lpstr>
      <vt:lpstr>DMLMLR</vt:lpstr>
      <vt:lpstr>DREPORTDATE</vt:lpstr>
      <vt:lpstr>DRUN</vt:lpstr>
      <vt:lpstr>DSESSION</vt:lpstr>
      <vt:lpstr>DT_05</vt:lpstr>
      <vt:lpstr>DTKYPERC</vt:lpstr>
      <vt:lpstr>DTKYUAH</vt:lpstr>
      <vt:lpstr>DTKYUSD</vt:lpstr>
      <vt:lpstr>DTMDUAH</vt:lpstr>
      <vt:lpstr>DTMDUSD</vt:lpstr>
      <vt:lpstr>DTMPERC</vt:lpstr>
      <vt:lpstr>DTMUAH</vt:lpstr>
      <vt:lpstr>DTMUSD</vt:lpstr>
      <vt:lpstr>DTR</vt:lpstr>
      <vt:lpstr>YK_ALL!DTYPERC</vt:lpstr>
      <vt:lpstr>DTYPERC</vt:lpstr>
      <vt:lpstr>YK_ALL!DTYUAH</vt:lpstr>
      <vt:lpstr>DTYUAH</vt:lpstr>
      <vt:lpstr>YK_ALL!DTYUSD</vt:lpstr>
      <vt:lpstr>DTYUSD</vt:lpstr>
      <vt:lpstr>KINDCMP</vt:lpstr>
      <vt:lpstr>KINDKMPD4</vt:lpstr>
      <vt:lpstr>KINDKMPD5</vt:lpstr>
      <vt:lpstr>RATEGROUPKIND</vt:lpstr>
      <vt:lpstr>RATEKIND</vt:lpstr>
      <vt:lpstr>RATENAMEALL</vt:lpstr>
      <vt:lpstr>RATENAMESTRUCT1</vt:lpstr>
      <vt:lpstr>RATENAMESTRUCT2</vt:lpstr>
      <vt:lpstr>RATENAMESTRUCTCMP</vt:lpstr>
      <vt:lpstr>RATENAMESTRUCTCMP2</vt:lpstr>
      <vt:lpstr>RCMP2D4</vt:lpstr>
      <vt:lpstr>RCMP2D5</vt:lpstr>
      <vt:lpstr>RCMPD4</vt:lpstr>
      <vt:lpstr>RCMPD5</vt:lpstr>
      <vt:lpstr>REPORT_REGIME</vt:lpstr>
      <vt:lpstr>SRATED</vt:lpstr>
      <vt:lpstr>VALUAH</vt:lpstr>
      <vt:lpstr>VALUSD</vt:lpstr>
      <vt:lpstr>VALVAL</vt:lpstr>
      <vt:lpstr>YKT2UAH</vt:lpstr>
      <vt:lpstr>YKT2USD</vt:lpstr>
      <vt:lpstr>YKT2UФР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Бура Оксана Вікторівна</dc:creator>
  <cp:lastModifiedBy>Користувач Windows</cp:lastModifiedBy>
  <cp:lastPrinted>2016-11-25T07:52:41Z</cp:lastPrinted>
  <dcterms:created xsi:type="dcterms:W3CDTF">2016-11-23T15:37:36Z</dcterms:created>
  <dcterms:modified xsi:type="dcterms:W3CDTF">2016-11-25T07:52:55Z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0x010100795F85084727864D943A1640386A6A57</vt:lpwstr>
  </property>
  <property fmtid="{D5CDD505-2E9C-101B-9397-08002B2CF9AE}" pid="3" name="_dlc_DocIdItemGuid">
    <vt:lpwstr>b6170ab5-0bb1-4037-aa62-fde429f68a89</vt:lpwstr>
  </property>
</Properties>
</file>