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ЭтаКнига" defaultThemeVersion="124226"/>
  <bookViews>
    <workbookView xWindow="120" yWindow="45" windowWidth="15480" windowHeight="1164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RATE (2)" sheetId="63" r:id="rId25"/>
    <sheet name="CUR_M" sheetId="24" r:id="rId26"/>
    <sheet name="CUR" sheetId="25" state="hidden" r:id="rId27"/>
    <sheet name="CUR_CMP" sheetId="26" state="hidden" r:id="rId28"/>
    <sheet name="CUR_M_EXT" sheetId="27" state="hidden" r:id="rId29"/>
    <sheet name="CUR_CMP_EXT" sheetId="28" state="hidden" r:id="rId30"/>
    <sheet name="DKT1" sheetId="29" state="hidden" r:id="rId31"/>
    <sheet name="CUR (2)" sheetId="64" r:id="rId32"/>
    <sheet name="DKRD" sheetId="32" state="hidden" r:id="rId33"/>
    <sheet name="DKR2DSTATE" sheetId="33" state="hidden" r:id="rId34"/>
    <sheet name="DKR2DGUAR" sheetId="34" state="hidden" r:id="rId35"/>
    <sheet name="DKR" sheetId="35" state="hidden" r:id="rId36"/>
    <sheet name="DKR2" sheetId="36" state="hidden" r:id="rId37"/>
    <sheet name="YT_ALL_USD_D" sheetId="37" state="hidden" r:id="rId38"/>
    <sheet name="YT_ALL_UAH_D" sheetId="38" state="hidden" r:id="rId39"/>
    <sheet name="YT_ALL_PER_D" sheetId="39" state="hidden" r:id="rId40"/>
    <sheet name="YT_ALL" sheetId="40" state="hidden" r:id="rId41"/>
    <sheet name="YTM_ALL_UAH_D" sheetId="41" state="hidden" r:id="rId42"/>
    <sheet name="YTM_ALL_USD_D" sheetId="42" state="hidden" r:id="rId43"/>
    <sheet name="YTM_ALL" sheetId="43" state="hidden" r:id="rId44"/>
    <sheet name="YKM_ALL_UAH_D" sheetId="44" state="hidden" r:id="rId45"/>
    <sheet name="YKM_ALL_USD_D" sheetId="45" state="hidden" r:id="rId46"/>
    <sheet name="YKM_ALL" sheetId="46" state="hidden" r:id="rId47"/>
    <sheet name="YK_ALL" sheetId="47" state="hidden" r:id="rId48"/>
    <sheet name="YKT2_UAH" sheetId="48" r:id="rId49"/>
    <sheet name="YKT2_USD" sheetId="49" r:id="rId50"/>
    <sheet name="KINDD" sheetId="50" state="hidden" r:id="rId51"/>
    <sheet name="KIND_CMP" sheetId="51" state="hidden" r:id="rId52"/>
    <sheet name="DTRD" sheetId="52" state="hidden" r:id="rId53"/>
    <sheet name="DTR" sheetId="53" state="hidden" r:id="rId54"/>
    <sheet name="DEBT_TERM1" sheetId="54" state="hidden" r:id="rId55"/>
    <sheet name="DEBT_TERM2" sheetId="55" state="hidden" r:id="rId56"/>
    <sheet name="DEBT_TERM" sheetId="56" state="hidden" r:id="rId57"/>
    <sheet name="K_ALL" sheetId="57" state="hidden" r:id="rId58"/>
    <sheet name="T_ALL" sheetId="58" state="hidden" r:id="rId59"/>
    <sheet name="YKT2_PRC" sheetId="59" state="hidden" r:id="rId60"/>
    <sheet name="TBL1" sheetId="60" state="hidden" r:id="rId61"/>
    <sheet name="DTK2" sheetId="31" r:id="rId62"/>
    <sheet name="DATA" sheetId="61" r:id="rId63"/>
    <sheet name="AVGRATE_DETAIL" sheetId="62" state="hidden" r:id="rId64"/>
  </sheets>
  <externalReferences>
    <externalReference r:id="rId65"/>
  </externalReference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 localSheetId="31">[1]MK_ALL!#REF!</definedName>
    <definedName name="CKPERC" localSheetId="24">[1]MK_ALL!#REF!</definedName>
    <definedName name="CKPERC">MK_ALL!#REF!</definedName>
    <definedName name="CKUAH" localSheetId="31">[1]MK_ALL!#REF!</definedName>
    <definedName name="CKUAH" localSheetId="24">[1]MK_ALL!#REF!</definedName>
    <definedName name="CKUAH">MK_ALL!#REF!</definedName>
    <definedName name="CKUSD" localSheetId="31">[1]MK_ALL!#REF!</definedName>
    <definedName name="CKUSD" localSheetId="24">[1]MK_ALL!#REF!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 localSheetId="31">'CUR (2)'!$A$7</definedName>
    <definedName name="CURNAMECUR">CUR!$A$7</definedName>
    <definedName name="CURNAMEKIND" localSheetId="31">'CUR (2)'!$A$23</definedName>
    <definedName name="CURNAMEKIND">CUR!$A$23</definedName>
    <definedName name="DDELIMER" localSheetId="31">[1]DATA!$B$4</definedName>
    <definedName name="DDELIMER" localSheetId="24">[1]DATA!$B$4</definedName>
    <definedName name="DDELIMER">DATA!$B$4</definedName>
    <definedName name="DKRGUAR" localSheetId="31">[1]DKR2!#REF!</definedName>
    <definedName name="DKRGUAR" localSheetId="24">[1]DKR2!#REF!</definedName>
    <definedName name="DKRGUAR">'DKR2'!#REF!</definedName>
    <definedName name="DKRSTATE">'DKR2'!$A$8</definedName>
    <definedName name="DKT">'DKT1'!$A$7</definedName>
    <definedName name="DMLMLR" localSheetId="31">[1]DATA!$F$4</definedName>
    <definedName name="DMLMLR" localSheetId="24">[1]DATA!$F$4</definedName>
    <definedName name="DMLMLR">DATA!$F$4</definedName>
    <definedName name="DREPORTDATE" localSheetId="31">[1]DATA!$B$3</definedName>
    <definedName name="DREPORTDATE" localSheetId="24">[1]DATA!$B$3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7">YK_ALL!$A$18</definedName>
    <definedName name="DTYPERC">YT_ALL!$A$18</definedName>
    <definedName name="DTYUAH" localSheetId="47">YK_ALL!$A$6</definedName>
    <definedName name="DTYUAH">YT_ALL!$A$6</definedName>
    <definedName name="DTYUSD" localSheetId="47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 localSheetId="24">'RATE (2)'!$A$7</definedName>
    <definedName name="RATENAMESTRUCT1">RATE!$A$7</definedName>
    <definedName name="RATENAMESTRUCT2" localSheetId="24">'RATE (2)'!$A$22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 localSheetId="31">[1]DATA!$D$4</definedName>
    <definedName name="VALUAH" localSheetId="24">[1]DATA!$D$4</definedName>
    <definedName name="VALUAH">DATA!$D$4</definedName>
    <definedName name="VALUSD" localSheetId="31">[1]DATA!$C$4</definedName>
    <definedName name="VALUSD" localSheetId="24">[1]DATA!$C$4</definedName>
    <definedName name="VALUSD">DATA!$C$4</definedName>
    <definedName name="VALVAL" localSheetId="31">[1]DATA!$E$4</definedName>
    <definedName name="VALVAL" localSheetId="24">[1]DATA!$E$4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I9" i="8" l="1"/>
  <c r="I9" i="7"/>
  <c r="G9" i="49"/>
  <c r="G9" i="48"/>
  <c r="C31" i="64"/>
  <c r="B31" i="64"/>
  <c r="C24" i="64"/>
  <c r="C23" i="64" s="1"/>
  <c r="B24" i="64"/>
  <c r="B23" i="64" s="1"/>
  <c r="D21" i="64"/>
  <c r="B21" i="64"/>
  <c r="D7" i="64"/>
  <c r="C7" i="64"/>
  <c r="B7" i="64"/>
  <c r="D5" i="64"/>
  <c r="A2" i="64"/>
  <c r="C27" i="63"/>
  <c r="B27" i="63"/>
  <c r="C23" i="63"/>
  <c r="B23" i="63"/>
  <c r="B22" i="63" s="1"/>
  <c r="C22" i="63"/>
  <c r="D20" i="63"/>
  <c r="B20" i="63"/>
  <c r="D7" i="63"/>
  <c r="C7" i="63"/>
  <c r="B7" i="63"/>
  <c r="D5" i="63"/>
  <c r="A2" i="63"/>
  <c r="G4" i="61" l="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12" i="49"/>
  <c r="E112" i="49"/>
  <c r="D112" i="49"/>
  <c r="C112" i="49"/>
  <c r="B112" i="49"/>
  <c r="F108" i="49"/>
  <c r="E108" i="49"/>
  <c r="D108" i="49"/>
  <c r="C108" i="49"/>
  <c r="B108" i="49"/>
  <c r="F95" i="49"/>
  <c r="E95" i="49"/>
  <c r="D95" i="49"/>
  <c r="C95" i="49"/>
  <c r="B95" i="49"/>
  <c r="F93" i="49"/>
  <c r="E93" i="49"/>
  <c r="D93" i="49"/>
  <c r="C93" i="49"/>
  <c r="B93" i="49"/>
  <c r="F87" i="49"/>
  <c r="F86" i="49" s="1"/>
  <c r="E87" i="49"/>
  <c r="D87" i="49"/>
  <c r="C87" i="49"/>
  <c r="B87" i="49"/>
  <c r="B86" i="49" s="1"/>
  <c r="G86" i="49"/>
  <c r="F84" i="49"/>
  <c r="E84" i="49"/>
  <c r="D84" i="49"/>
  <c r="C84" i="49"/>
  <c r="B84" i="49"/>
  <c r="F80" i="49"/>
  <c r="E80" i="49"/>
  <c r="D80" i="49"/>
  <c r="C80" i="49"/>
  <c r="B80" i="49"/>
  <c r="F67" i="49"/>
  <c r="E67" i="49"/>
  <c r="E66" i="49" s="1"/>
  <c r="D67" i="49"/>
  <c r="D66" i="49" s="1"/>
  <c r="C67" i="49"/>
  <c r="B67" i="49"/>
  <c r="B66" i="49" s="1"/>
  <c r="G66" i="49"/>
  <c r="G65" i="49" s="1"/>
  <c r="F66" i="49"/>
  <c r="F63" i="49"/>
  <c r="E63" i="49"/>
  <c r="D63" i="49"/>
  <c r="C63" i="49"/>
  <c r="B63" i="49"/>
  <c r="F52" i="49"/>
  <c r="E52" i="49"/>
  <c r="D52" i="49"/>
  <c r="C52" i="49"/>
  <c r="B52" i="49"/>
  <c r="F49" i="49"/>
  <c r="E49" i="49"/>
  <c r="D49" i="49"/>
  <c r="C49" i="49"/>
  <c r="B49" i="49"/>
  <c r="F41" i="49"/>
  <c r="E41" i="49"/>
  <c r="D41" i="49"/>
  <c r="C41" i="49"/>
  <c r="B41" i="49"/>
  <c r="F34" i="49"/>
  <c r="E34" i="49"/>
  <c r="D34" i="49"/>
  <c r="C34" i="49"/>
  <c r="B34" i="49"/>
  <c r="G33" i="49"/>
  <c r="F31" i="49"/>
  <c r="E31" i="49"/>
  <c r="D31" i="49"/>
  <c r="C31" i="49"/>
  <c r="B31" i="49"/>
  <c r="F9" i="49"/>
  <c r="F8" i="49" s="1"/>
  <c r="E9" i="49"/>
  <c r="D9" i="49"/>
  <c r="D8" i="49" s="1"/>
  <c r="C9" i="49"/>
  <c r="B9" i="49"/>
  <c r="B8" i="49" s="1"/>
  <c r="G8" i="49"/>
  <c r="G4" i="49"/>
  <c r="F112" i="48"/>
  <c r="E112" i="48"/>
  <c r="D112" i="48"/>
  <c r="C112" i="48"/>
  <c r="B112" i="48"/>
  <c r="F108" i="48"/>
  <c r="E108" i="48"/>
  <c r="D108" i="48"/>
  <c r="C108" i="48"/>
  <c r="B108" i="48"/>
  <c r="F95" i="48"/>
  <c r="E95" i="48"/>
  <c r="D95" i="48"/>
  <c r="C95" i="48"/>
  <c r="B95" i="48"/>
  <c r="F93" i="48"/>
  <c r="E93" i="48"/>
  <c r="D93" i="48"/>
  <c r="C93" i="48"/>
  <c r="B93" i="48"/>
  <c r="F87" i="48"/>
  <c r="E87" i="48"/>
  <c r="D87" i="48"/>
  <c r="C87" i="48"/>
  <c r="C86" i="48" s="1"/>
  <c r="B87" i="48"/>
  <c r="G86" i="48"/>
  <c r="F84" i="48"/>
  <c r="E84" i="48"/>
  <c r="D84" i="48"/>
  <c r="C84" i="48"/>
  <c r="B84" i="48"/>
  <c r="F80" i="48"/>
  <c r="E80" i="48"/>
  <c r="D80" i="48"/>
  <c r="C80" i="48"/>
  <c r="B80" i="48"/>
  <c r="F67" i="48"/>
  <c r="E67" i="48"/>
  <c r="D67" i="48"/>
  <c r="D66" i="48" s="1"/>
  <c r="C67" i="48"/>
  <c r="C66" i="48" s="1"/>
  <c r="B67" i="48"/>
  <c r="G66" i="48"/>
  <c r="G65" i="48" s="1"/>
  <c r="F63" i="48"/>
  <c r="E63" i="48"/>
  <c r="D63" i="48"/>
  <c r="C63" i="48"/>
  <c r="B63" i="48"/>
  <c r="F52" i="48"/>
  <c r="E52" i="48"/>
  <c r="D52" i="48"/>
  <c r="C52" i="48"/>
  <c r="B52" i="48"/>
  <c r="F49" i="48"/>
  <c r="E49" i="48"/>
  <c r="D49" i="48"/>
  <c r="C49" i="48"/>
  <c r="B49" i="48"/>
  <c r="F41" i="48"/>
  <c r="E41" i="48"/>
  <c r="D41" i="48"/>
  <c r="C41" i="48"/>
  <c r="B41" i="48"/>
  <c r="F34" i="48"/>
  <c r="E34" i="48"/>
  <c r="D34" i="48"/>
  <c r="C34" i="48"/>
  <c r="B34" i="48"/>
  <c r="G33" i="48"/>
  <c r="F31" i="48"/>
  <c r="E31" i="48"/>
  <c r="D31" i="48"/>
  <c r="C31" i="48"/>
  <c r="B31" i="48"/>
  <c r="F9" i="48"/>
  <c r="F8" i="48" s="1"/>
  <c r="E9" i="48"/>
  <c r="D9" i="48"/>
  <c r="D8" i="48" s="1"/>
  <c r="C9" i="48"/>
  <c r="B9" i="48"/>
  <c r="B8" i="48" s="1"/>
  <c r="G8" i="48"/>
  <c r="G7" i="48" s="1"/>
  <c r="G6" i="48" s="1"/>
  <c r="E8" i="48"/>
  <c r="G4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F18" i="46" s="1"/>
  <c r="E19" i="46"/>
  <c r="D19" i="46"/>
  <c r="C19" i="46"/>
  <c r="B19" i="46"/>
  <c r="B18" i="46" s="1"/>
  <c r="A19" i="46"/>
  <c r="E18" i="46"/>
  <c r="D18" i="46"/>
  <c r="G17" i="46"/>
  <c r="F17" i="46"/>
  <c r="E17" i="46"/>
  <c r="D17" i="46"/>
  <c r="C17" i="46"/>
  <c r="B17" i="46"/>
  <c r="G14" i="46"/>
  <c r="F14" i="46"/>
  <c r="E14" i="46"/>
  <c r="D14" i="46"/>
  <c r="C14" i="46"/>
  <c r="B14" i="46"/>
  <c r="A14" i="46"/>
  <c r="G13" i="46"/>
  <c r="F13" i="46"/>
  <c r="E13" i="46"/>
  <c r="D13" i="46"/>
  <c r="C13" i="46"/>
  <c r="C12" i="46" s="1"/>
  <c r="B13" i="46"/>
  <c r="B12" i="46" s="1"/>
  <c r="A13" i="46"/>
  <c r="G11" i="46"/>
  <c r="F11" i="46"/>
  <c r="E11" i="46"/>
  <c r="D11" i="46"/>
  <c r="C11" i="46"/>
  <c r="B11" i="46"/>
  <c r="G8" i="46"/>
  <c r="F8" i="46"/>
  <c r="E8" i="46"/>
  <c r="D8" i="46"/>
  <c r="D6" i="46" s="1"/>
  <c r="C8" i="46"/>
  <c r="B8" i="46"/>
  <c r="A8" i="46"/>
  <c r="G7" i="46"/>
  <c r="F7" i="46"/>
  <c r="E7" i="46"/>
  <c r="D7" i="46"/>
  <c r="C7" i="46"/>
  <c r="B7" i="46"/>
  <c r="A7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F19" i="43"/>
  <c r="E19" i="43"/>
  <c r="D19" i="43"/>
  <c r="D18" i="43" s="1"/>
  <c r="C19" i="43"/>
  <c r="B19" i="43"/>
  <c r="A19" i="43"/>
  <c r="G18" i="43"/>
  <c r="F18" i="43"/>
  <c r="C18" i="43"/>
  <c r="B18" i="43"/>
  <c r="G17" i="43"/>
  <c r="F17" i="43"/>
  <c r="E17" i="43"/>
  <c r="D17" i="43"/>
  <c r="C17" i="43"/>
  <c r="B17" i="43"/>
  <c r="G14" i="43"/>
  <c r="F14" i="43"/>
  <c r="E14" i="43"/>
  <c r="D14" i="43"/>
  <c r="C14" i="43"/>
  <c r="B14" i="43"/>
  <c r="A14" i="43"/>
  <c r="G13" i="43"/>
  <c r="F13" i="43"/>
  <c r="E13" i="43"/>
  <c r="D13" i="43"/>
  <c r="D12" i="43" s="1"/>
  <c r="C13" i="43"/>
  <c r="B13" i="43"/>
  <c r="A13" i="43"/>
  <c r="E12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F6" i="43" s="1"/>
  <c r="E7" i="43"/>
  <c r="D7" i="43"/>
  <c r="C7" i="43"/>
  <c r="C6" i="43" s="1"/>
  <c r="B7" i="43"/>
  <c r="B6" i="43" s="1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87" i="31"/>
  <c r="B87" i="31"/>
  <c r="C79" i="31"/>
  <c r="B79" i="31"/>
  <c r="C77" i="31"/>
  <c r="B77" i="31"/>
  <c r="C71" i="31"/>
  <c r="B71" i="31"/>
  <c r="D70" i="31"/>
  <c r="B70" i="31"/>
  <c r="C68" i="31"/>
  <c r="B68" i="31"/>
  <c r="C64" i="31"/>
  <c r="B64" i="31"/>
  <c r="C62" i="31"/>
  <c r="B62" i="31"/>
  <c r="C56" i="31"/>
  <c r="B56" i="31"/>
  <c r="C49" i="31"/>
  <c r="C48" i="31" s="1"/>
  <c r="B49" i="31"/>
  <c r="D48" i="31"/>
  <c r="B48" i="31"/>
  <c r="B47" i="31" s="1"/>
  <c r="D47" i="31"/>
  <c r="C45" i="31"/>
  <c r="B45" i="31"/>
  <c r="C41" i="31"/>
  <c r="B41" i="31"/>
  <c r="C33" i="31"/>
  <c r="B33" i="31"/>
  <c r="D32" i="31"/>
  <c r="B32" i="31"/>
  <c r="C30" i="31"/>
  <c r="B30" i="31"/>
  <c r="C10" i="31"/>
  <c r="C9" i="31" s="1"/>
  <c r="B10" i="31"/>
  <c r="B9" i="31" s="1"/>
  <c r="B8" i="31" s="1"/>
  <c r="B7" i="31" s="1"/>
  <c r="D9" i="31"/>
  <c r="D8" i="31" s="1"/>
  <c r="D5" i="31"/>
  <c r="A2" i="31"/>
  <c r="C87" i="30"/>
  <c r="B87" i="30"/>
  <c r="C79" i="30"/>
  <c r="B79" i="30"/>
  <c r="C77" i="30"/>
  <c r="C70" i="30" s="1"/>
  <c r="B77" i="30"/>
  <c r="C71" i="30"/>
  <c r="B71" i="30"/>
  <c r="D70" i="30"/>
  <c r="C68" i="30"/>
  <c r="B68" i="30"/>
  <c r="C64" i="30"/>
  <c r="C55" i="30" s="1"/>
  <c r="B64" i="30"/>
  <c r="C56" i="30"/>
  <c r="B56" i="30"/>
  <c r="D55" i="30"/>
  <c r="C52" i="30"/>
  <c r="B52" i="30"/>
  <c r="C48" i="30"/>
  <c r="B48" i="30"/>
  <c r="C46" i="30"/>
  <c r="B46" i="30"/>
  <c r="C40" i="30"/>
  <c r="B40" i="30"/>
  <c r="C33" i="30"/>
  <c r="B33" i="30"/>
  <c r="D32" i="30"/>
  <c r="C30" i="30"/>
  <c r="B30" i="30"/>
  <c r="C10" i="30"/>
  <c r="B10" i="30"/>
  <c r="D9" i="30"/>
  <c r="D5" i="30"/>
  <c r="A2" i="30"/>
  <c r="C23" i="29"/>
  <c r="B23" i="29"/>
  <c r="C19" i="29"/>
  <c r="C18" i="29" s="1"/>
  <c r="B19" i="29"/>
  <c r="D18" i="29"/>
  <c r="B18" i="29"/>
  <c r="C12" i="29"/>
  <c r="C8" i="29" s="1"/>
  <c r="B12" i="29"/>
  <c r="C9" i="29"/>
  <c r="B9" i="29"/>
  <c r="B8" i="29" s="1"/>
  <c r="D8" i="29"/>
  <c r="C7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C24" i="26" s="1"/>
  <c r="B32" i="26"/>
  <c r="G25" i="26"/>
  <c r="F25" i="26"/>
  <c r="F24" i="26" s="1"/>
  <c r="E25" i="26"/>
  <c r="E24" i="26" s="1"/>
  <c r="D25" i="26"/>
  <c r="C25" i="26"/>
  <c r="B25" i="26"/>
  <c r="B24" i="26" s="1"/>
  <c r="G24" i="26"/>
  <c r="D24" i="26"/>
  <c r="H21" i="26"/>
  <c r="H8" i="26"/>
  <c r="G8" i="26"/>
  <c r="F8" i="26"/>
  <c r="E8" i="26"/>
  <c r="D8" i="26"/>
  <c r="C8" i="26"/>
  <c r="B8" i="26"/>
  <c r="H5" i="26"/>
  <c r="C31" i="25"/>
  <c r="C23" i="25" s="1"/>
  <c r="B31" i="25"/>
  <c r="C24" i="25"/>
  <c r="B24" i="25"/>
  <c r="B23" i="25"/>
  <c r="D21" i="25"/>
  <c r="B21" i="25"/>
  <c r="D7" i="25"/>
  <c r="C7" i="25"/>
  <c r="B7" i="25"/>
  <c r="D5" i="25"/>
  <c r="A2" i="25"/>
  <c r="D7" i="24"/>
  <c r="C7" i="24"/>
  <c r="B7" i="24"/>
  <c r="D5" i="24"/>
  <c r="A2" i="24"/>
  <c r="G25" i="21"/>
  <c r="F25" i="21"/>
  <c r="E25" i="21"/>
  <c r="E20" i="21" s="1"/>
  <c r="D25" i="21"/>
  <c r="D20" i="21" s="1"/>
  <c r="C25" i="21"/>
  <c r="B25" i="21"/>
  <c r="G21" i="21"/>
  <c r="G20" i="21" s="1"/>
  <c r="F21" i="21"/>
  <c r="F20" i="21" s="1"/>
  <c r="E21" i="21"/>
  <c r="D21" i="21"/>
  <c r="C21" i="21"/>
  <c r="C20" i="21" s="1"/>
  <c r="B21" i="21"/>
  <c r="B20" i="21" s="1"/>
  <c r="H17" i="21"/>
  <c r="H13" i="21"/>
  <c r="H7" i="21" s="1"/>
  <c r="H12" i="21"/>
  <c r="H11" i="21"/>
  <c r="G7" i="21"/>
  <c r="F7" i="21"/>
  <c r="E7" i="21"/>
  <c r="D7" i="21"/>
  <c r="C7" i="21"/>
  <c r="B7" i="21"/>
  <c r="H4" i="21"/>
  <c r="C27" i="20"/>
  <c r="B27" i="20"/>
  <c r="C23" i="20"/>
  <c r="B23" i="20"/>
  <c r="C22" i="20"/>
  <c r="B22" i="20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C15" i="18"/>
  <c r="C14" i="18" s="1"/>
  <c r="B15" i="18"/>
  <c r="B14" i="18" s="1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I18" i="13"/>
  <c r="H18" i="13"/>
  <c r="G18" i="13"/>
  <c r="F18" i="13"/>
  <c r="E18" i="13"/>
  <c r="D18" i="13"/>
  <c r="C18" i="13"/>
  <c r="B18" i="13"/>
  <c r="I12" i="13"/>
  <c r="H12" i="13"/>
  <c r="G12" i="13"/>
  <c r="F12" i="13"/>
  <c r="E12" i="13"/>
  <c r="D12" i="13"/>
  <c r="C12" i="13"/>
  <c r="B12" i="13"/>
  <c r="I10" i="13"/>
  <c r="A10" i="13" s="1"/>
  <c r="I6" i="13"/>
  <c r="H6" i="13"/>
  <c r="G6" i="13"/>
  <c r="F6" i="13"/>
  <c r="E6" i="13"/>
  <c r="D6" i="13"/>
  <c r="C6" i="13"/>
  <c r="B6" i="13"/>
  <c r="I4" i="13"/>
  <c r="A4" i="13" s="1"/>
  <c r="I20" i="12"/>
  <c r="H20" i="12"/>
  <c r="G20" i="12"/>
  <c r="F20" i="12"/>
  <c r="E20" i="12"/>
  <c r="D20" i="12"/>
  <c r="C20" i="12"/>
  <c r="B20" i="12"/>
  <c r="A20" i="12"/>
  <c r="I19" i="12"/>
  <c r="I18" i="12" s="1"/>
  <c r="H19" i="12"/>
  <c r="G19" i="12"/>
  <c r="F19" i="12"/>
  <c r="E19" i="12"/>
  <c r="E18" i="12" s="1"/>
  <c r="D19" i="12"/>
  <c r="C19" i="12"/>
  <c r="B19" i="12"/>
  <c r="A19" i="12"/>
  <c r="A18" i="12"/>
  <c r="I17" i="12"/>
  <c r="H17" i="12"/>
  <c r="G17" i="12"/>
  <c r="F17" i="12"/>
  <c r="E17" i="12"/>
  <c r="D17" i="12"/>
  <c r="C17" i="12"/>
  <c r="B17" i="12"/>
  <c r="I14" i="12"/>
  <c r="H14" i="12"/>
  <c r="G14" i="12"/>
  <c r="F14" i="12"/>
  <c r="E14" i="12"/>
  <c r="D14" i="12"/>
  <c r="C14" i="12"/>
  <c r="B14" i="12"/>
  <c r="A14" i="12"/>
  <c r="I13" i="12"/>
  <c r="H13" i="12"/>
  <c r="G13" i="12"/>
  <c r="F13" i="12"/>
  <c r="E13" i="12"/>
  <c r="D13" i="12"/>
  <c r="C13" i="12"/>
  <c r="B13" i="12"/>
  <c r="A13" i="12"/>
  <c r="A12" i="12"/>
  <c r="I11" i="12"/>
  <c r="H11" i="12"/>
  <c r="G11" i="12"/>
  <c r="F11" i="12"/>
  <c r="E11" i="12"/>
  <c r="D11" i="12"/>
  <c r="C11" i="12"/>
  <c r="B11" i="12"/>
  <c r="I8" i="12"/>
  <c r="H8" i="12"/>
  <c r="G8" i="12"/>
  <c r="F8" i="12"/>
  <c r="E8" i="12"/>
  <c r="D8" i="12"/>
  <c r="C8" i="12"/>
  <c r="B8" i="12"/>
  <c r="A8" i="12"/>
  <c r="I7" i="12"/>
  <c r="H7" i="12"/>
  <c r="G7" i="12"/>
  <c r="F7" i="12"/>
  <c r="E7" i="12"/>
  <c r="D7" i="12"/>
  <c r="C7" i="12"/>
  <c r="B7" i="12"/>
  <c r="A7" i="12"/>
  <c r="A6" i="12"/>
  <c r="I5" i="12"/>
  <c r="H5" i="12"/>
  <c r="G5" i="12"/>
  <c r="F5" i="12"/>
  <c r="E5" i="12"/>
  <c r="D5" i="12"/>
  <c r="C5" i="12"/>
  <c r="B5" i="12"/>
  <c r="I18" i="11"/>
  <c r="H18" i="11"/>
  <c r="G18" i="11"/>
  <c r="F18" i="11"/>
  <c r="E18" i="11"/>
  <c r="D18" i="11"/>
  <c r="C18" i="11"/>
  <c r="B18" i="11"/>
  <c r="I12" i="11"/>
  <c r="H12" i="11"/>
  <c r="G12" i="11"/>
  <c r="F12" i="11"/>
  <c r="E12" i="11"/>
  <c r="D12" i="11"/>
  <c r="C12" i="11"/>
  <c r="B12" i="11"/>
  <c r="I10" i="11"/>
  <c r="A10" i="11" s="1"/>
  <c r="I6" i="11"/>
  <c r="H6" i="11"/>
  <c r="G6" i="11"/>
  <c r="F6" i="11"/>
  <c r="E6" i="11"/>
  <c r="D6" i="11"/>
  <c r="C6" i="11"/>
  <c r="B6" i="11"/>
  <c r="I4" i="11"/>
  <c r="A4" i="11" s="1"/>
  <c r="H90" i="8"/>
  <c r="G90" i="8"/>
  <c r="F90" i="8"/>
  <c r="E90" i="8"/>
  <c r="D90" i="8"/>
  <c r="C90" i="8"/>
  <c r="B90" i="8"/>
  <c r="H79" i="8"/>
  <c r="G79" i="8"/>
  <c r="F79" i="8"/>
  <c r="E79" i="8"/>
  <c r="D79" i="8"/>
  <c r="C79" i="8"/>
  <c r="B79" i="8"/>
  <c r="H77" i="8"/>
  <c r="G77" i="8"/>
  <c r="F77" i="8"/>
  <c r="E77" i="8"/>
  <c r="D77" i="8"/>
  <c r="C77" i="8"/>
  <c r="B77" i="8"/>
  <c r="H71" i="8"/>
  <c r="G71" i="8"/>
  <c r="F71" i="8"/>
  <c r="E71" i="8"/>
  <c r="D71" i="8"/>
  <c r="C71" i="8"/>
  <c r="B71" i="8"/>
  <c r="I70" i="8"/>
  <c r="H68" i="8"/>
  <c r="G68" i="8"/>
  <c r="F68" i="8"/>
  <c r="E68" i="8"/>
  <c r="D68" i="8"/>
  <c r="C68" i="8"/>
  <c r="B68" i="8"/>
  <c r="H64" i="8"/>
  <c r="G64" i="8"/>
  <c r="F64" i="8"/>
  <c r="E64" i="8"/>
  <c r="D64" i="8"/>
  <c r="C64" i="8"/>
  <c r="B64" i="8"/>
  <c r="H56" i="8"/>
  <c r="G56" i="8"/>
  <c r="F56" i="8"/>
  <c r="F55" i="8" s="1"/>
  <c r="E56" i="8"/>
  <c r="D56" i="8"/>
  <c r="C56" i="8"/>
  <c r="B56" i="8"/>
  <c r="I55" i="8"/>
  <c r="H52" i="8"/>
  <c r="G52" i="8"/>
  <c r="F52" i="8"/>
  <c r="E52" i="8"/>
  <c r="D52" i="8"/>
  <c r="C52" i="8"/>
  <c r="B52" i="8"/>
  <c r="H48" i="8"/>
  <c r="G48" i="8"/>
  <c r="F48" i="8"/>
  <c r="E48" i="8"/>
  <c r="D48" i="8"/>
  <c r="C48" i="8"/>
  <c r="B48" i="8"/>
  <c r="H46" i="8"/>
  <c r="G46" i="8"/>
  <c r="F46" i="8"/>
  <c r="E46" i="8"/>
  <c r="D46" i="8"/>
  <c r="C46" i="8"/>
  <c r="B46" i="8"/>
  <c r="H40" i="8"/>
  <c r="G40" i="8"/>
  <c r="F40" i="8"/>
  <c r="E40" i="8"/>
  <c r="D40" i="8"/>
  <c r="C40" i="8"/>
  <c r="B40" i="8"/>
  <c r="H33" i="8"/>
  <c r="G33" i="8"/>
  <c r="F33" i="8"/>
  <c r="E33" i="8"/>
  <c r="D33" i="8"/>
  <c r="C33" i="8"/>
  <c r="B33" i="8"/>
  <c r="I32" i="8"/>
  <c r="H30" i="8"/>
  <c r="G30" i="8"/>
  <c r="F30" i="8"/>
  <c r="E30" i="8"/>
  <c r="D30" i="8"/>
  <c r="C30" i="8"/>
  <c r="B30" i="8"/>
  <c r="H9" i="8"/>
  <c r="G9" i="8"/>
  <c r="F9" i="8"/>
  <c r="E9" i="8"/>
  <c r="D9" i="8"/>
  <c r="C9" i="8"/>
  <c r="B9" i="8"/>
  <c r="I8" i="8"/>
  <c r="I4" i="8"/>
  <c r="H90" i="7"/>
  <c r="G90" i="7"/>
  <c r="F90" i="7"/>
  <c r="E90" i="7"/>
  <c r="D90" i="7"/>
  <c r="C90" i="7"/>
  <c r="B90" i="7"/>
  <c r="H79" i="7"/>
  <c r="G79" i="7"/>
  <c r="F79" i="7"/>
  <c r="E79" i="7"/>
  <c r="D79" i="7"/>
  <c r="C79" i="7"/>
  <c r="B79" i="7"/>
  <c r="H77" i="7"/>
  <c r="H70" i="7" s="1"/>
  <c r="G77" i="7"/>
  <c r="F77" i="7"/>
  <c r="E77" i="7"/>
  <c r="D77" i="7"/>
  <c r="C77" i="7"/>
  <c r="B77" i="7"/>
  <c r="H71" i="7"/>
  <c r="G71" i="7"/>
  <c r="F71" i="7"/>
  <c r="E71" i="7"/>
  <c r="D71" i="7"/>
  <c r="C71" i="7"/>
  <c r="B71" i="7"/>
  <c r="I70" i="7"/>
  <c r="H68" i="7"/>
  <c r="G68" i="7"/>
  <c r="F68" i="7"/>
  <c r="E68" i="7"/>
  <c r="D68" i="7"/>
  <c r="C68" i="7"/>
  <c r="B68" i="7"/>
  <c r="H64" i="7"/>
  <c r="G64" i="7"/>
  <c r="F64" i="7"/>
  <c r="E64" i="7"/>
  <c r="D64" i="7"/>
  <c r="C64" i="7"/>
  <c r="B64" i="7"/>
  <c r="H56" i="7"/>
  <c r="G56" i="7"/>
  <c r="F56" i="7"/>
  <c r="E56" i="7"/>
  <c r="D56" i="7"/>
  <c r="C56" i="7"/>
  <c r="B56" i="7"/>
  <c r="I55" i="7"/>
  <c r="H52" i="7"/>
  <c r="G52" i="7"/>
  <c r="F52" i="7"/>
  <c r="E52" i="7"/>
  <c r="D52" i="7"/>
  <c r="C52" i="7"/>
  <c r="B52" i="7"/>
  <c r="H48" i="7"/>
  <c r="G48" i="7"/>
  <c r="F48" i="7"/>
  <c r="E48" i="7"/>
  <c r="D48" i="7"/>
  <c r="C48" i="7"/>
  <c r="B48" i="7"/>
  <c r="H46" i="7"/>
  <c r="G46" i="7"/>
  <c r="F46" i="7"/>
  <c r="E46" i="7"/>
  <c r="D46" i="7"/>
  <c r="C46" i="7"/>
  <c r="B46" i="7"/>
  <c r="H40" i="7"/>
  <c r="G40" i="7"/>
  <c r="F40" i="7"/>
  <c r="E40" i="7"/>
  <c r="D40" i="7"/>
  <c r="C40" i="7"/>
  <c r="B40" i="7"/>
  <c r="H33" i="7"/>
  <c r="G33" i="7"/>
  <c r="F33" i="7"/>
  <c r="E33" i="7"/>
  <c r="D33" i="7"/>
  <c r="C33" i="7"/>
  <c r="B33" i="7"/>
  <c r="I32" i="7"/>
  <c r="H30" i="7"/>
  <c r="G30" i="7"/>
  <c r="F30" i="7"/>
  <c r="E30" i="7"/>
  <c r="D30" i="7"/>
  <c r="C30" i="7"/>
  <c r="B30" i="7"/>
  <c r="H9" i="7"/>
  <c r="H8" i="7" s="1"/>
  <c r="G9" i="7"/>
  <c r="F9" i="7"/>
  <c r="E9" i="7"/>
  <c r="D9" i="7"/>
  <c r="D8" i="7" s="1"/>
  <c r="C9" i="7"/>
  <c r="B9" i="7"/>
  <c r="I8" i="7"/>
  <c r="I4" i="7"/>
  <c r="H90" i="6"/>
  <c r="G90" i="6"/>
  <c r="F90" i="6"/>
  <c r="E90" i="6"/>
  <c r="D90" i="6"/>
  <c r="C90" i="6"/>
  <c r="B90" i="6"/>
  <c r="H79" i="6"/>
  <c r="G79" i="6"/>
  <c r="F79" i="6"/>
  <c r="E79" i="6"/>
  <c r="D79" i="6"/>
  <c r="C79" i="6"/>
  <c r="B79" i="6"/>
  <c r="H77" i="6"/>
  <c r="G77" i="6"/>
  <c r="F77" i="6"/>
  <c r="E77" i="6"/>
  <c r="D77" i="6"/>
  <c r="C77" i="6"/>
  <c r="B77" i="6"/>
  <c r="H71" i="6"/>
  <c r="G71" i="6"/>
  <c r="G70" i="6" s="1"/>
  <c r="F71" i="6"/>
  <c r="E71" i="6"/>
  <c r="D71" i="6"/>
  <c r="C71" i="6"/>
  <c r="C70" i="6" s="1"/>
  <c r="B71" i="6"/>
  <c r="I70" i="6"/>
  <c r="H68" i="6"/>
  <c r="G68" i="6"/>
  <c r="F68" i="6"/>
  <c r="E68" i="6"/>
  <c r="D68" i="6"/>
  <c r="C68" i="6"/>
  <c r="B68" i="6"/>
  <c r="H64" i="6"/>
  <c r="G64" i="6"/>
  <c r="F64" i="6"/>
  <c r="E64" i="6"/>
  <c r="D64" i="6"/>
  <c r="C64" i="6"/>
  <c r="B64" i="6"/>
  <c r="H62" i="6"/>
  <c r="G62" i="6"/>
  <c r="F62" i="6"/>
  <c r="E62" i="6"/>
  <c r="D62" i="6"/>
  <c r="C62" i="6"/>
  <c r="B62" i="6"/>
  <c r="H56" i="6"/>
  <c r="G56" i="6"/>
  <c r="F56" i="6"/>
  <c r="E56" i="6"/>
  <c r="D56" i="6"/>
  <c r="C56" i="6"/>
  <c r="B56" i="6"/>
  <c r="H49" i="6"/>
  <c r="G49" i="6"/>
  <c r="F49" i="6"/>
  <c r="E49" i="6"/>
  <c r="D49" i="6"/>
  <c r="C49" i="6"/>
  <c r="B49" i="6"/>
  <c r="I48" i="6"/>
  <c r="H45" i="6"/>
  <c r="G45" i="6"/>
  <c r="F45" i="6"/>
  <c r="E45" i="6"/>
  <c r="D45" i="6"/>
  <c r="C45" i="6"/>
  <c r="B45" i="6"/>
  <c r="H41" i="6"/>
  <c r="G41" i="6"/>
  <c r="F41" i="6"/>
  <c r="E41" i="6"/>
  <c r="D41" i="6"/>
  <c r="C41" i="6"/>
  <c r="B41" i="6"/>
  <c r="H33" i="6"/>
  <c r="G33" i="6"/>
  <c r="F33" i="6"/>
  <c r="E33" i="6"/>
  <c r="D33" i="6"/>
  <c r="C33" i="6"/>
  <c r="B33" i="6"/>
  <c r="I32" i="6"/>
  <c r="H30" i="6"/>
  <c r="G30" i="6"/>
  <c r="F30" i="6"/>
  <c r="E30" i="6"/>
  <c r="D30" i="6"/>
  <c r="C30" i="6"/>
  <c r="B30" i="6"/>
  <c r="H9" i="6"/>
  <c r="G9" i="6"/>
  <c r="F9" i="6"/>
  <c r="E9" i="6"/>
  <c r="D9" i="6"/>
  <c r="C9" i="6"/>
  <c r="B9" i="6"/>
  <c r="B8" i="6" s="1"/>
  <c r="I8" i="6"/>
  <c r="I4" i="6"/>
  <c r="H90" i="5"/>
  <c r="G90" i="5"/>
  <c r="F90" i="5"/>
  <c r="E90" i="5"/>
  <c r="D90" i="5"/>
  <c r="C90" i="5"/>
  <c r="B90" i="5"/>
  <c r="H79" i="5"/>
  <c r="G79" i="5"/>
  <c r="F79" i="5"/>
  <c r="E79" i="5"/>
  <c r="D79" i="5"/>
  <c r="C79" i="5"/>
  <c r="B79" i="5"/>
  <c r="H77" i="5"/>
  <c r="G77" i="5"/>
  <c r="F77" i="5"/>
  <c r="E77" i="5"/>
  <c r="D77" i="5"/>
  <c r="C77" i="5"/>
  <c r="B77" i="5"/>
  <c r="H71" i="5"/>
  <c r="G71" i="5"/>
  <c r="F71" i="5"/>
  <c r="E71" i="5"/>
  <c r="D71" i="5"/>
  <c r="C71" i="5"/>
  <c r="B71" i="5"/>
  <c r="I70" i="5"/>
  <c r="H68" i="5"/>
  <c r="G68" i="5"/>
  <c r="F68" i="5"/>
  <c r="E68" i="5"/>
  <c r="D68" i="5"/>
  <c r="C68" i="5"/>
  <c r="B68" i="5"/>
  <c r="H64" i="5"/>
  <c r="G64" i="5"/>
  <c r="F64" i="5"/>
  <c r="E64" i="5"/>
  <c r="D64" i="5"/>
  <c r="C64" i="5"/>
  <c r="B64" i="5"/>
  <c r="H62" i="5"/>
  <c r="G62" i="5"/>
  <c r="F62" i="5"/>
  <c r="E62" i="5"/>
  <c r="D62" i="5"/>
  <c r="C62" i="5"/>
  <c r="B62" i="5"/>
  <c r="H56" i="5"/>
  <c r="G56" i="5"/>
  <c r="F56" i="5"/>
  <c r="E56" i="5"/>
  <c r="D56" i="5"/>
  <c r="C56" i="5"/>
  <c r="B56" i="5"/>
  <c r="H49" i="5"/>
  <c r="G49" i="5"/>
  <c r="F49" i="5"/>
  <c r="E49" i="5"/>
  <c r="D49" i="5"/>
  <c r="C49" i="5"/>
  <c r="B49" i="5"/>
  <c r="I48" i="5"/>
  <c r="H45" i="5"/>
  <c r="G45" i="5"/>
  <c r="F45" i="5"/>
  <c r="E45" i="5"/>
  <c r="D45" i="5"/>
  <c r="C45" i="5"/>
  <c r="B45" i="5"/>
  <c r="H41" i="5"/>
  <c r="G41" i="5"/>
  <c r="F41" i="5"/>
  <c r="E41" i="5"/>
  <c r="D41" i="5"/>
  <c r="C41" i="5"/>
  <c r="B41" i="5"/>
  <c r="H33" i="5"/>
  <c r="G33" i="5"/>
  <c r="F33" i="5"/>
  <c r="E33" i="5"/>
  <c r="E32" i="5" s="1"/>
  <c r="D33" i="5"/>
  <c r="C33" i="5"/>
  <c r="B33" i="5"/>
  <c r="I32" i="5"/>
  <c r="H30" i="5"/>
  <c r="H8" i="5" s="1"/>
  <c r="G30" i="5"/>
  <c r="F30" i="5"/>
  <c r="E30" i="5"/>
  <c r="D30" i="5"/>
  <c r="C30" i="5"/>
  <c r="B30" i="5"/>
  <c r="H9" i="5"/>
  <c r="G9" i="5"/>
  <c r="F9" i="5"/>
  <c r="E9" i="5"/>
  <c r="D9" i="5"/>
  <c r="C9" i="5"/>
  <c r="B9" i="5"/>
  <c r="I8" i="5"/>
  <c r="I4" i="5"/>
  <c r="C32" i="30" l="1"/>
  <c r="D54" i="30"/>
  <c r="C9" i="30"/>
  <c r="B70" i="30"/>
  <c r="B54" i="30" s="1"/>
  <c r="C70" i="31"/>
  <c r="C47" i="31" s="1"/>
  <c r="C32" i="31"/>
  <c r="C8" i="31" s="1"/>
  <c r="C7" i="31" s="1"/>
  <c r="C8" i="49"/>
  <c r="F65" i="49"/>
  <c r="F33" i="49"/>
  <c r="F7" i="49" s="1"/>
  <c r="F6" i="49" s="1"/>
  <c r="C33" i="49"/>
  <c r="C86" i="49"/>
  <c r="D86" i="49"/>
  <c r="D65" i="49" s="1"/>
  <c r="E86" i="49"/>
  <c r="E65" i="49" s="1"/>
  <c r="G7" i="49"/>
  <c r="G6" i="49" s="1"/>
  <c r="B33" i="49"/>
  <c r="B7" i="49" s="1"/>
  <c r="D33" i="49"/>
  <c r="C66" i="49"/>
  <c r="C65" i="49" s="1"/>
  <c r="C65" i="48"/>
  <c r="F33" i="48"/>
  <c r="F7" i="48" s="1"/>
  <c r="F6" i="48" s="1"/>
  <c r="C33" i="48"/>
  <c r="E33" i="48"/>
  <c r="E7" i="48" s="1"/>
  <c r="D33" i="48"/>
  <c r="D7" i="48" s="1"/>
  <c r="E66" i="48"/>
  <c r="D86" i="48"/>
  <c r="D65" i="48" s="1"/>
  <c r="B33" i="48"/>
  <c r="B7" i="48" s="1"/>
  <c r="B6" i="48" s="1"/>
  <c r="C8" i="48"/>
  <c r="B66" i="48"/>
  <c r="B65" i="48" s="1"/>
  <c r="F66" i="48"/>
  <c r="F65" i="48" s="1"/>
  <c r="E86" i="48"/>
  <c r="B86" i="48"/>
  <c r="F86" i="48"/>
  <c r="F8" i="8"/>
  <c r="E70" i="8"/>
  <c r="G8" i="8"/>
  <c r="B8" i="8"/>
  <c r="B7" i="8" s="1"/>
  <c r="B8" i="7"/>
  <c r="B7" i="7" s="1"/>
  <c r="F8" i="7"/>
  <c r="D70" i="7"/>
  <c r="E6" i="46"/>
  <c r="G12" i="46"/>
  <c r="G6" i="43"/>
  <c r="F12" i="46"/>
  <c r="C6" i="46"/>
  <c r="G6" i="46"/>
  <c r="B6" i="46"/>
  <c r="F6" i="46"/>
  <c r="D6" i="43"/>
  <c r="E6" i="43"/>
  <c r="B12" i="43"/>
  <c r="F12" i="43"/>
  <c r="C12" i="43"/>
  <c r="G12" i="43"/>
  <c r="D12" i="46"/>
  <c r="E12" i="46"/>
  <c r="C54" i="30"/>
  <c r="B32" i="30"/>
  <c r="B55" i="30"/>
  <c r="B9" i="30"/>
  <c r="C8" i="30"/>
  <c r="C7" i="30" s="1"/>
  <c r="C8" i="7"/>
  <c r="C7" i="7" s="1"/>
  <c r="C70" i="7"/>
  <c r="B32" i="7"/>
  <c r="F32" i="7"/>
  <c r="F7" i="7" s="1"/>
  <c r="G55" i="7"/>
  <c r="C32" i="7"/>
  <c r="G32" i="7"/>
  <c r="D55" i="7"/>
  <c r="D54" i="7" s="1"/>
  <c r="H55" i="7"/>
  <c r="H54" i="7" s="1"/>
  <c r="G8" i="7"/>
  <c r="B70" i="7"/>
  <c r="F70" i="7"/>
  <c r="I54" i="7"/>
  <c r="E70" i="7"/>
  <c r="C55" i="7"/>
  <c r="C54" i="7" s="1"/>
  <c r="E55" i="7"/>
  <c r="G70" i="7"/>
  <c r="E8" i="7"/>
  <c r="D32" i="7"/>
  <c r="D7" i="7" s="1"/>
  <c r="H32" i="7"/>
  <c r="H7" i="7" s="1"/>
  <c r="E32" i="7"/>
  <c r="B55" i="7"/>
  <c r="F55" i="7"/>
  <c r="I54" i="8"/>
  <c r="C32" i="8"/>
  <c r="B55" i="8"/>
  <c r="D32" i="8"/>
  <c r="D55" i="8"/>
  <c r="H55" i="8"/>
  <c r="C8" i="8"/>
  <c r="C7" i="8" s="1"/>
  <c r="E8" i="8"/>
  <c r="G32" i="8"/>
  <c r="D70" i="8"/>
  <c r="D54" i="8" s="1"/>
  <c r="H70" i="8"/>
  <c r="H54" i="8" s="1"/>
  <c r="D8" i="8"/>
  <c r="H8" i="8"/>
  <c r="B32" i="8"/>
  <c r="F32" i="8"/>
  <c r="C55" i="8"/>
  <c r="G55" i="8"/>
  <c r="E55" i="8"/>
  <c r="E54" i="8" s="1"/>
  <c r="H32" i="8"/>
  <c r="B70" i="8"/>
  <c r="F70" i="8"/>
  <c r="F54" i="8" s="1"/>
  <c r="C70" i="8"/>
  <c r="G70" i="8"/>
  <c r="G54" i="8" s="1"/>
  <c r="I7" i="8"/>
  <c r="I6" i="8" s="1"/>
  <c r="E32" i="8"/>
  <c r="E7" i="8" s="1"/>
  <c r="E6" i="8" s="1"/>
  <c r="C12" i="12"/>
  <c r="C6" i="12"/>
  <c r="G6" i="12"/>
  <c r="G12" i="12"/>
  <c r="I6" i="12"/>
  <c r="I12" i="12"/>
  <c r="E12" i="12"/>
  <c r="C18" i="12"/>
  <c r="G18" i="12"/>
  <c r="E6" i="12"/>
  <c r="F12" i="12"/>
  <c r="B12" i="12"/>
  <c r="B6" i="12"/>
  <c r="F6" i="12"/>
  <c r="D18" i="12"/>
  <c r="H18" i="12"/>
  <c r="D6" i="12"/>
  <c r="H6" i="12"/>
  <c r="D12" i="12"/>
  <c r="H12" i="12"/>
  <c r="B18" i="12"/>
  <c r="F18" i="12"/>
  <c r="B32" i="6"/>
  <c r="F32" i="6"/>
  <c r="E70" i="6"/>
  <c r="E32" i="6"/>
  <c r="I7" i="6"/>
  <c r="F70" i="6"/>
  <c r="D48" i="6"/>
  <c r="E8" i="6"/>
  <c r="E7" i="6" s="1"/>
  <c r="H32" i="6"/>
  <c r="I47" i="6"/>
  <c r="B48" i="6"/>
  <c r="B70" i="6"/>
  <c r="B47" i="6" s="1"/>
  <c r="C8" i="6"/>
  <c r="G8" i="6"/>
  <c r="H48" i="6"/>
  <c r="F8" i="6"/>
  <c r="F7" i="6" s="1"/>
  <c r="C48" i="6"/>
  <c r="C47" i="6" s="1"/>
  <c r="G48" i="6"/>
  <c r="G47" i="6" s="1"/>
  <c r="D8" i="6"/>
  <c r="H8" i="6"/>
  <c r="H7" i="6" s="1"/>
  <c r="C32" i="6"/>
  <c r="C7" i="6" s="1"/>
  <c r="G32" i="6"/>
  <c r="G7" i="6" s="1"/>
  <c r="D70" i="6"/>
  <c r="D47" i="6" s="1"/>
  <c r="H70" i="6"/>
  <c r="H47" i="6" s="1"/>
  <c r="B7" i="6"/>
  <c r="D32" i="6"/>
  <c r="E48" i="6"/>
  <c r="E47" i="6" s="1"/>
  <c r="F48" i="6"/>
  <c r="F47" i="6" s="1"/>
  <c r="G48" i="5"/>
  <c r="D8" i="5"/>
  <c r="D7" i="5" s="1"/>
  <c r="D32" i="5"/>
  <c r="H32" i="5"/>
  <c r="H7" i="5" s="1"/>
  <c r="G32" i="5"/>
  <c r="B48" i="5"/>
  <c r="I7" i="5"/>
  <c r="I47" i="5"/>
  <c r="C70" i="5"/>
  <c r="G70" i="5"/>
  <c r="G47" i="5" s="1"/>
  <c r="F48" i="5"/>
  <c r="B8" i="5"/>
  <c r="B70" i="5"/>
  <c r="B47" i="5"/>
  <c r="C48" i="5"/>
  <c r="E8" i="5"/>
  <c r="E7" i="5" s="1"/>
  <c r="H70" i="5"/>
  <c r="F8" i="5"/>
  <c r="E48" i="5"/>
  <c r="E70" i="5"/>
  <c r="F70" i="5"/>
  <c r="F47" i="5" s="1"/>
  <c r="D70" i="5"/>
  <c r="C8" i="5"/>
  <c r="G8" i="5"/>
  <c r="G7" i="5" s="1"/>
  <c r="B32" i="5"/>
  <c r="F32" i="5"/>
  <c r="C32" i="5"/>
  <c r="D48" i="5"/>
  <c r="D47" i="5" s="1"/>
  <c r="H48" i="5"/>
  <c r="B7" i="29"/>
  <c r="I7" i="7"/>
  <c r="I6" i="7" s="1"/>
  <c r="G54" i="7"/>
  <c r="D7" i="49"/>
  <c r="B65" i="49"/>
  <c r="D8" i="30"/>
  <c r="E8" i="49"/>
  <c r="E33" i="49"/>
  <c r="F7" i="8" l="1"/>
  <c r="C7" i="49"/>
  <c r="C6" i="49" s="1"/>
  <c r="B8" i="30"/>
  <c r="B7" i="30"/>
  <c r="D6" i="49"/>
  <c r="E7" i="49"/>
  <c r="E6" i="49" s="1"/>
  <c r="B6" i="49"/>
  <c r="D6" i="48"/>
  <c r="E65" i="48"/>
  <c r="E6" i="48" s="1"/>
  <c r="C7" i="48"/>
  <c r="C6" i="48" s="1"/>
  <c r="G7" i="8"/>
  <c r="G6" i="8" s="1"/>
  <c r="F54" i="7"/>
  <c r="E54" i="7"/>
  <c r="B54" i="7"/>
  <c r="B6" i="7" s="1"/>
  <c r="D6" i="7"/>
  <c r="G7" i="7"/>
  <c r="G6" i="7" s="1"/>
  <c r="F6" i="7"/>
  <c r="H6" i="7"/>
  <c r="E7" i="7"/>
  <c r="C6" i="7"/>
  <c r="B54" i="8"/>
  <c r="B6" i="8" s="1"/>
  <c r="D7" i="8"/>
  <c r="D6" i="8" s="1"/>
  <c r="H7" i="8"/>
  <c r="H6" i="8" s="1"/>
  <c r="C54" i="8"/>
  <c r="C6" i="8" s="1"/>
  <c r="F6" i="8"/>
  <c r="E6" i="6"/>
  <c r="D7" i="6"/>
  <c r="D6" i="6" s="1"/>
  <c r="B6" i="6"/>
  <c r="F6" i="6"/>
  <c r="C6" i="6"/>
  <c r="G6" i="6"/>
  <c r="H6" i="6"/>
  <c r="F7" i="5"/>
  <c r="B7" i="5"/>
  <c r="B6" i="5" s="1"/>
  <c r="G6" i="5"/>
  <c r="H47" i="5"/>
  <c r="H6" i="5" s="1"/>
  <c r="F6" i="5"/>
  <c r="C7" i="5"/>
  <c r="C47" i="5"/>
  <c r="D6" i="5"/>
  <c r="E47" i="5"/>
  <c r="E6" i="5" s="1"/>
  <c r="E6" i="7" l="1"/>
  <c r="C6" i="5"/>
</calcChain>
</file>

<file path=xl/sharedStrings.xml><?xml version="1.0" encoding="utf-8"?>
<sst xmlns="http://schemas.openxmlformats.org/spreadsheetml/2006/main" count="1226" uniqueCount="188">
  <si>
    <t>ОВДП (3 - річні)</t>
  </si>
  <si>
    <t xml:space="preserve">            ОВДП (8 - річні)</t>
  </si>
  <si>
    <t>ОВДП (9 - місячні)</t>
  </si>
  <si>
    <t>грн.</t>
  </si>
  <si>
    <t>2. Заборгованість за позиками, одержаними від органів управління іноземних держав</t>
  </si>
  <si>
    <t>2021-31.12.2060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</si>
  <si>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</si>
  <si>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</si>
  <si>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</si>
  <si>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</si>
  <si>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</si>
  <si>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</si>
  <si>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 xml:space="preserve">            ОВДП (12 - місячні)</t>
  </si>
  <si>
    <t>Внутрішній борг за випущеними цінними паперами</t>
  </si>
  <si>
    <t>Deutsche Bank AG London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</si>
  <si>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</si>
  <si>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</si>
  <si>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</si>
  <si>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</si>
  <si>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ОЗДП 2003 року</t>
  </si>
  <si>
    <t>Державний та гарантований державою борг України за станом на ReportDate 
(за типом боргу)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</si>
  <si>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</si>
  <si>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</si>
  <si>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</si>
  <si>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</si>
  <si>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</si>
  <si>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</si>
  <si>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</si>
  <si>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</si>
  <si>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>Європейське Співтовариство</t>
  </si>
  <si>
    <t>ПАТ АБ "Укргазбанк"</t>
  </si>
  <si>
    <t>Сбербанк Росії</t>
  </si>
  <si>
    <t>ОЗДП 2006 року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</si>
  <si>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</si>
  <si>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</si>
  <si>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</si>
  <si>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</si>
  <si>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</si>
  <si>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JSC VTB Bank</t>
  </si>
  <si>
    <t>ОВДП (6 - місячні)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</si>
  <si>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</si>
  <si>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</si>
  <si>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</si>
  <si>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</si>
  <si>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ОВДП (11 - річні)</t>
  </si>
  <si>
    <t>Сессия</t>
  </si>
  <si>
    <t>Облігації ДІУ (10 - річні)</t>
  </si>
  <si>
    <t>(за ознакою умовності)</t>
  </si>
  <si>
    <t>млрд. дол.США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</si>
  <si>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</si>
  <si>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</si>
  <si>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</si>
  <si>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</si>
  <si>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</si>
  <si>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</si>
  <si>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</si>
  <si>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</si>
  <si>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</si>
  <si>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</si>
  <si>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</si>
  <si>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Франція</t>
  </si>
  <si>
    <t>2017-2021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</si>
  <si>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</si>
  <si>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</si>
  <si>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</si>
  <si>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</si>
  <si>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</si>
  <si>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</si>
  <si>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</si>
  <si>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</si>
  <si>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</si>
  <si>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Внутрішня заборгованість, не віднесена до інших категорій</t>
  </si>
  <si>
    <t>ОВДП (12 - місячні)</t>
  </si>
  <si>
    <t>Експортно-імпортний банк Китаю</t>
  </si>
  <si>
    <t>Державний борг</t>
  </si>
  <si>
    <t>Chase Manhattan Bank Luxembourg S.A.</t>
  </si>
  <si>
    <t xml:space="preserve">            ОВДП (7-річні)</t>
  </si>
  <si>
    <t>ОВДП (14 - річні)</t>
  </si>
  <si>
    <t>Європейський Інвестиційний Банк</t>
  </si>
  <si>
    <t xml:space="preserve">      Гарантований зовнішній борг</t>
  </si>
  <si>
    <t>Зовнішній борг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</si>
  <si>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</si>
  <si>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</si>
  <si>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</si>
  <si>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</si>
  <si>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</si>
  <si>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</si>
  <si>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</si>
  <si>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</si>
  <si>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</si>
  <si>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</si>
  <si>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</si>
  <si>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</si>
  <si>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</si>
  <si>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</si>
  <si>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</si>
  <si>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</si>
  <si>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</si>
  <si>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</si>
  <si>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</si>
  <si>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</si>
  <si>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</si>
  <si>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</si>
  <si>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</si>
  <si>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2016.07.31-2016.12.31</t>
  </si>
  <si>
    <t>Японія</t>
  </si>
  <si>
    <t>Італія</t>
  </si>
  <si>
    <t>ВАТ "Державний ощадний банк України"</t>
  </si>
  <si>
    <t xml:space="preserve">            ОВДП (11 - річні)</t>
  </si>
  <si>
    <t>ОВДП (7 -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</si>
  <si>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</si>
  <si>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</si>
  <si>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</si>
  <si>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</si>
  <si>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</si>
  <si>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</si>
  <si>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</si>
  <si>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</si>
  <si>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</si>
  <si>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</si>
  <si>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</si>
  <si>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</si>
  <si>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</si>
  <si>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</si>
  <si>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</si>
  <si>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</si>
  <si>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</si>
  <si>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</si>
  <si>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</si>
  <si>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</si>
  <si>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</si>
  <si>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</si>
  <si>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</si>
  <si>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</si>
  <si>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</si>
  <si>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</si>
  <si>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</si>
  <si>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</si>
  <si>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</si>
  <si>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</si>
  <si>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</si>
  <si>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</si>
  <si>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</si>
  <si>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</si>
  <si>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</si>
  <si>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</si>
  <si>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</si>
  <si>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</si>
  <si>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</si>
  <si>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</si>
  <si>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</si>
  <si>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</si>
  <si>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</si>
  <si>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</si>
  <si>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</si>
  <si>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</si>
  <si>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</si>
  <si>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</si>
  <si>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</si>
  <si>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</si>
  <si>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</si>
  <si>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</si>
  <si>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</si>
  <si>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</si>
  <si>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</si>
  <si>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</si>
  <si>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</si>
  <si>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</si>
  <si>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</si>
  <si>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</si>
  <si>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Державний та гарантований державою борг України за останні 5 років</t>
  </si>
  <si>
    <t>VTB Capital PLC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</si>
  <si>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</si>
  <si>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</si>
  <si>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</si>
  <si>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</si>
  <si>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</si>
  <si>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</si>
  <si>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</si>
  <si>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f44915a5-a526-43de-b1bc-dc00f01f404c</t>
  </si>
  <si>
    <t>тис.одиниць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</si>
  <si>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</si>
  <si>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</si>
  <si>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</si>
  <si>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</si>
  <si>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</si>
  <si>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Державний та гарантований державою борг України за поточний рік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</si>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</sst>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8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8"/>
      <name val="Arial Cyr"/>
      <charset val="204"/>
    </font>
    <font>
      <b/>
      <sz val="11"/>
      <color indexed="9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b/>
      <i/>
      <sz val="12"/>
      <color theme="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9" fontId="30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</cellStyleXfs>
  <cellXfs count="310">
    <xf numFmtId="0" fontId="0" fillId="0" borderId="0" xfId="0"/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 applyAlignment="1"/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1" xfId="0" applyFont="1" applyBorder="1"/>
    <xf numFmtId="4" fontId="9" fillId="8" borderId="1" xfId="8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164" fontId="10" fillId="9" borderId="1" xfId="2" applyNumberFormat="1" applyFont="1" applyFill="1" applyBorder="1" applyAlignment="1">
      <alignment horizontal="right" vertical="center"/>
    </xf>
    <xf numFmtId="0" fontId="11" fillId="0" borderId="0" xfId="2" applyNumberFormat="1" applyFont="1" applyAlignment="1">
      <alignment horizontal="right"/>
    </xf>
    <xf numFmtId="0" fontId="7" fillId="0" borderId="0" xfId="2" applyNumberFormat="1" applyFont="1"/>
    <xf numFmtId="10" fontId="12" fillId="10" borderId="1" xfId="0" applyNumberFormat="1" applyFont="1" applyFill="1" applyBorder="1" applyAlignment="1">
      <alignment horizontal="right" vertical="center"/>
    </xf>
    <xf numFmtId="0" fontId="13" fillId="0" borderId="0" xfId="3" applyNumberFormat="1" applyFont="1" applyAlignment="1">
      <alignment horizontal="center" vertical="center"/>
    </xf>
    <xf numFmtId="49" fontId="14" fillId="8" borderId="1" xfId="0" applyNumberFormat="1" applyFont="1" applyFill="1" applyBorder="1" applyAlignment="1">
      <alignment horizontal="left" vertical="center" indent="3"/>
    </xf>
    <xf numFmtId="0" fontId="15" fillId="0" borderId="0" xfId="0" applyFont="1" applyAlignment="1">
      <alignment horizontal="center" vertical="center"/>
    </xf>
    <xf numFmtId="164" fontId="16" fillId="11" borderId="1" xfId="11" applyNumberFormat="1" applyFont="1" applyFill="1" applyBorder="1" applyAlignment="1">
      <alignment horizontal="right" vertical="center"/>
    </xf>
    <xf numFmtId="165" fontId="3" fillId="6" borderId="1" xfId="11" applyNumberFormat="1" applyBorder="1" applyAlignment="1">
      <alignment horizontal="right"/>
    </xf>
    <xf numFmtId="10" fontId="3" fillId="6" borderId="1" xfId="11" applyNumberFormat="1" applyBorder="1" applyAlignment="1">
      <alignment horizontal="right" vertical="center"/>
    </xf>
    <xf numFmtId="165" fontId="17" fillId="10" borderId="1" xfId="0" applyNumberFormat="1" applyFont="1" applyFill="1" applyBorder="1" applyAlignment="1"/>
    <xf numFmtId="0" fontId="13" fillId="10" borderId="1" xfId="0" applyFont="1" applyFill="1" applyBorder="1" applyAlignment="1">
      <alignment horizontal="left" indent="3"/>
    </xf>
    <xf numFmtId="4" fontId="9" fillId="8" borderId="1" xfId="0" applyNumberFormat="1" applyFont="1" applyFill="1" applyBorder="1" applyAlignment="1">
      <alignment horizontal="right"/>
    </xf>
    <xf numFmtId="49" fontId="3" fillId="12" borderId="1" xfId="12" applyNumberFormat="1" applyFont="1" applyFill="1" applyBorder="1" applyAlignment="1">
      <alignment horizontal="left" vertical="center"/>
    </xf>
    <xf numFmtId="0" fontId="13" fillId="0" borderId="1" xfId="0" applyFont="1" applyBorder="1"/>
    <xf numFmtId="0" fontId="13" fillId="0" borderId="0" xfId="0" applyFont="1" applyAlignment="1">
      <alignment horizontal="right"/>
    </xf>
    <xf numFmtId="0" fontId="13" fillId="0" borderId="0" xfId="5" applyNumberFormat="1" applyFont="1" applyAlignment="1">
      <alignment horizontal="center" vertical="center"/>
    </xf>
    <xf numFmtId="0" fontId="18" fillId="0" borderId="0" xfId="2" applyNumberFormat="1" applyFont="1" applyFill="1" applyAlignment="1">
      <alignment horizontal="center" vertical="center"/>
    </xf>
    <xf numFmtId="4" fontId="17" fillId="0" borderId="0" xfId="0" applyNumberFormat="1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left" indent="1"/>
    </xf>
    <xf numFmtId="49" fontId="19" fillId="10" borderId="1" xfId="0" applyNumberFormat="1" applyFont="1" applyFill="1" applyBorder="1" applyAlignment="1">
      <alignment horizontal="center" vertical="center" wrapText="1"/>
    </xf>
    <xf numFmtId="10" fontId="14" fillId="8" borderId="1" xfId="13" applyNumberFormat="1" applyFont="1" applyFill="1" applyBorder="1" applyAlignment="1">
      <alignment horizontal="right" vertical="center"/>
    </xf>
    <xf numFmtId="4" fontId="3" fillId="6" borderId="1" xfId="11" applyNumberFormat="1" applyBorder="1" applyAlignment="1">
      <alignment horizontal="right"/>
    </xf>
    <xf numFmtId="10" fontId="20" fillId="10" borderId="1" xfId="1" applyNumberFormat="1" applyFont="1" applyFill="1" applyBorder="1" applyAlignment="1"/>
    <xf numFmtId="0" fontId="20" fillId="0" borderId="0" xfId="1" applyFont="1"/>
    <xf numFmtId="49" fontId="16" fillId="11" borderId="1" xfId="11" applyNumberFormat="1" applyFont="1" applyFill="1" applyBorder="1" applyAlignment="1">
      <alignment horizontal="left" vertical="center" wrapText="1" indent="1"/>
    </xf>
    <xf numFmtId="4" fontId="21" fillId="0" borderId="0" xfId="0" applyNumberFormat="1" applyFont="1" applyAlignment="1"/>
    <xf numFmtId="0" fontId="7" fillId="0" borderId="0" xfId="2" applyNumberFormat="1" applyFont="1" applyAlignment="1"/>
    <xf numFmtId="10" fontId="17" fillId="10" borderId="1" xfId="13" applyNumberFormat="1" applyFont="1" applyFill="1" applyBorder="1" applyAlignment="1">
      <alignment horizontal="right"/>
    </xf>
    <xf numFmtId="4" fontId="20" fillId="10" borderId="1" xfId="1" applyNumberFormat="1" applyFont="1" applyFill="1" applyBorder="1" applyAlignment="1">
      <alignment horizontal="center" vertical="center"/>
    </xf>
    <xf numFmtId="0" fontId="13" fillId="0" borderId="0" xfId="4" applyNumberFormat="1" applyFont="1" applyAlignment="1">
      <alignment horizontal="center" vertical="center"/>
    </xf>
    <xf numFmtId="4" fontId="22" fillId="8" borderId="1" xfId="0" applyNumberFormat="1" applyFont="1" applyFill="1" applyBorder="1" applyAlignment="1"/>
    <xf numFmtId="10" fontId="13" fillId="10" borderId="1" xfId="0" applyNumberFormat="1" applyFont="1" applyFill="1" applyBorder="1" applyAlignment="1"/>
    <xf numFmtId="4" fontId="13" fillId="0" borderId="0" xfId="0" applyNumberFormat="1" applyFont="1" applyFill="1" applyAlignment="1"/>
    <xf numFmtId="0" fontId="13" fillId="0" borderId="0" xfId="0" applyFont="1"/>
    <xf numFmtId="49" fontId="3" fillId="6" borderId="1" xfId="11" applyNumberFormat="1" applyBorder="1" applyAlignment="1">
      <alignment horizontal="left" vertical="center"/>
    </xf>
    <xf numFmtId="4" fontId="22" fillId="13" borderId="1" xfId="0" applyNumberFormat="1" applyFont="1" applyFill="1" applyBorder="1" applyAlignment="1"/>
    <xf numFmtId="4" fontId="23" fillId="12" borderId="1" xfId="12" applyNumberFormat="1" applyFont="1" applyFill="1" applyBorder="1" applyAlignment="1">
      <alignment horizontal="right" vertical="center"/>
    </xf>
    <xf numFmtId="49" fontId="22" fillId="8" borderId="1" xfId="9" applyNumberFormat="1" applyFont="1" applyFill="1" applyBorder="1" applyAlignment="1">
      <alignment horizontal="left" vertical="center" wrapText="1" indent="2"/>
    </xf>
    <xf numFmtId="49" fontId="24" fillId="6" borderId="1" xfId="11" applyNumberFormat="1" applyFont="1" applyBorder="1"/>
    <xf numFmtId="164" fontId="3" fillId="12" borderId="1" xfId="12" applyNumberFormat="1" applyFont="1" applyFill="1" applyBorder="1" applyAlignment="1">
      <alignment horizontal="right" vertical="center"/>
    </xf>
    <xf numFmtId="10" fontId="9" fillId="8" borderId="1" xfId="9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49" fontId="22" fillId="13" borderId="1" xfId="3" applyNumberFormat="1" applyFont="1" applyFill="1" applyBorder="1" applyAlignment="1">
      <alignment horizontal="left" vertical="center" indent="1"/>
    </xf>
    <xf numFmtId="164" fontId="14" fillId="14" borderId="1" xfId="6" applyNumberFormat="1" applyFont="1" applyFill="1" applyBorder="1" applyAlignment="1">
      <alignment horizontal="right" vertical="center"/>
    </xf>
    <xf numFmtId="0" fontId="25" fillId="0" borderId="0" xfId="0" applyFont="1"/>
    <xf numFmtId="165" fontId="9" fillId="8" borderId="1" xfId="0" applyNumberFormat="1" applyFont="1" applyFill="1" applyBorder="1" applyAlignment="1"/>
    <xf numFmtId="4" fontId="19" fillId="10" borderId="1" xfId="0" applyNumberFormat="1" applyFont="1" applyFill="1" applyBorder="1" applyAlignment="1">
      <alignment horizontal="center" vertical="center" wrapText="1"/>
    </xf>
    <xf numFmtId="49" fontId="27" fillId="13" borderId="1" xfId="2" applyNumberFormat="1" applyFont="1" applyFill="1" applyBorder="1" applyAlignment="1">
      <alignment horizontal="left" vertical="center"/>
    </xf>
    <xf numFmtId="4" fontId="9" fillId="8" borderId="1" xfId="9" applyNumberFormat="1" applyFont="1" applyFill="1" applyBorder="1" applyAlignment="1">
      <alignment horizontal="right"/>
    </xf>
    <xf numFmtId="49" fontId="23" fillId="6" borderId="1" xfId="11" applyNumberFormat="1" applyFont="1" applyBorder="1" applyAlignment="1">
      <alignment horizontal="left" vertical="center"/>
    </xf>
    <xf numFmtId="10" fontId="13" fillId="0" borderId="1" xfId="0" applyNumberFormat="1" applyFont="1" applyBorder="1"/>
    <xf numFmtId="49" fontId="3" fillId="15" borderId="1" xfId="12" applyNumberFormat="1" applyFont="1" applyFill="1" applyBorder="1" applyAlignment="1">
      <alignment horizontal="left"/>
    </xf>
    <xf numFmtId="10" fontId="23" fillId="15" borderId="1" xfId="1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/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49" fontId="24" fillId="6" borderId="1" xfId="11" applyNumberFormat="1" applyFont="1" applyBorder="1" applyAlignment="1">
      <alignment horizontal="left" vertical="center"/>
    </xf>
    <xf numFmtId="10" fontId="9" fillId="8" borderId="1" xfId="13" applyNumberFormat="1" applyFont="1" applyFill="1" applyBorder="1" applyAlignment="1">
      <alignment horizontal="right"/>
    </xf>
    <xf numFmtId="49" fontId="17" fillId="10" borderId="1" xfId="0" applyNumberFormat="1" applyFont="1" applyFill="1" applyBorder="1" applyAlignment="1">
      <alignment horizontal="left" indent="2"/>
    </xf>
    <xf numFmtId="0" fontId="25" fillId="0" borderId="0" xfId="0" applyFont="1" applyAlignment="1"/>
    <xf numFmtId="10" fontId="23" fillId="15" borderId="1" xfId="12" applyNumberFormat="1" applyFont="1" applyFill="1" applyBorder="1" applyAlignment="1">
      <alignment horizontal="right" vertical="center"/>
    </xf>
    <xf numFmtId="164" fontId="22" fillId="8" borderId="1" xfId="9" applyNumberFormat="1" applyFont="1" applyFill="1" applyBorder="1" applyAlignment="1">
      <alignment horizontal="right" vertical="center"/>
    </xf>
    <xf numFmtId="49" fontId="17" fillId="10" borderId="1" xfId="0" applyNumberFormat="1" applyFont="1" applyFill="1" applyBorder="1" applyAlignment="1">
      <alignment horizontal="left" vertical="center" indent="4"/>
    </xf>
    <xf numFmtId="49" fontId="20" fillId="0" borderId="1" xfId="0" applyNumberFormat="1" applyFont="1" applyBorder="1"/>
    <xf numFmtId="165" fontId="17" fillId="10" borderId="1" xfId="0" applyNumberFormat="1" applyFont="1" applyFill="1" applyBorder="1" applyAlignment="1">
      <alignment horizontal="right" vertical="center"/>
    </xf>
    <xf numFmtId="10" fontId="14" fillId="14" borderId="1" xfId="13" applyNumberFormat="1" applyFont="1" applyFill="1" applyBorder="1" applyAlignment="1">
      <alignment horizontal="right" vertical="center"/>
    </xf>
    <xf numFmtId="10" fontId="3" fillId="15" borderId="1" xfId="13" applyNumberFormat="1" applyFont="1" applyFill="1" applyBorder="1" applyAlignment="1">
      <alignment horizontal="right"/>
    </xf>
    <xf numFmtId="0" fontId="9" fillId="8" borderId="1" xfId="0" applyFont="1" applyFill="1" applyBorder="1" applyAlignment="1">
      <alignment horizontal="right" indent="1"/>
    </xf>
    <xf numFmtId="10" fontId="20" fillId="10" borderId="1" xfId="1" applyNumberFormat="1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7" fillId="0" borderId="0" xfId="0" applyFont="1"/>
    <xf numFmtId="49" fontId="13" fillId="0" borderId="0" xfId="0" applyNumberFormat="1" applyFont="1" applyAlignment="1">
      <alignment horizontal="left"/>
    </xf>
    <xf numFmtId="164" fontId="16" fillId="16" borderId="1" xfId="12" applyNumberFormat="1" applyFont="1" applyFill="1" applyBorder="1" applyAlignment="1">
      <alignment horizontal="right" vertical="center"/>
    </xf>
    <xf numFmtId="4" fontId="16" fillId="11" borderId="1" xfId="0" applyNumberFormat="1" applyFont="1" applyFill="1" applyBorder="1" applyAlignment="1"/>
    <xf numFmtId="4" fontId="17" fillId="10" borderId="1" xfId="0" applyNumberFormat="1" applyFont="1" applyFill="1" applyBorder="1" applyAlignment="1"/>
    <xf numFmtId="0" fontId="11" fillId="0" borderId="0" xfId="2" applyNumberFormat="1" applyFont="1"/>
    <xf numFmtId="0" fontId="13" fillId="0" borderId="0" xfId="3" applyNumberFormat="1" applyFont="1"/>
    <xf numFmtId="0" fontId="22" fillId="13" borderId="1" xfId="0" applyFont="1" applyFill="1" applyBorder="1" applyAlignment="1">
      <alignment horizontal="left" wrapText="1" indent="1"/>
    </xf>
    <xf numFmtId="4" fontId="28" fillId="11" borderId="1" xfId="8" applyNumberFormat="1" applyFont="1" applyFill="1" applyBorder="1" applyAlignment="1"/>
    <xf numFmtId="10" fontId="23" fillId="6" borderId="1" xfId="13" applyNumberFormat="1" applyFont="1" applyFill="1" applyBorder="1" applyAlignment="1">
      <alignment horizontal="right" vertical="center"/>
    </xf>
    <xf numFmtId="10" fontId="3" fillId="15" borderId="1" xfId="12" applyNumberFormat="1" applyFont="1" applyFill="1" applyBorder="1" applyAlignment="1">
      <alignment horizontal="right"/>
    </xf>
    <xf numFmtId="4" fontId="13" fillId="10" borderId="1" xfId="5" applyNumberFormat="1" applyFont="1" applyFill="1" applyBorder="1" applyAlignment="1">
      <alignment horizontal="right" vertical="center"/>
    </xf>
    <xf numFmtId="49" fontId="20" fillId="10" borderId="1" xfId="1" applyNumberFormat="1" applyFont="1" applyFill="1" applyBorder="1" applyAlignment="1">
      <alignment horizontal="center" vertical="center" wrapText="1"/>
    </xf>
    <xf numFmtId="49" fontId="23" fillId="15" borderId="1" xfId="12" applyNumberFormat="1" applyFont="1" applyFill="1" applyBorder="1" applyAlignment="1">
      <alignment horizontal="left" vertical="center"/>
    </xf>
    <xf numFmtId="10" fontId="22" fillId="10" borderId="1" xfId="13" applyNumberFormat="1" applyFont="1" applyFill="1" applyBorder="1" applyAlignment="1">
      <alignment horizontal="right" vertical="center"/>
    </xf>
    <xf numFmtId="0" fontId="14" fillId="14" borderId="1" xfId="0" applyFont="1" applyFill="1" applyBorder="1" applyAlignment="1">
      <alignment horizontal="left" indent="3"/>
    </xf>
    <xf numFmtId="166" fontId="20" fillId="10" borderId="1" xfId="1" applyNumberFormat="1" applyFont="1" applyFill="1" applyBorder="1" applyAlignment="1">
      <alignment horizontal="center" vertical="center"/>
    </xf>
    <xf numFmtId="10" fontId="7" fillId="0" borderId="0" xfId="0" applyNumberFormat="1" applyFont="1" applyAlignment="1">
      <alignment horizontal="right"/>
    </xf>
    <xf numFmtId="0" fontId="24" fillId="0" borderId="0" xfId="3" applyNumberFormat="1" applyFont="1" applyAlignment="1">
      <alignment horizontal="center" vertical="center"/>
    </xf>
    <xf numFmtId="4" fontId="28" fillId="11" borderId="1" xfId="0" applyNumberFormat="1" applyFont="1" applyFill="1" applyBorder="1" applyAlignment="1"/>
    <xf numFmtId="0" fontId="7" fillId="0" borderId="0" xfId="0" applyFont="1" applyAlignment="1"/>
    <xf numFmtId="49" fontId="20" fillId="17" borderId="1" xfId="1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11" fillId="0" borderId="0" xfId="2" applyNumberFormat="1" applyFont="1" applyAlignment="1"/>
    <xf numFmtId="0" fontId="17" fillId="10" borderId="1" xfId="0" applyFont="1" applyFill="1" applyBorder="1" applyAlignment="1">
      <alignment horizontal="left" indent="4"/>
    </xf>
    <xf numFmtId="4" fontId="13" fillId="10" borderId="1" xfId="4" applyNumberFormat="1" applyFont="1" applyFill="1" applyBorder="1" applyAlignment="1">
      <alignment horizontal="right" vertical="center"/>
    </xf>
    <xf numFmtId="0" fontId="13" fillId="0" borderId="0" xfId="3" applyNumberFormat="1" applyFont="1" applyAlignment="1"/>
    <xf numFmtId="165" fontId="3" fillId="6" borderId="1" xfId="11" applyNumberFormat="1" applyBorder="1" applyAlignment="1">
      <alignment horizontal="right" vertical="center"/>
    </xf>
    <xf numFmtId="49" fontId="17" fillId="10" borderId="1" xfId="0" applyNumberFormat="1" applyFont="1" applyFill="1" applyBorder="1" applyAlignment="1">
      <alignment horizontal="left" indent="1"/>
    </xf>
    <xf numFmtId="0" fontId="21" fillId="0" borderId="0" xfId="0" applyFont="1"/>
    <xf numFmtId="49" fontId="13" fillId="0" borderId="1" xfId="0" applyNumberFormat="1" applyFont="1" applyBorder="1" applyAlignment="1">
      <alignment horizontal="left" vertical="center" indent="1"/>
    </xf>
    <xf numFmtId="0" fontId="20" fillId="0" borderId="0" xfId="1" applyNumberFormat="1" applyFont="1" applyAlignment="1">
      <alignment horizontal="center" vertical="center"/>
    </xf>
    <xf numFmtId="4" fontId="12" fillId="10" borderId="1" xfId="0" applyNumberFormat="1" applyFont="1" applyFill="1" applyBorder="1" applyAlignment="1">
      <alignment horizontal="right" vertical="center"/>
    </xf>
    <xf numFmtId="4" fontId="9" fillId="8" borderId="1" xfId="0" applyNumberFormat="1" applyFont="1" applyFill="1" applyBorder="1" applyAlignment="1"/>
    <xf numFmtId="0" fontId="13" fillId="0" borderId="0" xfId="0" applyFont="1" applyAlignment="1">
      <alignment horizontal="center"/>
    </xf>
    <xf numFmtId="10" fontId="14" fillId="14" borderId="1" xfId="0" applyNumberFormat="1" applyFont="1" applyFill="1" applyBorder="1" applyAlignment="1"/>
    <xf numFmtId="165" fontId="20" fillId="10" borderId="1" xfId="1" applyNumberFormat="1" applyFont="1" applyFill="1" applyBorder="1" applyAlignment="1"/>
    <xf numFmtId="164" fontId="23" fillId="15" borderId="1" xfId="12" applyNumberFormat="1" applyFont="1" applyFill="1" applyBorder="1" applyAlignment="1">
      <alignment horizontal="right" vertical="center"/>
    </xf>
    <xf numFmtId="0" fontId="20" fillId="0" borderId="1" xfId="1" applyFont="1" applyBorder="1" applyAlignment="1">
      <alignment horizontal="center" vertical="center"/>
    </xf>
    <xf numFmtId="49" fontId="10" fillId="9" borderId="1" xfId="2" applyNumberFormat="1" applyFont="1" applyFill="1" applyBorder="1" applyAlignment="1">
      <alignment horizontal="left" vertical="center" wrapText="1"/>
    </xf>
    <xf numFmtId="164" fontId="3" fillId="6" borderId="1" xfId="11" applyNumberFormat="1" applyBorder="1" applyAlignment="1">
      <alignment horizontal="right" vertical="center"/>
    </xf>
    <xf numFmtId="0" fontId="25" fillId="0" borderId="0" xfId="0" applyFont="1" applyAlignment="1">
      <alignment horizontal="center"/>
    </xf>
    <xf numFmtId="10" fontId="14" fillId="8" borderId="1" xfId="0" applyNumberFormat="1" applyFont="1" applyFill="1" applyBorder="1" applyAlignment="1"/>
    <xf numFmtId="4" fontId="24" fillId="6" borderId="1" xfId="11" applyNumberFormat="1" applyFont="1" applyBorder="1"/>
    <xf numFmtId="49" fontId="13" fillId="10" borderId="1" xfId="5" applyNumberFormat="1" applyFont="1" applyFill="1" applyBorder="1" applyAlignment="1">
      <alignment horizontal="left" vertical="center" indent="3"/>
    </xf>
    <xf numFmtId="0" fontId="6" fillId="0" borderId="0" xfId="0" applyNumberFormat="1" applyFont="1" applyAlignment="1">
      <alignment horizontal="center" vertical="center"/>
    </xf>
    <xf numFmtId="49" fontId="9" fillId="8" borderId="1" xfId="8" applyNumberFormat="1" applyFont="1" applyFill="1" applyBorder="1" applyAlignment="1">
      <alignment horizontal="left" indent="1"/>
    </xf>
    <xf numFmtId="4" fontId="20" fillId="10" borderId="1" xfId="1" applyNumberFormat="1" applyFont="1" applyFill="1" applyBorder="1" applyAlignment="1"/>
    <xf numFmtId="0" fontId="16" fillId="16" borderId="1" xfId="0" applyFont="1" applyFill="1" applyBorder="1" applyAlignment="1">
      <alignment horizontal="left" indent="1"/>
    </xf>
    <xf numFmtId="49" fontId="3" fillId="12" borderId="1" xfId="12" applyNumberFormat="1" applyFill="1" applyBorder="1" applyAlignment="1">
      <alignment horizontal="left" vertical="center"/>
    </xf>
    <xf numFmtId="0" fontId="21" fillId="0" borderId="0" xfId="0" applyFont="1" applyAlignment="1"/>
    <xf numFmtId="49" fontId="14" fillId="14" borderId="1" xfId="6" applyNumberFormat="1" applyFont="1" applyFill="1" applyBorder="1" applyAlignment="1">
      <alignment horizontal="left" vertical="center" indent="3"/>
    </xf>
    <xf numFmtId="10" fontId="13" fillId="0" borderId="0" xfId="0" applyNumberFormat="1" applyFont="1"/>
    <xf numFmtId="10" fontId="22" fillId="10" borderId="1" xfId="0" applyNumberFormat="1" applyFont="1" applyFill="1" applyBorder="1" applyAlignment="1"/>
    <xf numFmtId="166" fontId="20" fillId="0" borderId="1" xfId="1" applyNumberFormat="1" applyFont="1" applyBorder="1" applyAlignment="1">
      <alignment horizontal="center" vertical="center"/>
    </xf>
    <xf numFmtId="10" fontId="22" fillId="13" borderId="1" xfId="13" applyNumberFormat="1" applyFont="1" applyFill="1" applyBorder="1" applyAlignment="1">
      <alignment horizontal="right" vertical="center"/>
    </xf>
    <xf numFmtId="164" fontId="23" fillId="6" borderId="1" xfId="11" applyNumberFormat="1" applyFont="1" applyBorder="1" applyAlignment="1">
      <alignment horizontal="right" vertical="center"/>
    </xf>
    <xf numFmtId="164" fontId="3" fillId="15" borderId="1" xfId="12" applyNumberFormat="1" applyFont="1" applyFill="1" applyBorder="1" applyAlignment="1">
      <alignment horizontal="right"/>
    </xf>
    <xf numFmtId="4" fontId="17" fillId="10" borderId="1" xfId="0" applyNumberFormat="1" applyFont="1" applyFill="1" applyBorder="1" applyAlignment="1">
      <alignment horizontal="right" vertical="center"/>
    </xf>
    <xf numFmtId="49" fontId="14" fillId="0" borderId="1" xfId="0" applyNumberFormat="1" applyFont="1" applyBorder="1" applyAlignment="1">
      <alignment horizontal="left" vertical="center"/>
    </xf>
    <xf numFmtId="164" fontId="24" fillId="6" borderId="1" xfId="11" applyNumberFormat="1" applyFont="1" applyBorder="1" applyAlignment="1">
      <alignment horizontal="right" vertical="center"/>
    </xf>
    <xf numFmtId="10" fontId="9" fillId="8" borderId="1" xfId="8" applyNumberFormat="1" applyFont="1" applyFill="1" applyBorder="1" applyAlignment="1">
      <alignment horizontal="right"/>
    </xf>
    <xf numFmtId="166" fontId="0" fillId="0" borderId="0" xfId="0" applyNumberFormat="1"/>
    <xf numFmtId="164" fontId="22" fillId="10" borderId="1" xfId="4" applyNumberFormat="1" applyFont="1" applyFill="1" applyBorder="1" applyAlignment="1">
      <alignment horizontal="right" vertical="center"/>
    </xf>
    <xf numFmtId="49" fontId="16" fillId="16" borderId="1" xfId="12" applyNumberFormat="1" applyFont="1" applyFill="1" applyBorder="1" applyAlignment="1">
      <alignment horizontal="left" vertical="center" wrapText="1" indent="1"/>
    </xf>
    <xf numFmtId="10" fontId="13" fillId="0" borderId="0" xfId="0" applyNumberFormat="1" applyFont="1" applyAlignment="1"/>
    <xf numFmtId="0" fontId="22" fillId="10" borderId="1" xfId="0" applyFont="1" applyFill="1" applyBorder="1" applyAlignment="1">
      <alignment horizontal="left" indent="2"/>
    </xf>
    <xf numFmtId="10" fontId="3" fillId="12" borderId="1" xfId="12" applyNumberFormat="1" applyFill="1" applyBorder="1" applyAlignment="1">
      <alignment horizontal="right" vertical="center"/>
    </xf>
    <xf numFmtId="164" fontId="22" fillId="13" borderId="1" xfId="3" applyNumberFormat="1" applyFont="1" applyFill="1" applyBorder="1" applyAlignment="1">
      <alignment horizontal="right" vertical="center"/>
    </xf>
    <xf numFmtId="49" fontId="9" fillId="8" borderId="1" xfId="9" applyNumberFormat="1" applyFont="1" applyFill="1" applyBorder="1" applyAlignment="1">
      <alignment horizontal="left" indent="1"/>
    </xf>
    <xf numFmtId="10" fontId="20" fillId="10" borderId="1" xfId="1" applyNumberFormat="1" applyFont="1" applyFill="1" applyBorder="1" applyAlignment="1">
      <alignment horizontal="center" vertical="center"/>
    </xf>
    <xf numFmtId="4" fontId="3" fillId="6" borderId="1" xfId="11" applyNumberFormat="1" applyBorder="1" applyAlignment="1">
      <alignment horizontal="right" vertical="center"/>
    </xf>
    <xf numFmtId="49" fontId="7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center" vertical="center"/>
    </xf>
    <xf numFmtId="10" fontId="22" fillId="13" borderId="1" xfId="0" applyNumberFormat="1" applyFont="1" applyFill="1" applyBorder="1" applyAlignment="1"/>
    <xf numFmtId="10" fontId="23" fillId="12" borderId="1" xfId="12" applyNumberFormat="1" applyFont="1" applyFill="1" applyBorder="1" applyAlignment="1">
      <alignment horizontal="right" vertical="center"/>
    </xf>
    <xf numFmtId="4" fontId="6" fillId="0" borderId="0" xfId="0" applyNumberFormat="1" applyFont="1"/>
    <xf numFmtId="0" fontId="13" fillId="0" borderId="0" xfId="0" applyNumberFormat="1" applyFont="1" applyAlignment="1">
      <alignment horizontal="center" vertical="center"/>
    </xf>
    <xf numFmtId="4" fontId="20" fillId="10" borderId="1" xfId="1" applyNumberFormat="1" applyFont="1" applyFill="1" applyBorder="1" applyAlignment="1">
      <alignment horizontal="center"/>
    </xf>
    <xf numFmtId="49" fontId="19" fillId="10" borderId="1" xfId="0" applyNumberFormat="1" applyFont="1" applyFill="1" applyBorder="1" applyAlignment="1">
      <alignment horizontal="center" vertical="center"/>
    </xf>
    <xf numFmtId="10" fontId="17" fillId="10" borderId="1" xfId="0" applyNumberFormat="1" applyFont="1" applyFill="1" applyBorder="1" applyAlignment="1">
      <alignment horizontal="right"/>
    </xf>
    <xf numFmtId="0" fontId="14" fillId="8" borderId="1" xfId="0" applyFont="1" applyFill="1" applyBorder="1" applyAlignment="1">
      <alignment horizontal="left" wrapText="1" indent="3"/>
    </xf>
    <xf numFmtId="49" fontId="3" fillId="6" borderId="1" xfId="11" applyNumberFormat="1" applyBorder="1" applyAlignment="1">
      <alignment horizontal="left"/>
    </xf>
    <xf numFmtId="0" fontId="28" fillId="11" borderId="1" xfId="8" applyFont="1" applyFill="1" applyBorder="1" applyAlignment="1"/>
    <xf numFmtId="165" fontId="7" fillId="0" borderId="0" xfId="0" applyNumberFormat="1" applyFont="1" applyAlignment="1">
      <alignment horizontal="right"/>
    </xf>
    <xf numFmtId="4" fontId="23" fillId="6" borderId="1" xfId="11" applyNumberFormat="1" applyFont="1" applyBorder="1" applyAlignment="1">
      <alignment horizontal="right" vertical="center"/>
    </xf>
    <xf numFmtId="4" fontId="3" fillId="15" borderId="1" xfId="12" applyNumberFormat="1" applyFont="1" applyFill="1" applyBorder="1" applyAlignment="1">
      <alignment horizontal="right"/>
    </xf>
    <xf numFmtId="10" fontId="9" fillId="8" borderId="1" xfId="9" applyNumberFormat="1" applyFont="1" applyFill="1" applyBorder="1" applyAlignment="1">
      <alignment horizontal="right"/>
    </xf>
    <xf numFmtId="164" fontId="9" fillId="8" borderId="1" xfId="8" applyNumberFormat="1" applyFont="1" applyFill="1" applyBorder="1" applyAlignment="1">
      <alignment horizontal="right"/>
    </xf>
    <xf numFmtId="0" fontId="20" fillId="0" borderId="0" xfId="1" applyFont="1" applyAlignment="1">
      <alignment horizontal="center" vertical="center"/>
    </xf>
    <xf numFmtId="4" fontId="13" fillId="10" borderId="1" xfId="0" applyNumberFormat="1" applyFont="1" applyFill="1" applyBorder="1" applyAlignment="1"/>
    <xf numFmtId="4" fontId="24" fillId="6" borderId="1" xfId="11" applyNumberFormat="1" applyFont="1" applyBorder="1" applyAlignment="1">
      <alignment horizontal="right" vertical="center"/>
    </xf>
    <xf numFmtId="0" fontId="13" fillId="0" borderId="0" xfId="0" applyFont="1" applyAlignment="1">
      <alignment wrapText="1"/>
    </xf>
    <xf numFmtId="0" fontId="22" fillId="8" borderId="1" xfId="0" applyFont="1" applyFill="1" applyBorder="1" applyAlignment="1">
      <alignment horizontal="left" indent="2"/>
    </xf>
    <xf numFmtId="164" fontId="14" fillId="8" borderId="1" xfId="7" applyNumberFormat="1" applyFont="1" applyFill="1" applyBorder="1" applyAlignment="1">
      <alignment horizontal="right" vertical="center"/>
    </xf>
    <xf numFmtId="4" fontId="6" fillId="0" borderId="0" xfId="0" applyNumberFormat="1" applyFont="1" applyAlignment="1"/>
    <xf numFmtId="49" fontId="24" fillId="6" borderId="1" xfId="11" applyNumberFormat="1" applyFont="1" applyBorder="1" applyAlignment="1">
      <alignment horizontal="left" vertical="center" wrapText="1"/>
    </xf>
    <xf numFmtId="0" fontId="28" fillId="11" borderId="1" xfId="0" applyFont="1" applyFill="1" applyBorder="1" applyAlignment="1"/>
    <xf numFmtId="10" fontId="3" fillId="6" borderId="1" xfId="13" applyNumberFormat="1" applyFont="1" applyFill="1" applyBorder="1" applyAlignment="1">
      <alignment horizontal="right" vertical="center"/>
    </xf>
    <xf numFmtId="49" fontId="23" fillId="12" borderId="1" xfId="12" applyNumberFormat="1" applyFont="1" applyFill="1" applyBorder="1" applyAlignment="1">
      <alignment horizontal="left" vertical="center"/>
    </xf>
    <xf numFmtId="4" fontId="9" fillId="8" borderId="1" xfId="9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/>
    </xf>
    <xf numFmtId="49" fontId="20" fillId="10" borderId="1" xfId="4" applyNumberFormat="1" applyFont="1" applyFill="1" applyBorder="1" applyAlignment="1">
      <alignment horizontal="left" vertical="center"/>
    </xf>
    <xf numFmtId="4" fontId="19" fillId="10" borderId="1" xfId="0" applyNumberFormat="1" applyFont="1" applyFill="1" applyBorder="1" applyAlignment="1">
      <alignment horizontal="center" vertical="center"/>
    </xf>
    <xf numFmtId="49" fontId="22" fillId="8" borderId="1" xfId="10" applyNumberFormat="1" applyFont="1" applyFill="1" applyBorder="1" applyAlignment="1">
      <alignment horizontal="left" vertical="center" wrapText="1" indent="2"/>
    </xf>
    <xf numFmtId="49" fontId="13" fillId="0" borderId="0" xfId="0" applyNumberFormat="1" applyFont="1"/>
    <xf numFmtId="10" fontId="9" fillId="8" borderId="1" xfId="0" applyNumberFormat="1" applyFont="1" applyFill="1" applyBorder="1" applyAlignment="1">
      <alignment horizontal="right"/>
    </xf>
    <xf numFmtId="4" fontId="13" fillId="0" borderId="1" xfId="0" applyNumberFormat="1" applyFont="1" applyBorder="1"/>
    <xf numFmtId="166" fontId="20" fillId="0" borderId="1" xfId="0" applyNumberFormat="1" applyFont="1" applyBorder="1"/>
    <xf numFmtId="4" fontId="16" fillId="16" borderId="1" xfId="0" applyNumberFormat="1" applyFont="1" applyFill="1" applyBorder="1" applyAlignment="1"/>
    <xf numFmtId="10" fontId="3" fillId="6" borderId="1" xfId="11" applyNumberFormat="1" applyBorder="1" applyAlignment="1">
      <alignment horizontal="right"/>
    </xf>
    <xf numFmtId="0" fontId="13" fillId="10" borderId="1" xfId="5" applyNumberFormat="1" applyFont="1" applyFill="1" applyBorder="1" applyAlignment="1">
      <alignment horizontal="left" vertical="center" indent="3"/>
    </xf>
    <xf numFmtId="10" fontId="17" fillId="10" borderId="1" xfId="0" applyNumberFormat="1" applyFont="1" applyFill="1" applyBorder="1" applyAlignment="1"/>
    <xf numFmtId="165" fontId="13" fillId="0" borderId="0" xfId="0" applyNumberFormat="1" applyFont="1"/>
    <xf numFmtId="4" fontId="14" fillId="8" borderId="1" xfId="0" applyNumberFormat="1" applyFont="1" applyFill="1" applyBorder="1" applyAlignment="1"/>
    <xf numFmtId="164" fontId="14" fillId="8" borderId="1" xfId="0" applyNumberFormat="1" applyFont="1" applyFill="1" applyBorder="1" applyAlignment="1">
      <alignment horizontal="right" vertical="center"/>
    </xf>
    <xf numFmtId="4" fontId="23" fillId="15" borderId="1" xfId="12" applyNumberFormat="1" applyFont="1" applyFill="1" applyBorder="1" applyAlignment="1">
      <alignment horizontal="right" vertical="center"/>
    </xf>
    <xf numFmtId="49" fontId="20" fillId="13" borderId="1" xfId="3" applyNumberFormat="1" applyFont="1" applyFill="1" applyBorder="1" applyAlignment="1">
      <alignment horizontal="left" vertical="center"/>
    </xf>
    <xf numFmtId="49" fontId="14" fillId="8" borderId="1" xfId="7" applyNumberFormat="1" applyFont="1" applyFill="1" applyBorder="1" applyAlignment="1">
      <alignment horizontal="left" vertical="center" indent="3"/>
    </xf>
    <xf numFmtId="49" fontId="12" fillId="10" borderId="1" xfId="0" applyNumberFormat="1" applyFont="1" applyFill="1" applyBorder="1" applyAlignment="1">
      <alignment horizontal="left" vertical="center" indent="1"/>
    </xf>
    <xf numFmtId="4" fontId="17" fillId="10" borderId="1" xfId="0" applyNumberFormat="1" applyFont="1" applyFill="1" applyBorder="1" applyAlignment="1">
      <alignment horizontal="center" vertical="center"/>
    </xf>
    <xf numFmtId="164" fontId="17" fillId="10" borderId="1" xfId="0" applyNumberFormat="1" applyFont="1" applyFill="1" applyBorder="1" applyAlignment="1">
      <alignment horizontal="right"/>
    </xf>
    <xf numFmtId="0" fontId="7" fillId="0" borderId="0" xfId="2" applyNumberFormat="1" applyFont="1" applyAlignment="1">
      <alignment horizontal="center" vertical="center"/>
    </xf>
    <xf numFmtId="0" fontId="13" fillId="0" borderId="0" xfId="0" applyNumberFormat="1" applyFont="1" applyAlignment="1">
      <alignment horizontal="right"/>
    </xf>
    <xf numFmtId="4" fontId="13" fillId="0" borderId="0" xfId="0" applyNumberFormat="1" applyFont="1"/>
    <xf numFmtId="165" fontId="9" fillId="8" borderId="1" xfId="8" applyNumberFormat="1" applyFont="1" applyFill="1" applyBorder="1" applyAlignment="1">
      <alignment horizontal="right"/>
    </xf>
    <xf numFmtId="164" fontId="22" fillId="8" borderId="1" xfId="10" applyNumberFormat="1" applyFont="1" applyFill="1" applyBorder="1" applyAlignment="1">
      <alignment horizontal="right" vertical="center"/>
    </xf>
    <xf numFmtId="49" fontId="20" fillId="17" borderId="1" xfId="1" applyNumberFormat="1" applyFont="1" applyFill="1" applyBorder="1" applyAlignment="1">
      <alignment horizontal="center" vertical="center" wrapText="1"/>
    </xf>
    <xf numFmtId="0" fontId="20" fillId="0" borderId="0" xfId="1" applyNumberFormat="1" applyFont="1"/>
    <xf numFmtId="49" fontId="20" fillId="10" borderId="1" xfId="1" applyNumberFormat="1" applyFont="1" applyFill="1" applyBorder="1" applyAlignment="1">
      <alignment horizontal="left" vertical="center" wrapText="1"/>
    </xf>
    <xf numFmtId="49" fontId="20" fillId="10" borderId="1" xfId="1" applyNumberFormat="1" applyFont="1" applyFill="1" applyBorder="1" applyAlignment="1">
      <alignment wrapText="1"/>
    </xf>
    <xf numFmtId="165" fontId="13" fillId="0" borderId="0" xfId="0" applyNumberFormat="1" applyFont="1" applyAlignment="1"/>
    <xf numFmtId="10" fontId="13" fillId="10" borderId="1" xfId="4" applyNumberFormat="1" applyFont="1" applyFill="1" applyBorder="1" applyAlignment="1">
      <alignment horizontal="right" vertical="center"/>
    </xf>
    <xf numFmtId="0" fontId="22" fillId="13" borderId="1" xfId="0" applyFont="1" applyFill="1" applyBorder="1" applyAlignment="1">
      <alignment horizontal="left" indent="1"/>
    </xf>
    <xf numFmtId="0" fontId="17" fillId="10" borderId="1" xfId="0" applyFont="1" applyFill="1" applyBorder="1" applyAlignment="1">
      <alignment horizontal="left" indent="2"/>
    </xf>
    <xf numFmtId="0" fontId="20" fillId="0" borderId="1" xfId="1" applyFont="1" applyBorder="1"/>
    <xf numFmtId="0" fontId="20" fillId="0" borderId="0" xfId="1" applyFont="1" applyAlignment="1">
      <alignment horizontal="right"/>
    </xf>
    <xf numFmtId="49" fontId="20" fillId="10" borderId="1" xfId="1" applyNumberFormat="1" applyFont="1" applyFill="1" applyBorder="1" applyAlignment="1">
      <alignment horizontal="center" vertical="center"/>
    </xf>
    <xf numFmtId="0" fontId="11" fillId="0" borderId="0" xfId="2" applyNumberFormat="1" applyFont="1" applyAlignment="1">
      <alignment horizontal="center" vertical="center"/>
    </xf>
    <xf numFmtId="10" fontId="9" fillId="8" borderId="1" xfId="0" applyNumberFormat="1" applyFont="1" applyFill="1" applyBorder="1" applyAlignment="1"/>
    <xf numFmtId="0" fontId="13" fillId="0" borderId="0" xfId="0" applyNumberFormat="1" applyFont="1"/>
    <xf numFmtId="4" fontId="13" fillId="0" borderId="0" xfId="0" applyNumberFormat="1" applyFont="1" applyAlignment="1"/>
    <xf numFmtId="4" fontId="7" fillId="0" borderId="0" xfId="0" applyNumberFormat="1" applyFont="1" applyAlignment="1">
      <alignment horizontal="right"/>
    </xf>
    <xf numFmtId="49" fontId="17" fillId="10" borderId="1" xfId="0" applyNumberFormat="1" applyFont="1" applyFill="1" applyBorder="1" applyAlignment="1">
      <alignment horizontal="left" vertical="center" indent="1"/>
    </xf>
    <xf numFmtId="49" fontId="13" fillId="0" borderId="1" xfId="0" applyNumberFormat="1" applyFont="1" applyBorder="1" applyAlignment="1">
      <alignment horizontal="left" indent="1"/>
    </xf>
    <xf numFmtId="0" fontId="20" fillId="0" borderId="0" xfId="1" applyNumberFormat="1" applyFont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165" fontId="20" fillId="10" borderId="1" xfId="1" applyNumberFormat="1" applyFont="1" applyFill="1" applyBorder="1" applyAlignment="1">
      <alignment horizontal="center" vertical="center"/>
    </xf>
    <xf numFmtId="4" fontId="3" fillId="12" borderId="1" xfId="12" applyNumberFormat="1" applyFill="1" applyBorder="1" applyAlignment="1">
      <alignment horizontal="right" vertical="center"/>
    </xf>
    <xf numFmtId="49" fontId="9" fillId="8" borderId="1" xfId="9" applyNumberFormat="1" applyFont="1" applyFill="1" applyBorder="1" applyAlignment="1">
      <alignment horizontal="left" vertical="center" indent="1"/>
    </xf>
    <xf numFmtId="4" fontId="14" fillId="14" borderId="1" xfId="0" applyNumberFormat="1" applyFont="1" applyFill="1" applyBorder="1" applyAlignment="1"/>
    <xf numFmtId="0" fontId="13" fillId="0" borderId="0" xfId="0" applyNumberFormat="1" applyFont="1" applyAlignment="1"/>
    <xf numFmtId="0" fontId="20" fillId="0" borderId="0" xfId="0" applyFont="1"/>
    <xf numFmtId="165" fontId="17" fillId="10" borderId="1" xfId="0" applyNumberFormat="1" applyFont="1" applyFill="1" applyBorder="1" applyAlignment="1">
      <alignment horizontal="right"/>
    </xf>
    <xf numFmtId="49" fontId="22" fillId="10" borderId="1" xfId="4" applyNumberFormat="1" applyFont="1" applyFill="1" applyBorder="1" applyAlignment="1">
      <alignment horizontal="left" vertical="center" indent="2"/>
    </xf>
    <xf numFmtId="0" fontId="21" fillId="0" borderId="0" xfId="0" applyFont="1" applyAlignment="1">
      <alignment horizontal="center" vertical="center"/>
    </xf>
    <xf numFmtId="10" fontId="17" fillId="10" borderId="1" xfId="0" applyNumberFormat="1" applyFont="1" applyFill="1" applyBorder="1" applyAlignment="1">
      <alignment horizontal="right" vertical="center"/>
    </xf>
    <xf numFmtId="10" fontId="3" fillId="12" borderId="1" xfId="13" applyNumberFormat="1" applyFont="1" applyFill="1" applyBorder="1" applyAlignment="1">
      <alignment horizontal="right" vertical="center"/>
    </xf>
    <xf numFmtId="0" fontId="6" fillId="0" borderId="0" xfId="0" applyFont="1"/>
    <xf numFmtId="0" fontId="7" fillId="0" borderId="1" xfId="0" applyFont="1" applyBorder="1" applyAlignment="1">
      <alignment horizontal="right"/>
    </xf>
    <xf numFmtId="10" fontId="13" fillId="10" borderId="1" xfId="5" applyNumberFormat="1" applyFont="1" applyFill="1" applyBorder="1" applyAlignment="1">
      <alignment horizontal="right" vertical="center"/>
    </xf>
    <xf numFmtId="4" fontId="17" fillId="10" borderId="1" xfId="0" applyNumberFormat="1" applyFont="1" applyFill="1" applyBorder="1" applyAlignment="1">
      <alignment horizontal="right"/>
    </xf>
    <xf numFmtId="0" fontId="17" fillId="10" borderId="1" xfId="0" applyFont="1" applyFill="1" applyBorder="1" applyAlignment="1">
      <alignment horizontal="left" indent="1"/>
    </xf>
    <xf numFmtId="4" fontId="22" fillId="10" borderId="1" xfId="0" applyNumberFormat="1" applyFont="1" applyFill="1" applyBorder="1" applyAlignment="1"/>
    <xf numFmtId="0" fontId="22" fillId="10" borderId="1" xfId="0" applyFont="1" applyFill="1" applyBorder="1" applyAlignment="1">
      <alignment horizontal="left" wrapText="1" indent="2"/>
    </xf>
    <xf numFmtId="164" fontId="9" fillId="8" borderId="1" xfId="9" applyNumberFormat="1" applyFont="1" applyFill="1" applyBorder="1" applyAlignment="1">
      <alignment horizontal="right"/>
    </xf>
    <xf numFmtId="49" fontId="17" fillId="10" borderId="1" xfId="0" applyNumberFormat="1" applyFont="1" applyFill="1" applyBorder="1" applyAlignment="1">
      <alignment horizontal="left" vertical="center"/>
    </xf>
    <xf numFmtId="49" fontId="28" fillId="13" borderId="1" xfId="11" applyNumberFormat="1" applyFont="1" applyFill="1" applyBorder="1" applyAlignment="1">
      <alignment horizontal="left" vertical="center"/>
    </xf>
    <xf numFmtId="4" fontId="28" fillId="13" borderId="1" xfId="11" applyNumberFormat="1" applyFont="1" applyFill="1" applyBorder="1" applyAlignment="1">
      <alignment horizontal="right" vertical="center"/>
    </xf>
    <xf numFmtId="164" fontId="28" fillId="13" borderId="1" xfId="0" applyNumberFormat="1" applyFont="1" applyFill="1" applyBorder="1" applyAlignment="1">
      <alignment horizontal="right" vertical="center"/>
    </xf>
    <xf numFmtId="166" fontId="19" fillId="10" borderId="4" xfId="0" applyNumberFormat="1" applyFont="1" applyFill="1" applyBorder="1" applyAlignment="1">
      <alignment horizontal="center" vertical="center"/>
    </xf>
    <xf numFmtId="166" fontId="19" fillId="10" borderId="3" xfId="0" applyNumberFormat="1" applyFont="1" applyFill="1" applyBorder="1" applyAlignment="1">
      <alignment horizontal="center" vertical="center"/>
    </xf>
    <xf numFmtId="166" fontId="19" fillId="10" borderId="2" xfId="0" applyNumberFormat="1" applyFont="1" applyFill="1" applyBorder="1" applyAlignment="1">
      <alignment horizontal="center" vertical="center"/>
    </xf>
    <xf numFmtId="14" fontId="19" fillId="10" borderId="4" xfId="0" applyNumberFormat="1" applyFont="1" applyFill="1" applyBorder="1" applyAlignment="1">
      <alignment horizontal="center" vertical="center"/>
    </xf>
    <xf numFmtId="14" fontId="19" fillId="10" borderId="3" xfId="0" applyNumberFormat="1" applyFont="1" applyFill="1" applyBorder="1" applyAlignment="1">
      <alignment horizontal="center" vertical="center"/>
    </xf>
    <xf numFmtId="14" fontId="19" fillId="1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1" fillId="0" borderId="0" xfId="0" applyFont="1" applyAlignment="1"/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49" fontId="13" fillId="10" borderId="1" xfId="5" applyNumberFormat="1" applyFont="1" applyFill="1" applyBorder="1" applyAlignment="1">
      <alignment horizontal="left" vertical="center" wrapText="1" indent="3"/>
    </xf>
    <xf numFmtId="49" fontId="17" fillId="10" borderId="1" xfId="0" applyNumberFormat="1" applyFont="1" applyFill="1" applyBorder="1" applyAlignment="1">
      <alignment horizontal="left" vertical="center" wrapText="1" indent="4"/>
    </xf>
    <xf numFmtId="0" fontId="17" fillId="10" borderId="1" xfId="0" applyFont="1" applyFill="1" applyBorder="1" applyAlignment="1">
      <alignment horizontal="left" wrapText="1" indent="4"/>
    </xf>
    <xf numFmtId="0" fontId="13" fillId="10" borderId="1" xfId="0" applyFont="1" applyFill="1" applyBorder="1" applyAlignment="1">
      <alignment horizontal="left" wrapText="1" indent="3"/>
    </xf>
    <xf numFmtId="0" fontId="22" fillId="8" borderId="1" xfId="0" applyFont="1" applyFill="1" applyBorder="1" applyAlignment="1">
      <alignment horizontal="left" wrapText="1" indent="2"/>
    </xf>
    <xf numFmtId="49" fontId="16" fillId="18" borderId="1" xfId="12" applyNumberFormat="1" applyFont="1" applyFill="1" applyBorder="1" applyAlignment="1">
      <alignment horizontal="left" vertical="center" wrapText="1" indent="1"/>
    </xf>
    <xf numFmtId="164" fontId="16" fillId="18" borderId="1" xfId="12" applyNumberFormat="1" applyFont="1" applyFill="1" applyBorder="1" applyAlignment="1">
      <alignment horizontal="right" vertical="center"/>
    </xf>
    <xf numFmtId="0" fontId="16" fillId="18" borderId="1" xfId="0" applyFont="1" applyFill="1" applyBorder="1" applyAlignment="1">
      <alignment horizontal="left" wrapText="1" indent="1"/>
    </xf>
    <xf numFmtId="4" fontId="16" fillId="18" borderId="1" xfId="0" applyNumberFormat="1" applyFont="1" applyFill="1" applyBorder="1" applyAlignment="1"/>
    <xf numFmtId="49" fontId="22" fillId="5" borderId="1" xfId="9" applyNumberFormat="1" applyFont="1" applyFill="1" applyBorder="1" applyAlignment="1">
      <alignment horizontal="left" vertical="center" wrapText="1" indent="2"/>
    </xf>
    <xf numFmtId="164" fontId="22" fillId="5" borderId="1" xfId="9" applyNumberFormat="1" applyFont="1" applyFill="1" applyBorder="1" applyAlignment="1">
      <alignment horizontal="right" vertical="center"/>
    </xf>
    <xf numFmtId="0" fontId="22" fillId="5" borderId="1" xfId="0" applyFont="1" applyFill="1" applyBorder="1" applyAlignment="1">
      <alignment horizontal="left" wrapText="1" indent="2"/>
    </xf>
    <xf numFmtId="4" fontId="22" fillId="5" borderId="1" xfId="0" applyNumberFormat="1" applyFont="1" applyFill="1" applyBorder="1" applyAlignment="1"/>
    <xf numFmtId="49" fontId="23" fillId="19" borderId="1" xfId="12" applyNumberFormat="1" applyFont="1" applyFill="1" applyBorder="1" applyAlignment="1">
      <alignment horizontal="left" vertical="center"/>
    </xf>
    <xf numFmtId="164" fontId="23" fillId="19" borderId="1" xfId="12" applyNumberFormat="1" applyFont="1" applyFill="1" applyBorder="1" applyAlignment="1">
      <alignment horizontal="right" vertical="center"/>
    </xf>
    <xf numFmtId="10" fontId="23" fillId="19" borderId="1" xfId="13" applyNumberFormat="1" applyFont="1" applyFill="1" applyBorder="1" applyAlignment="1">
      <alignment horizontal="right" vertical="center"/>
    </xf>
    <xf numFmtId="49" fontId="23" fillId="19" borderId="1" xfId="12" applyNumberFormat="1" applyFont="1" applyFill="1" applyBorder="1" applyAlignment="1">
      <alignment horizontal="left"/>
    </xf>
    <xf numFmtId="164" fontId="23" fillId="19" borderId="1" xfId="12" applyNumberFormat="1" applyFont="1" applyFill="1" applyBorder="1" applyAlignment="1">
      <alignment horizontal="right"/>
    </xf>
    <xf numFmtId="10" fontId="23" fillId="19" borderId="1" xfId="13" applyNumberFormat="1" applyFont="1" applyFill="1" applyBorder="1" applyAlignment="1">
      <alignment horizontal="right"/>
    </xf>
    <xf numFmtId="0" fontId="31" fillId="0" borderId="0" xfId="2" applyNumberFormat="1" applyFont="1" applyAlignment="1"/>
    <xf numFmtId="0" fontId="31" fillId="0" borderId="0" xfId="2" applyNumberFormat="1" applyFont="1"/>
    <xf numFmtId="49" fontId="9" fillId="20" borderId="1" xfId="14" applyNumberFormat="1" applyFont="1" applyFill="1" applyBorder="1" applyAlignment="1">
      <alignment horizontal="left" indent="1"/>
    </xf>
    <xf numFmtId="164" fontId="9" fillId="20" borderId="1" xfId="14" applyNumberFormat="1" applyFont="1" applyFill="1" applyBorder="1" applyAlignment="1">
      <alignment horizontal="right"/>
    </xf>
    <xf numFmtId="10" fontId="9" fillId="20" borderId="1" xfId="13" applyNumberFormat="1" applyFont="1" applyFill="1" applyBorder="1" applyAlignment="1">
      <alignment horizontal="right"/>
    </xf>
    <xf numFmtId="0" fontId="9" fillId="20" borderId="1" xfId="0" applyFont="1" applyFill="1" applyBorder="1" applyAlignment="1">
      <alignment horizontal="left" indent="1"/>
    </xf>
    <xf numFmtId="4" fontId="9" fillId="20" borderId="1" xfId="0" applyNumberFormat="1" applyFont="1" applyFill="1" applyBorder="1" applyAlignment="1"/>
    <xf numFmtId="10" fontId="9" fillId="20" borderId="1" xfId="0" applyNumberFormat="1" applyFont="1" applyFill="1" applyBorder="1" applyAlignment="1"/>
    <xf numFmtId="49" fontId="23" fillId="21" borderId="1" xfId="11" applyNumberFormat="1" applyFont="1" applyFill="1" applyBorder="1" applyAlignment="1">
      <alignment horizontal="left" vertical="center"/>
    </xf>
    <xf numFmtId="164" fontId="23" fillId="21" borderId="1" xfId="11" applyNumberFormat="1" applyFont="1" applyFill="1" applyBorder="1" applyAlignment="1">
      <alignment horizontal="right" vertical="center"/>
    </xf>
    <xf numFmtId="10" fontId="23" fillId="21" borderId="1" xfId="13" applyNumberFormat="1" applyFont="1" applyFill="1" applyBorder="1" applyAlignment="1">
      <alignment horizontal="right" vertical="center"/>
    </xf>
    <xf numFmtId="49" fontId="9" fillId="15" borderId="1" xfId="15" applyNumberFormat="1" applyFont="1" applyFill="1" applyBorder="1" applyAlignment="1">
      <alignment horizontal="left" indent="1"/>
    </xf>
    <xf numFmtId="164" fontId="9" fillId="15" borderId="1" xfId="15" applyNumberFormat="1" applyFont="1" applyFill="1" applyBorder="1" applyAlignment="1">
      <alignment horizontal="right"/>
    </xf>
    <xf numFmtId="10" fontId="9" fillId="15" borderId="1" xfId="13" applyNumberFormat="1" applyFont="1" applyFill="1" applyBorder="1" applyAlignment="1">
      <alignment horizontal="right"/>
    </xf>
    <xf numFmtId="0" fontId="9" fillId="15" borderId="1" xfId="0" applyFont="1" applyFill="1" applyBorder="1" applyAlignment="1">
      <alignment horizontal="left" indent="1"/>
    </xf>
    <xf numFmtId="4" fontId="9" fillId="15" borderId="1" xfId="0" applyNumberFormat="1" applyFont="1" applyFill="1" applyBorder="1" applyAlignment="1"/>
    <xf numFmtId="10" fontId="9" fillId="15" borderId="1" xfId="0" applyNumberFormat="1" applyFont="1" applyFill="1" applyBorder="1" applyAlignment="1"/>
    <xf numFmtId="0" fontId="16" fillId="11" borderId="1" xfId="0" applyFont="1" applyFill="1" applyBorder="1" applyAlignment="1">
      <alignment horizontal="left" wrapText="1" indent="1"/>
    </xf>
    <xf numFmtId="49" fontId="23" fillId="18" borderId="1" xfId="12" applyNumberFormat="1" applyFont="1" applyFill="1" applyBorder="1" applyAlignment="1">
      <alignment horizontal="left" vertical="center"/>
    </xf>
    <xf numFmtId="164" fontId="23" fillId="18" borderId="1" xfId="12" applyNumberFormat="1" applyFont="1" applyFill="1" applyBorder="1" applyAlignment="1">
      <alignment horizontal="right" vertical="center"/>
    </xf>
    <xf numFmtId="10" fontId="23" fillId="18" borderId="1" xfId="13" applyNumberFormat="1" applyFont="1" applyFill="1" applyBorder="1" applyAlignment="1">
      <alignment horizontal="right" vertical="center"/>
    </xf>
    <xf numFmtId="49" fontId="14" fillId="5" borderId="1" xfId="7" applyNumberFormat="1" applyFont="1" applyFill="1" applyBorder="1" applyAlignment="1">
      <alignment horizontal="left" vertical="center" indent="3"/>
    </xf>
    <xf numFmtId="164" fontId="14" fillId="5" borderId="1" xfId="7" applyNumberFormat="1" applyFont="1" applyFill="1" applyBorder="1" applyAlignment="1">
      <alignment horizontal="right" vertical="center"/>
    </xf>
    <xf numFmtId="10" fontId="14" fillId="5" borderId="1" xfId="13" applyNumberFormat="1" applyFont="1" applyFill="1" applyBorder="1" applyAlignment="1">
      <alignment horizontal="right" vertical="center"/>
    </xf>
    <xf numFmtId="0" fontId="14" fillId="5" borderId="1" xfId="0" applyFont="1" applyFill="1" applyBorder="1" applyAlignment="1">
      <alignment horizontal="left" indent="3"/>
    </xf>
    <xf numFmtId="4" fontId="14" fillId="5" borderId="1" xfId="0" applyNumberFormat="1" applyFont="1" applyFill="1" applyBorder="1" applyAlignment="1"/>
    <xf numFmtId="10" fontId="14" fillId="5" borderId="1" xfId="0" applyNumberFormat="1" applyFont="1" applyFill="1" applyBorder="1" applyAlignment="1"/>
    <xf numFmtId="0" fontId="14" fillId="5" borderId="1" xfId="0" applyFont="1" applyFill="1" applyBorder="1" applyAlignment="1">
      <alignment horizontal="left" wrapText="1" indent="3"/>
    </xf>
  </cellXfs>
  <cellStyles count="16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1 3" xfId="15"/>
    <cellStyle name="40% – Акцентування2" xfId="9" builtinId="35"/>
    <cellStyle name="40% – Акцентування2 2" xfId="14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chartsheet" Target="chartsheets/sheet16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3.xml"/><Relationship Id="rId42" Type="http://schemas.openxmlformats.org/officeDocument/2006/relationships/chartsheet" Target="chartsheets/sheet18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9.xml"/><Relationship Id="rId55" Type="http://schemas.openxmlformats.org/officeDocument/2006/relationships/chartsheet" Target="chartsheets/sheet24.xml"/><Relationship Id="rId63" Type="http://schemas.openxmlformats.org/officeDocument/2006/relationships/worksheet" Target="worksheets/sheet38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3.xml"/><Relationship Id="rId71" Type="http://schemas.openxmlformats.org/officeDocument/2006/relationships/customXml" Target="../customXml/item2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worksheet" Target="worksheets/sheet21.xml"/><Relationship Id="rId37" Type="http://schemas.openxmlformats.org/officeDocument/2006/relationships/worksheet" Target="worksheets/sheet23.xml"/><Relationship Id="rId40" Type="http://schemas.openxmlformats.org/officeDocument/2006/relationships/chartsheet" Target="chartsheets/sheet17.xml"/><Relationship Id="rId45" Type="http://schemas.openxmlformats.org/officeDocument/2006/relationships/chartsheet" Target="chartsheets/sheet20.xml"/><Relationship Id="rId53" Type="http://schemas.openxmlformats.org/officeDocument/2006/relationships/chartsheet" Target="chartsheets/sheet23.xml"/><Relationship Id="rId58" Type="http://schemas.openxmlformats.org/officeDocument/2006/relationships/worksheet" Target="worksheets/sheet33.xml"/><Relationship Id="rId66" Type="http://schemas.openxmlformats.org/officeDocument/2006/relationships/theme" Target="theme/theme1.xml"/><Relationship Id="rId74" Type="http://schemas.microsoft.com/office/2006/relationships/vbaProject" Target="vbaProject.bin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20.xml"/><Relationship Id="rId44" Type="http://schemas.openxmlformats.org/officeDocument/2006/relationships/worksheet" Target="worksheets/sheet25.xml"/><Relationship Id="rId52" Type="http://schemas.openxmlformats.org/officeDocument/2006/relationships/worksheet" Target="worksheets/sheet30.xml"/><Relationship Id="rId60" Type="http://schemas.openxmlformats.org/officeDocument/2006/relationships/worksheet" Target="worksheets/sheet35.xml"/><Relationship Id="rId65" Type="http://schemas.openxmlformats.org/officeDocument/2006/relationships/externalLink" Target="externalLinks/externalLink1.xml"/><Relationship Id="rId73" Type="http://schemas.openxmlformats.org/officeDocument/2006/relationships/customXml" Target="../customXml/item4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chartsheet" Target="chartsheets/sheet14.xml"/><Relationship Id="rId43" Type="http://schemas.openxmlformats.org/officeDocument/2006/relationships/chartsheet" Target="chartsheets/sheet19.xml"/><Relationship Id="rId48" Type="http://schemas.openxmlformats.org/officeDocument/2006/relationships/worksheet" Target="worksheets/sheet27.xml"/><Relationship Id="rId56" Type="http://schemas.openxmlformats.org/officeDocument/2006/relationships/chartsheet" Target="chartsheets/sheet25.xml"/><Relationship Id="rId64" Type="http://schemas.openxmlformats.org/officeDocument/2006/relationships/worksheet" Target="worksheets/sheet39.xml"/><Relationship Id="rId69" Type="http://schemas.openxmlformats.org/officeDocument/2006/relationships/calcChain" Target="calcChain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2.xml"/><Relationship Id="rId72" Type="http://schemas.openxmlformats.org/officeDocument/2006/relationships/customXml" Target="../customXml/item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2.xml"/><Relationship Id="rId38" Type="http://schemas.openxmlformats.org/officeDocument/2006/relationships/chartsheet" Target="chartsheets/sheet15.xml"/><Relationship Id="rId46" Type="http://schemas.openxmlformats.org/officeDocument/2006/relationships/chartsheet" Target="chartsheets/sheet21.xml"/><Relationship Id="rId59" Type="http://schemas.openxmlformats.org/officeDocument/2006/relationships/worksheet" Target="worksheets/sheet34.xml"/><Relationship Id="rId67" Type="http://schemas.openxmlformats.org/officeDocument/2006/relationships/styles" Target="styles.xml"/><Relationship Id="rId20" Type="http://schemas.openxmlformats.org/officeDocument/2006/relationships/worksheet" Target="worksheets/sheet11.xml"/><Relationship Id="rId41" Type="http://schemas.openxmlformats.org/officeDocument/2006/relationships/worksheet" Target="worksheets/sheet24.xml"/><Relationship Id="rId54" Type="http://schemas.openxmlformats.org/officeDocument/2006/relationships/worksheet" Target="worksheets/sheet31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(млн.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MK_ALL!$B$5:$I$5</c:f>
              <c:numCache>
                <c:formatCode>dd\.mm\.yyyy;@</c:formatCode>
                <c:ptCount val="8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</c:numCache>
            </c:numRef>
          </c:cat>
          <c:val>
            <c:numRef>
              <c:f>MK_ALL!$B$7:$I$7</c:f>
              <c:numCache>
                <c:formatCode>#,##0.00</c:formatCode>
                <c:ptCount val="8"/>
                <c:pt idx="0">
                  <c:v>1334271.60129128</c:v>
                </c:pt>
                <c:pt idx="1">
                  <c:v>1392400.3449641599</c:v>
                </c:pt>
                <c:pt idx="2">
                  <c:v>1483853.51281361</c:v>
                </c:pt>
                <c:pt idx="3">
                  <c:v>1457673.7684841501</c:v>
                </c:pt>
                <c:pt idx="4">
                  <c:v>1448913.7072791101</c:v>
                </c:pt>
                <c:pt idx="5">
                  <c:v>1448548.3635003499</c:v>
                </c:pt>
                <c:pt idx="6">
                  <c:v>1436316.6690444001</c:v>
                </c:pt>
                <c:pt idx="7">
                  <c:v>1427360.7607313001</c:v>
                </c:pt>
              </c:numCache>
            </c:numRef>
          </c:val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MK_ALL!$B$5:$I$5</c:f>
              <c:numCache>
                <c:formatCode>dd\.mm\.yyyy;@</c:formatCode>
                <c:ptCount val="8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</c:numCache>
            </c:numRef>
          </c:cat>
          <c:val>
            <c:numRef>
              <c:f>MK_ALL!$B$8:$I$8</c:f>
              <c:numCache>
                <c:formatCode>#,##0.00</c:formatCode>
                <c:ptCount val="8"/>
                <c:pt idx="0">
                  <c:v>237908.55769921999</c:v>
                </c:pt>
                <c:pt idx="1">
                  <c:v>253219.31773328999</c:v>
                </c:pt>
                <c:pt idx="2">
                  <c:v>257085.13917158</c:v>
                </c:pt>
                <c:pt idx="3">
                  <c:v>252707.23837588</c:v>
                </c:pt>
                <c:pt idx="4">
                  <c:v>241088.64747791999</c:v>
                </c:pt>
                <c:pt idx="5">
                  <c:v>234997.91952471001</c:v>
                </c:pt>
                <c:pt idx="6">
                  <c:v>231936.26927364001</c:v>
                </c:pt>
                <c:pt idx="7">
                  <c:v>233999.89860587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955392"/>
        <c:axId val="96961280"/>
        <c:axId val="0"/>
      </c:bar3DChart>
      <c:dateAx>
        <c:axId val="9695539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96961280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9696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96955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31.07.2016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30213.29235172</c:v>
                </c:pt>
                <c:pt idx="1">
                  <c:v>3913.81748806</c:v>
                </c:pt>
                <c:pt idx="2">
                  <c:v>303.93970466000002</c:v>
                </c:pt>
                <c:pt idx="3">
                  <c:v>12554.65679264</c:v>
                </c:pt>
                <c:pt idx="4">
                  <c:v>19392.0396086</c:v>
                </c:pt>
                <c:pt idx="5">
                  <c:v>617.46497036000005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31.07.2016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27161.254363979999</c:v>
                </c:pt>
                <c:pt idx="1">
                  <c:v>3820.0839217299999</c:v>
                </c:pt>
                <c:pt idx="2">
                  <c:v>303.93970466000002</c:v>
                </c:pt>
                <c:pt idx="3">
                  <c:v>7082.4004473799996</c:v>
                </c:pt>
                <c:pt idx="4">
                  <c:v>18573.894364610002</c:v>
                </c:pt>
                <c:pt idx="5">
                  <c:v>617.46497036000005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31.07.2016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22529.731538510001</c:v>
                </c:pt>
                <c:pt idx="1">
                  <c:v>268.82957334999998</c:v>
                </c:pt>
                <c:pt idx="2">
                  <c:v>3.8496740000000002E-2</c:v>
                </c:pt>
                <c:pt idx="3">
                  <c:v>18043.330000000002</c:v>
                </c:pt>
                <c:pt idx="4">
                  <c:v>2308.9875676699999</c:v>
                </c:pt>
                <c:pt idx="5">
                  <c:v>20107.668355869999</c:v>
                </c:pt>
                <c:pt idx="6">
                  <c:v>1912.0623104399999</c:v>
                </c:pt>
                <c:pt idx="7">
                  <c:v>1824.55307346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31.07.2016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21876.457954670001</c:v>
                </c:pt>
                <c:pt idx="1">
                  <c:v>103.99640994000001</c:v>
                </c:pt>
                <c:pt idx="2">
                  <c:v>18043.330000000002</c:v>
                </c:pt>
                <c:pt idx="3">
                  <c:v>5.6702280000000001E-2</c:v>
                </c:pt>
                <c:pt idx="4">
                  <c:v>14058.279767280001</c:v>
                </c:pt>
                <c:pt idx="5">
                  <c:v>1765.84553048</c:v>
                </c:pt>
                <c:pt idx="6">
                  <c:v>1711.07140807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31.07.2016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653.27358384000001</c:v>
                </c:pt>
                <c:pt idx="1">
                  <c:v>164.83316341</c:v>
                </c:pt>
                <c:pt idx="2">
                  <c:v>3.8496740000000002E-2</c:v>
                </c:pt>
                <c:pt idx="3">
                  <c:v>2308.9308653899998</c:v>
                </c:pt>
                <c:pt idx="4">
                  <c:v>6049.3885885899999</c:v>
                </c:pt>
                <c:pt idx="5">
                  <c:v>146.21677996</c:v>
                </c:pt>
                <c:pt idx="6">
                  <c:v>113.48166539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(млн.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21749.004918350001</c:v>
                </c:pt>
                <c:pt idx="1">
                  <c:v>25836.446091900001</c:v>
                </c:pt>
                <c:pt idx="2">
                  <c:v>35542.190100170003</c:v>
                </c:pt>
                <c:pt idx="3">
                  <c:v>31002.642687809999</c:v>
                </c:pt>
                <c:pt idx="4">
                  <c:v>22060.244326389999</c:v>
                </c:pt>
                <c:pt idx="5">
                  <c:v>22798.599608600001</c:v>
                </c:pt>
              </c:numCache>
            </c:numRef>
          </c:val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37474.653315770003</c:v>
                </c:pt>
                <c:pt idx="1">
                  <c:v>38658.841419490003</c:v>
                </c:pt>
                <c:pt idx="2">
                  <c:v>37620.148314780003</c:v>
                </c:pt>
                <c:pt idx="3">
                  <c:v>38809.28027512</c:v>
                </c:pt>
                <c:pt idx="4">
                  <c:v>43445.441785930001</c:v>
                </c:pt>
                <c:pt idx="5">
                  <c:v>44196.601307440003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445376"/>
        <c:axId val="141455360"/>
        <c:axId val="0"/>
      </c:bar3DChart>
      <c:dateAx>
        <c:axId val="1414453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45536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1455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445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(млн.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173770.19949564</c:v>
                </c:pt>
                <c:pt idx="1">
                  <c:v>206510.71361042999</c:v>
                </c:pt>
                <c:pt idx="2">
                  <c:v>284088.72546875</c:v>
                </c:pt>
                <c:pt idx="3">
                  <c:v>488866.90736498003</c:v>
                </c:pt>
                <c:pt idx="4">
                  <c:v>529460.57801733003</c:v>
                </c:pt>
                <c:pt idx="5">
                  <c:v>565364.32400816004</c:v>
                </c:pt>
              </c:numCache>
            </c:numRef>
          </c:val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299414.98506257002</c:v>
                </c:pt>
                <c:pt idx="1">
                  <c:v>309000.11946607003</c:v>
                </c:pt>
                <c:pt idx="2">
                  <c:v>300697.84548001998</c:v>
                </c:pt>
                <c:pt idx="3">
                  <c:v>611966.30933765997</c:v>
                </c:pt>
                <c:pt idx="4">
                  <c:v>1042719.58097317</c:v>
                </c:pt>
                <c:pt idx="5">
                  <c:v>1095996.3353290099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489664"/>
        <c:axId val="141491200"/>
        <c:axId val="0"/>
      </c:bar3DChart>
      <c:dateAx>
        <c:axId val="1414896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49120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149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489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0.36723499999999998</c:v>
                </c:pt>
                <c:pt idx="1">
                  <c:v>0.40059400000000001</c:v>
                </c:pt>
                <c:pt idx="2">
                  <c:v>0.48579899999999998</c:v>
                </c:pt>
                <c:pt idx="3">
                  <c:v>0.44408799999999998</c:v>
                </c:pt>
                <c:pt idx="4">
                  <c:v>0.33676800000000001</c:v>
                </c:pt>
                <c:pt idx="5">
                  <c:v>0.34030199999999999</c:v>
                </c:pt>
              </c:numCache>
            </c:numRef>
          </c:val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0.63276500000000002</c:v>
                </c:pt>
                <c:pt idx="1">
                  <c:v>0.59940599999999999</c:v>
                </c:pt>
                <c:pt idx="2">
                  <c:v>0.51420100000000002</c:v>
                </c:pt>
                <c:pt idx="3">
                  <c:v>0.55591199999999996</c:v>
                </c:pt>
                <c:pt idx="4">
                  <c:v>0.66323200000000004</c:v>
                </c:pt>
                <c:pt idx="5">
                  <c:v>0.65969800000000001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841152"/>
        <c:axId val="141842688"/>
        <c:axId val="0"/>
      </c:bar3DChart>
      <c:dateAx>
        <c:axId val="1418411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84268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1842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841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473.18518455821004</c:v>
                </c:pt>
                <c:pt idx="1">
                  <c:v>515.51083307650003</c:v>
                </c:pt>
                <c:pt idx="2">
                  <c:v>584.78657094876996</c:v>
                </c:pt>
                <c:pt idx="3">
                  <c:v>1100.8332167026399</c:v>
                </c:pt>
                <c:pt idx="4">
                  <c:v>1572.1801589904999</c:v>
                </c:pt>
                <c:pt idx="5">
                  <c:v>1661.3606593371701</c:v>
                </c:pt>
              </c:numCache>
            </c:numRef>
          </c:val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173.77019949564001</c:v>
                </c:pt>
                <c:pt idx="1">
                  <c:v>206.51071361042997</c:v>
                </c:pt>
                <c:pt idx="2">
                  <c:v>284.08872546875</c:v>
                </c:pt>
                <c:pt idx="3">
                  <c:v>488.86690736498002</c:v>
                </c:pt>
                <c:pt idx="4">
                  <c:v>529.46057801733002</c:v>
                </c:pt>
                <c:pt idx="5">
                  <c:v>565.36432400816</c:v>
                </c:pt>
              </c:numCache>
            </c:numRef>
          </c:val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299.41498506257</c:v>
                </c:pt>
                <c:pt idx="1">
                  <c:v>309.00011946607003</c:v>
                </c:pt>
                <c:pt idx="2">
                  <c:v>300.69784548001996</c:v>
                </c:pt>
                <c:pt idx="3">
                  <c:v>611.96630933765994</c:v>
                </c:pt>
                <c:pt idx="4">
                  <c:v>1042.71958097317</c:v>
                </c:pt>
                <c:pt idx="5">
                  <c:v>1095.99633532901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547392"/>
        <c:axId val="141548928"/>
        <c:axId val="0"/>
      </c:bar3DChart>
      <c:dateAx>
        <c:axId val="1415473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54892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1548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547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59.223658234120009</c:v>
                </c:pt>
                <c:pt idx="1">
                  <c:v>64.495287511390003</c:v>
                </c:pt>
                <c:pt idx="2">
                  <c:v>73.16233841495</c:v>
                </c:pt>
                <c:pt idx="3">
                  <c:v>69.811922962929998</c:v>
                </c:pt>
                <c:pt idx="4">
                  <c:v>65.505686112320006</c:v>
                </c:pt>
                <c:pt idx="5">
                  <c:v>66.995200916040005</c:v>
                </c:pt>
              </c:numCache>
            </c:numRef>
          </c:val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21.74900491835</c:v>
                </c:pt>
                <c:pt idx="1">
                  <c:v>25.836446091900001</c:v>
                </c:pt>
                <c:pt idx="2">
                  <c:v>35.542190100170004</c:v>
                </c:pt>
                <c:pt idx="3">
                  <c:v>31.002642687809999</c:v>
                </c:pt>
                <c:pt idx="4">
                  <c:v>22.060244326389999</c:v>
                </c:pt>
                <c:pt idx="5">
                  <c:v>22.7985996086</c:v>
                </c:pt>
              </c:numCache>
            </c:numRef>
          </c:val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37.474653315770006</c:v>
                </c:pt>
                <c:pt idx="1">
                  <c:v>38.658841419490003</c:v>
                </c:pt>
                <c:pt idx="2">
                  <c:v>37.620148314780003</c:v>
                </c:pt>
                <c:pt idx="3">
                  <c:v>38.809280275120003</c:v>
                </c:pt>
                <c:pt idx="4">
                  <c:v>43.445441785930001</c:v>
                </c:pt>
                <c:pt idx="5">
                  <c:v>44.196601307440005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593216"/>
        <c:axId val="141607296"/>
        <c:axId val="0"/>
      </c:bar3DChart>
      <c:dateAx>
        <c:axId val="1415932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4160729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1607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41593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(млн.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MK_ALL!$B$11:$I$11</c:f>
              <c:numCache>
                <c:formatCode>dd\.mm\.yyyy;@</c:formatCode>
                <c:ptCount val="8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</c:numCache>
            </c:numRef>
          </c:cat>
          <c:val>
            <c:numRef>
              <c:f>MK_ALL!$B$13:$I$13</c:f>
              <c:numCache>
                <c:formatCode>#,##0.00</c:formatCode>
                <c:ptCount val="8"/>
                <c:pt idx="0">
                  <c:v>55593.105028710001</c:v>
                </c:pt>
                <c:pt idx="1">
                  <c:v>55359.936907720003</c:v>
                </c:pt>
                <c:pt idx="2">
                  <c:v>54847.053201540002</c:v>
                </c:pt>
                <c:pt idx="3">
                  <c:v>55598.087382320002</c:v>
                </c:pt>
                <c:pt idx="4">
                  <c:v>57527.329978679998</c:v>
                </c:pt>
                <c:pt idx="5">
                  <c:v>57559.733306089998</c:v>
                </c:pt>
                <c:pt idx="6">
                  <c:v>57789.210318520003</c:v>
                </c:pt>
                <c:pt idx="7">
                  <c:v>57559.037772720003</c:v>
                </c:pt>
              </c:numCache>
            </c:numRef>
          </c:val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MK_ALL!$B$11:$I$11</c:f>
              <c:numCache>
                <c:formatCode>dd\.mm\.yyyy;@</c:formatCode>
                <c:ptCount val="8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</c:numCache>
            </c:numRef>
          </c:cat>
          <c:val>
            <c:numRef>
              <c:f>MK_ALL!$B$14:$I$14</c:f>
              <c:numCache>
                <c:formatCode>#,##0.00</c:formatCode>
                <c:ptCount val="8"/>
                <c:pt idx="0">
                  <c:v>9912.5810836100009</c:v>
                </c:pt>
                <c:pt idx="1">
                  <c:v>10067.65439577</c:v>
                </c:pt>
                <c:pt idx="2">
                  <c:v>9502.5298546400008</c:v>
                </c:pt>
                <c:pt idx="3">
                  <c:v>9638.6718517999998</c:v>
                </c:pt>
                <c:pt idx="4">
                  <c:v>9572.1271100800004</c:v>
                </c:pt>
                <c:pt idx="5">
                  <c:v>9337.9122962900001</c:v>
                </c:pt>
                <c:pt idx="6">
                  <c:v>9331.7957901900008</c:v>
                </c:pt>
                <c:pt idx="7">
                  <c:v>9436.16314332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991488"/>
        <c:axId val="115146752"/>
        <c:axId val="0"/>
      </c:bar3DChart>
      <c:dateAx>
        <c:axId val="9699148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1514675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1514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96991488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473.18518455821004</c:v>
                </c:pt>
                <c:pt idx="1">
                  <c:v>515.51083307650003</c:v>
                </c:pt>
                <c:pt idx="2">
                  <c:v>584.78657094876996</c:v>
                </c:pt>
                <c:pt idx="3">
                  <c:v>1100.8332167026401</c:v>
                </c:pt>
                <c:pt idx="4">
                  <c:v>1572.1801589904999</c:v>
                </c:pt>
                <c:pt idx="5">
                  <c:v>1661.3606593371701</c:v>
                </c:pt>
              </c:numCache>
            </c:numRef>
          </c:val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357.27386718598001</c:v>
                </c:pt>
                <c:pt idx="1">
                  <c:v>399.21823411787</c:v>
                </c:pt>
                <c:pt idx="2">
                  <c:v>480.21862943662001</c:v>
                </c:pt>
                <c:pt idx="3">
                  <c:v>947.03046914465006</c:v>
                </c:pt>
                <c:pt idx="4">
                  <c:v>1334.2716012912799</c:v>
                </c:pt>
                <c:pt idx="5">
                  <c:v>1427.3607607313002</c:v>
                </c:pt>
              </c:numCache>
            </c:numRef>
          </c:val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115.91131737223</c:v>
                </c:pt>
                <c:pt idx="1">
                  <c:v>116.29259895862999</c:v>
                </c:pt>
                <c:pt idx="2">
                  <c:v>104.56794151215</c:v>
                </c:pt>
                <c:pt idx="3">
                  <c:v>153.80274755798999</c:v>
                </c:pt>
                <c:pt idx="4">
                  <c:v>237.90855769921998</c:v>
                </c:pt>
                <c:pt idx="5">
                  <c:v>233.99989860586999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078912"/>
        <c:axId val="141080448"/>
        <c:axId val="0"/>
      </c:bar3DChart>
      <c:dateAx>
        <c:axId val="1410789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08044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108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078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59.223658234119995</c:v>
                </c:pt>
                <c:pt idx="1">
                  <c:v>64.495287511390003</c:v>
                </c:pt>
                <c:pt idx="2">
                  <c:v>73.16233841495</c:v>
                </c:pt>
                <c:pt idx="3">
                  <c:v>69.811922962929998</c:v>
                </c:pt>
                <c:pt idx="4">
                  <c:v>65.505686112320006</c:v>
                </c:pt>
                <c:pt idx="5">
                  <c:v>66.995200916040005</c:v>
                </c:pt>
              </c:numCache>
            </c:numRef>
          </c:val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44.716246612729996</c:v>
                </c:pt>
                <c:pt idx="1">
                  <c:v>49.945981999040001</c:v>
                </c:pt>
                <c:pt idx="2">
                  <c:v>60.079898590879999</c:v>
                </c:pt>
                <c:pt idx="3">
                  <c:v>60.058160629949995</c:v>
                </c:pt>
                <c:pt idx="4">
                  <c:v>55.593105028709999</c:v>
                </c:pt>
                <c:pt idx="5">
                  <c:v>57.559037772720004</c:v>
                </c:pt>
              </c:numCache>
            </c:numRef>
          </c:val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42582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14.50741162139</c:v>
                </c:pt>
                <c:pt idx="1">
                  <c:v>14.549305512349999</c:v>
                </c:pt>
                <c:pt idx="2">
                  <c:v>13.082439824069999</c:v>
                </c:pt>
                <c:pt idx="3">
                  <c:v>9.7537623329800009</c:v>
                </c:pt>
                <c:pt idx="4">
                  <c:v>9.9125810836100001</c:v>
                </c:pt>
                <c:pt idx="5">
                  <c:v>9.4361631433199999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673600"/>
        <c:axId val="141675136"/>
        <c:axId val="0"/>
      </c:bar3DChart>
      <c:dateAx>
        <c:axId val="1416736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416751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1675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41673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31.07.2016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1427360.7607313001</c:v>
                </c:pt>
                <c:pt idx="1">
                  <c:v>233999.89860587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</c:dLbls>
          <c:cat>
            <c:strRef>
              <c:f>DTR!$A$7:$A$9</c:f>
              <c:strCache>
                <c:ptCount val="3"/>
                <c:pt idx="0">
                  <c:v>2016.07.31-2016.12.31</c:v>
                </c:pt>
                <c:pt idx="1">
                  <c:v>2017-2021</c:v>
                </c:pt>
                <c:pt idx="2">
                  <c:v>2021-31.12.2060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1814.8295409100001</c:v>
                </c:pt>
                <c:pt idx="1">
                  <c:v>31605.774703530002</c:v>
                </c:pt>
                <c:pt idx="2">
                  <c:v>33574.596671599997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31.07.2016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(DEBT_TERM!$I$11,DEBT_TERM!$I$50,DEBT_TERM!$I$53,DEBT_TERM!$I$54)</c:f>
              <c:strCache>
                <c:ptCount val="3"/>
                <c:pt idx="0">
                  <c:v>      Державний внутрішній борг; 83,893%; 6,65р.</c:v>
                </c:pt>
                <c:pt idx="1">
                  <c:v>      Державний зовнішній борг; 6,112%; 12,97р.</c:v>
                </c:pt>
                <c:pt idx="2">
                  <c:v>      Гарантований внутрішній борг; 138,12%; 6,03р.</c:v>
                </c:pt>
              </c:strCache>
            </c:strRef>
          </c:cat>
          <c:val>
            <c:numRef>
              <c:f>(DEBT_TERM!$J$11,DEBT_TERM!$J$50,DEBT_TERM!$J$53,DEBT_TERM!$J$54)</c:f>
              <c:numCache>
                <c:formatCode>#,##0.00</c:formatCode>
                <c:ptCount val="4"/>
                <c:pt idx="0">
                  <c:v>545075791.35000002</c:v>
                </c:pt>
                <c:pt idx="1">
                  <c:v>882284969.38999999</c:v>
                </c:pt>
                <c:pt idx="2">
                  <c:v>20288532.66</c:v>
                </c:pt>
                <c:pt idx="3">
                  <c:v>213711365.94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31.07.2016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DEBT_TERM!$I$13:$I$49</c:f>
              <c:strCache>
                <c:ptCount val="37"/>
                <c:pt idx="0">
                  <c:v>            ОВДП (1 - місячні); 0%; 0р.</c:v>
                </c:pt>
                <c:pt idx="1">
                  <c:v>            ОВДП (10 - річні); 20,101%; 9,94р.</c:v>
                </c:pt>
                <c:pt idx="2">
                  <c:v>            ОВДП (11 - річні); 11,147%; 11,89р.</c:v>
                </c:pt>
                <c:pt idx="3">
                  <c:v>            ОВДП (12 - місячні); 0%; 0,91р.</c:v>
                </c:pt>
                <c:pt idx="4">
                  <c:v>            ОВДП (12 - річні); 9,5%; 12,43р.</c:v>
                </c:pt>
                <c:pt idx="5">
                  <c:v>            ОВДП (13 - річні); 12,5%; 13,46р.</c:v>
                </c:pt>
                <c:pt idx="6">
                  <c:v>            ОВДП (14 - річні); 12,5%; 13,96р.</c:v>
                </c:pt>
                <c:pt idx="7">
                  <c:v>            ОВДП (15 - річні); 7,743%; 11,15р.</c:v>
                </c:pt>
                <c:pt idx="8">
                  <c:v>            ОВДП (18 - місячні); 7,616%; 1,47р.</c:v>
                </c:pt>
                <c:pt idx="9">
                  <c:v>            ОВДП (2 - річні); 169,788%; 1,98р.</c:v>
                </c:pt>
                <c:pt idx="10">
                  <c:v>            ОВДП (3 - місячні); 0%; 0,25р.</c:v>
                </c:pt>
                <c:pt idx="11">
                  <c:v>            ОВДП (3 - річні); 385,172%; 2,89р.</c:v>
                </c:pt>
                <c:pt idx="12">
                  <c:v>            ОВДП (4 - річні); 0%; 0р.</c:v>
                </c:pt>
                <c:pt idx="13">
                  <c:v>            ОВДП (5 - річні); 24,453%; 4,8р.</c:v>
                </c:pt>
                <c:pt idx="14">
                  <c:v>            ОВДП (6 - місячні); 13,789%; 0,49р.</c:v>
                </c:pt>
                <c:pt idx="15">
                  <c:v>            ОВДП (6 - річні); 14,3%; 6,42р.</c:v>
                </c:pt>
                <c:pt idx="16">
                  <c:v>            ОВДП (7 - річні); 13,25%; 7р.</c:v>
                </c:pt>
                <c:pt idx="17">
                  <c:v>            ОВДП (7-річні); 0%; 0р.</c:v>
                </c:pt>
                <c:pt idx="18">
                  <c:v>            ОВДП (8 - річні); 11,891%; 8,08р.</c:v>
                </c:pt>
                <c:pt idx="19">
                  <c:v>            ОВДП (9 - місячні); 0,052%; 0,75р.</c:v>
                </c:pt>
                <c:pt idx="20">
                  <c:v>            ОВДП (9 - річні); 10,052%; 9,29р.</c:v>
                </c:pt>
                <c:pt idx="21">
                  <c:v>            Казначейські зобов'язання; 8%; 4р.</c:v>
                </c:pt>
                <c:pt idx="22">
                  <c:v>            ОВДП (1 - місячні); 0%; 0р.</c:v>
                </c:pt>
                <c:pt idx="23">
                  <c:v>            ОВДП (10 - річні); 9,465%; 10,03р.</c:v>
                </c:pt>
                <c:pt idx="24">
                  <c:v>            ОВДП (12 - місячні); 0%; 0р.</c:v>
                </c:pt>
                <c:pt idx="25">
                  <c:v>            ОВДП (18 - місячні); 0%; 0р.</c:v>
                </c:pt>
                <c:pt idx="26">
                  <c:v>            ОВДП (2 - річні); 0%; 0р.</c:v>
                </c:pt>
                <c:pt idx="27">
                  <c:v>            ОВДП (3 - місячні); 0%; 0р.</c:v>
                </c:pt>
                <c:pt idx="28">
                  <c:v>            ОВДП (3 - річні); 788,701%; 2,88р.</c:v>
                </c:pt>
                <c:pt idx="29">
                  <c:v>            ОВДП (4 - річні); 744,215%; 3,97р.</c:v>
                </c:pt>
                <c:pt idx="30">
                  <c:v>            ОВДП (5 - річні); 69,262%; 4,91р.</c:v>
                </c:pt>
                <c:pt idx="31">
                  <c:v>            ОВДП (6 - місячні); 0%; 0р.</c:v>
                </c:pt>
                <c:pt idx="32">
                  <c:v>            ОВДП (6 - річні); 9,5%; 6,18р.</c:v>
                </c:pt>
                <c:pt idx="33">
                  <c:v>            ОВДП (7 - річні); 117,744%; 6,98р.</c:v>
                </c:pt>
                <c:pt idx="34">
                  <c:v>            ОВДП (8 - річні); 9,5%; 7,92р.</c:v>
                </c:pt>
                <c:pt idx="35">
                  <c:v>            ОВДП (9 - місячні); 0%; 0р.</c:v>
                </c:pt>
                <c:pt idx="36">
                  <c:v>            ОВДП (9 - річні); 9,5%; 8,93р.</c:v>
                </c:pt>
              </c:strCache>
            </c:strRef>
          </c:cat>
          <c:val>
            <c:numRef>
              <c:f>DEBT_TERM!$J$13:$J$49</c:f>
              <c:numCache>
                <c:formatCode>#,##0.00</c:formatCode>
                <c:ptCount val="37"/>
                <c:pt idx="0">
                  <c:v>0</c:v>
                </c:pt>
                <c:pt idx="1">
                  <c:v>58128463</c:v>
                </c:pt>
                <c:pt idx="2">
                  <c:v>38882981</c:v>
                </c:pt>
                <c:pt idx="3">
                  <c:v>2704570</c:v>
                </c:pt>
                <c:pt idx="4">
                  <c:v>1500000</c:v>
                </c:pt>
                <c:pt idx="5">
                  <c:v>2617630</c:v>
                </c:pt>
                <c:pt idx="6">
                  <c:v>3250000</c:v>
                </c:pt>
                <c:pt idx="7">
                  <c:v>15848840</c:v>
                </c:pt>
                <c:pt idx="8">
                  <c:v>18735489.489999998</c:v>
                </c:pt>
                <c:pt idx="9">
                  <c:v>49252235.189999998</c:v>
                </c:pt>
                <c:pt idx="10">
                  <c:v>416000</c:v>
                </c:pt>
                <c:pt idx="11">
                  <c:v>17667218.440000001</c:v>
                </c:pt>
                <c:pt idx="12">
                  <c:v>0</c:v>
                </c:pt>
                <c:pt idx="13">
                  <c:v>91724048.900000006</c:v>
                </c:pt>
                <c:pt idx="14">
                  <c:v>1086730</c:v>
                </c:pt>
                <c:pt idx="15">
                  <c:v>17600000</c:v>
                </c:pt>
                <c:pt idx="16">
                  <c:v>9880900</c:v>
                </c:pt>
                <c:pt idx="17">
                  <c:v>0</c:v>
                </c:pt>
                <c:pt idx="18">
                  <c:v>30201198</c:v>
                </c:pt>
                <c:pt idx="19">
                  <c:v>196567</c:v>
                </c:pt>
                <c:pt idx="20">
                  <c:v>50048919</c:v>
                </c:pt>
                <c:pt idx="21">
                  <c:v>-247.98</c:v>
                </c:pt>
                <c:pt idx="22">
                  <c:v>0</c:v>
                </c:pt>
                <c:pt idx="23">
                  <c:v>2430000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17192105.420000002</c:v>
                </c:pt>
                <c:pt idx="29">
                  <c:v>3972712.64</c:v>
                </c:pt>
                <c:pt idx="30">
                  <c:v>69301616.069999993</c:v>
                </c:pt>
                <c:pt idx="31">
                  <c:v>0</c:v>
                </c:pt>
                <c:pt idx="32">
                  <c:v>6500000</c:v>
                </c:pt>
                <c:pt idx="33">
                  <c:v>31158891</c:v>
                </c:pt>
                <c:pt idx="34">
                  <c:v>1100000</c:v>
                </c:pt>
                <c:pt idx="35">
                  <c:v>0</c:v>
                </c:pt>
                <c:pt idx="36">
                  <c:v>1100000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31.07.2016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MK_ALL!$I$19:$I$20</c:f>
              <c:numCache>
                <c:formatCode>0.00%</c:formatCode>
                <c:ptCount val="2"/>
                <c:pt idx="0">
                  <c:v>0.85915200000000003</c:v>
                </c:pt>
                <c:pt idx="1">
                  <c:v>0.140848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31.07.2016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MT_ALL!$I$19:$I$20</c:f>
              <c:numCache>
                <c:formatCode>0.00%</c:formatCode>
                <c:ptCount val="2"/>
                <c:pt idx="0">
                  <c:v>0.34030199999999999</c:v>
                </c:pt>
                <c:pt idx="1">
                  <c:v>0.65969800000000001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(млн.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MT_ALL!$B$5:$I$5</c:f>
              <c:numCache>
                <c:formatCode>dd\.mm\.yyyy;@</c:formatCode>
                <c:ptCount val="8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</c:numCache>
            </c:numRef>
          </c:cat>
          <c:val>
            <c:numRef>
              <c:f>MT_ALL!$B$7:$I$7</c:f>
              <c:numCache>
                <c:formatCode>#,##0.00</c:formatCode>
                <c:ptCount val="8"/>
                <c:pt idx="0">
                  <c:v>529460.57801733003</c:v>
                </c:pt>
                <c:pt idx="1">
                  <c:v>549606.23667476</c:v>
                </c:pt>
                <c:pt idx="2">
                  <c:v>565468.42217392998</c:v>
                </c:pt>
                <c:pt idx="3">
                  <c:v>553420.67801760999</c:v>
                </c:pt>
                <c:pt idx="4">
                  <c:v>567878.16970476997</c:v>
                </c:pt>
                <c:pt idx="5">
                  <c:v>572964.18507015996</c:v>
                </c:pt>
                <c:pt idx="6">
                  <c:v>570690.84838492004</c:v>
                </c:pt>
                <c:pt idx="7">
                  <c:v>565364.32400816004</c:v>
                </c:pt>
              </c:numCache>
            </c:numRef>
          </c:val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MT_ALL!$B$5:$I$5</c:f>
              <c:numCache>
                <c:formatCode>dd\.mm\.yyyy;@</c:formatCode>
                <c:ptCount val="8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</c:numCache>
            </c:numRef>
          </c:cat>
          <c:val>
            <c:numRef>
              <c:f>MT_ALL!$B$8:$I$8</c:f>
              <c:numCache>
                <c:formatCode>#,##0.00</c:formatCode>
                <c:ptCount val="8"/>
                <c:pt idx="0">
                  <c:v>1042719.58097317</c:v>
                </c:pt>
                <c:pt idx="1">
                  <c:v>1096013.42602269</c:v>
                </c:pt>
                <c:pt idx="2">
                  <c:v>1175470.22981126</c:v>
                </c:pt>
                <c:pt idx="3">
                  <c:v>1156960.3288424199</c:v>
                </c:pt>
                <c:pt idx="4">
                  <c:v>1122124.1850522601</c:v>
                </c:pt>
                <c:pt idx="5">
                  <c:v>1110582.0979549</c:v>
                </c:pt>
                <c:pt idx="6">
                  <c:v>1097562.0899331199</c:v>
                </c:pt>
                <c:pt idx="7">
                  <c:v>1095996.3353290099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926336"/>
        <c:axId val="138809344"/>
        <c:axId val="0"/>
      </c:bar3DChart>
      <c:catAx>
        <c:axId val="13892633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38809344"/>
        <c:crosses val="autoZero"/>
        <c:auto val="0"/>
        <c:lblAlgn val="ctr"/>
        <c:lblOffset val="100"/>
        <c:tickLblSkip val="1"/>
        <c:noMultiLvlLbl val="1"/>
      </c:catAx>
      <c:valAx>
        <c:axId val="13880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8926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(млн.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MT_ALL!$B$11:$I$11</c:f>
              <c:numCache>
                <c:formatCode>dd\.mm\.yyyy;@</c:formatCode>
                <c:ptCount val="8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</c:numCache>
            </c:numRef>
          </c:cat>
          <c:val>
            <c:numRef>
              <c:f>MT_ALL!$B$13:$I$13</c:f>
              <c:numCache>
                <c:formatCode>#,##0.00</c:formatCode>
                <c:ptCount val="8"/>
                <c:pt idx="0">
                  <c:v>22060.244326389999</c:v>
                </c:pt>
                <c:pt idx="1">
                  <c:v>21851.593685870001</c:v>
                </c:pt>
                <c:pt idx="2">
                  <c:v>20901.171420940002</c:v>
                </c:pt>
                <c:pt idx="3">
                  <c:v>21108.379584549999</c:v>
                </c:pt>
                <c:pt idx="4">
                  <c:v>22546.901649110001</c:v>
                </c:pt>
                <c:pt idx="5">
                  <c:v>22767.39011108</c:v>
                </c:pt>
                <c:pt idx="6">
                  <c:v>22961.35258676</c:v>
                </c:pt>
                <c:pt idx="7">
                  <c:v>22798.599608600001</c:v>
                </c:pt>
              </c:numCache>
            </c:numRef>
          </c:val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MT_ALL!$B$11:$I$11</c:f>
              <c:numCache>
                <c:formatCode>dd\.mm\.yyyy;@</c:formatCode>
                <c:ptCount val="8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</c:numCache>
            </c:numRef>
          </c:cat>
          <c:val>
            <c:numRef>
              <c:f>MT_ALL!$B$14:$I$14</c:f>
              <c:numCache>
                <c:formatCode>#,##0.00</c:formatCode>
                <c:ptCount val="8"/>
                <c:pt idx="0">
                  <c:v>43445.441785930001</c:v>
                </c:pt>
                <c:pt idx="1">
                  <c:v>43575.99761762</c:v>
                </c:pt>
                <c:pt idx="2">
                  <c:v>43448.411635240001</c:v>
                </c:pt>
                <c:pt idx="3">
                  <c:v>44128.379649570001</c:v>
                </c:pt>
                <c:pt idx="4">
                  <c:v>44552.555439650001</c:v>
                </c:pt>
                <c:pt idx="5">
                  <c:v>44130.255491299999</c:v>
                </c:pt>
                <c:pt idx="6">
                  <c:v>44159.65352195</c:v>
                </c:pt>
                <c:pt idx="7">
                  <c:v>44196.601307440003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270016"/>
        <c:axId val="139271552"/>
        <c:axId val="0"/>
      </c:bar3DChart>
      <c:catAx>
        <c:axId val="13927001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39271552"/>
        <c:crosses val="autoZero"/>
        <c:auto val="0"/>
        <c:lblAlgn val="ctr"/>
        <c:lblOffset val="100"/>
        <c:tickLblSkip val="1"/>
        <c:noMultiLvlLbl val="1"/>
      </c:catAx>
      <c:valAx>
        <c:axId val="13927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139270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31.07.2016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21495.285979609998</c:v>
                </c:pt>
                <c:pt idx="1">
                  <c:v>45499.914936430003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31.07.2016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RATE!$A$8:$A$10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RATE!$B$8:$B$10</c:f>
              <c:numCache>
                <c:formatCode>#,##0.00</c:formatCode>
                <c:ptCount val="3"/>
                <c:pt idx="0">
                  <c:v>8940.6291869699999</c:v>
                </c:pt>
                <c:pt idx="1">
                  <c:v>12554.65679264</c:v>
                </c:pt>
                <c:pt idx="2">
                  <c:v>45499.914936430003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31.07.2016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RATE!$A$24:$A$26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RATE!$B$24:$B$26</c:f>
              <c:numCache>
                <c:formatCode>#,##0.00;\-#,##0.00;</c:formatCode>
                <c:ptCount val="3"/>
                <c:pt idx="0" formatCode="#,##0.00">
                  <c:v>6588.2165834899997</c:v>
                </c:pt>
                <c:pt idx="1">
                  <c:v>7082.4004473799996</c:v>
                </c:pt>
                <c:pt idx="2" formatCode="#,##0.00">
                  <c:v>43888.420741850001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.07.2016%20-%20&#1084;&#1083;&#1085;.&#1076;&#1086;&#1074;&#1075;&#107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4"/>
      <sheetData sheetId="5"/>
      <sheetData sheetId="6"/>
      <sheetData sheetId="7"/>
      <sheetData sheetId="10"/>
      <sheetData sheetId="11"/>
      <sheetData sheetId="12"/>
      <sheetData sheetId="16"/>
      <sheetData sheetId="17"/>
      <sheetData sheetId="18"/>
      <sheetData sheetId="19"/>
      <sheetData sheetId="20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4"/>
      <sheetData sheetId="35"/>
      <sheetData sheetId="39"/>
      <sheetData sheetId="42"/>
      <sheetData sheetId="45"/>
      <sheetData sheetId="46"/>
      <sheetData sheetId="47"/>
      <sheetData sheetId="48"/>
      <sheetData sheetId="50"/>
      <sheetData sheetId="52"/>
      <sheetData sheetId="55"/>
      <sheetData sheetId="56"/>
      <sheetData sheetId="57"/>
      <sheetData sheetId="58"/>
      <sheetData sheetId="59"/>
      <sheetData sheetId="60">
        <row r="3">
          <cell r="B3">
            <v>42582</v>
          </cell>
        </row>
        <row r="4">
          <cell r="B4">
            <v>1000000</v>
          </cell>
          <cell r="C4" t="str">
            <v>млн. дол. США</v>
          </cell>
          <cell r="D4" t="str">
            <v>млн. грн</v>
          </cell>
          <cell r="E4" t="str">
            <v>млн. одиниць</v>
          </cell>
          <cell r="F4">
            <v>1000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N180"/>
  <sheetViews>
    <sheetView workbookViewId="0"/>
  </sheetViews>
  <sheetFormatPr defaultRowHeight="11.25" outlineLevelRow="3" x14ac:dyDescent="0.2"/>
  <cols>
    <col min="1" max="1" width="52" style="241" customWidth="1"/>
    <col min="2" max="9" width="16.28515625" style="158" customWidth="1"/>
    <col min="10" max="16384" width="9.140625" style="241"/>
  </cols>
  <sheetData>
    <row r="1" spans="1:14" s="44" customFormat="1" ht="12.75" x14ac:dyDescent="0.2">
      <c r="B1" s="206"/>
      <c r="C1" s="206"/>
      <c r="D1" s="206"/>
      <c r="E1" s="206"/>
      <c r="F1" s="206"/>
      <c r="G1" s="206"/>
      <c r="H1" s="206"/>
      <c r="I1" s="206"/>
    </row>
    <row r="2" spans="1:14" s="55" customFormat="1" ht="18.75" x14ac:dyDescent="0.3">
      <c r="A2" s="5" t="s">
        <v>186</v>
      </c>
      <c r="B2" s="5"/>
      <c r="C2" s="5"/>
      <c r="D2" s="5"/>
      <c r="E2" s="5"/>
      <c r="F2" s="5"/>
      <c r="G2" s="5"/>
      <c r="H2" s="5"/>
      <c r="I2" s="5"/>
      <c r="J2" s="123"/>
      <c r="K2" s="123"/>
      <c r="L2" s="123"/>
      <c r="M2" s="123"/>
      <c r="N2" s="123"/>
    </row>
    <row r="3" spans="1:14" s="44" customFormat="1" ht="12.75" x14ac:dyDescent="0.2">
      <c r="B3" s="223"/>
      <c r="C3" s="223"/>
      <c r="D3" s="223"/>
      <c r="E3" s="223"/>
      <c r="F3" s="223"/>
      <c r="G3" s="223"/>
      <c r="H3" s="223"/>
      <c r="I3" s="223"/>
      <c r="J3" s="65"/>
      <c r="K3" s="65"/>
      <c r="L3" s="65"/>
    </row>
    <row r="4" spans="1:14" s="67" customFormat="1" ht="12.75" x14ac:dyDescent="0.2">
      <c r="B4" s="224"/>
      <c r="C4" s="224"/>
      <c r="D4" s="224"/>
      <c r="E4" s="224"/>
      <c r="F4" s="224"/>
      <c r="G4" s="224"/>
      <c r="H4" s="224"/>
      <c r="I4" s="224" t="str">
        <f>VALUAH</f>
        <v>млн. грн</v>
      </c>
    </row>
    <row r="5" spans="1:14" s="171" customFormat="1" ht="12.75" x14ac:dyDescent="0.2">
      <c r="A5" s="94"/>
      <c r="B5" s="98">
        <v>42369</v>
      </c>
      <c r="C5" s="98">
        <v>42400</v>
      </c>
      <c r="D5" s="98">
        <v>42429</v>
      </c>
      <c r="E5" s="98">
        <v>42460</v>
      </c>
      <c r="F5" s="98">
        <v>42490</v>
      </c>
      <c r="G5" s="98">
        <v>42521</v>
      </c>
      <c r="H5" s="98">
        <v>42551</v>
      </c>
      <c r="I5" s="98">
        <v>42582</v>
      </c>
    </row>
    <row r="6" spans="1:14" s="204" customFormat="1" ht="31.5" x14ac:dyDescent="0.2">
      <c r="A6" s="121" t="s">
        <v>172</v>
      </c>
      <c r="B6" s="10">
        <f t="shared" ref="B6:H6" si="0">B$7+B$47</f>
        <v>1572180.1589905</v>
      </c>
      <c r="C6" s="10">
        <f t="shared" si="0"/>
        <v>1645619.6626974498</v>
      </c>
      <c r="D6" s="10">
        <f t="shared" si="0"/>
        <v>1740938.6519851899</v>
      </c>
      <c r="E6" s="10">
        <f t="shared" si="0"/>
        <v>1710381.0068600301</v>
      </c>
      <c r="F6" s="10">
        <f t="shared" si="0"/>
        <v>1690002.35475703</v>
      </c>
      <c r="G6" s="10">
        <f t="shared" si="0"/>
        <v>1683546.2830250598</v>
      </c>
      <c r="H6" s="10">
        <f t="shared" si="0"/>
        <v>1668252.93831804</v>
      </c>
      <c r="I6" s="10">
        <v>1661360.65933717</v>
      </c>
    </row>
    <row r="7" spans="1:14" s="100" customFormat="1" ht="15" x14ac:dyDescent="0.2">
      <c r="A7" s="146" t="s">
        <v>50</v>
      </c>
      <c r="B7" s="84">
        <f t="shared" ref="B7:I7" si="1">B$8+B$32</f>
        <v>529460.57801732991</v>
      </c>
      <c r="C7" s="84">
        <f t="shared" si="1"/>
        <v>549606.23667475989</v>
      </c>
      <c r="D7" s="84">
        <f t="shared" si="1"/>
        <v>565468.42217392987</v>
      </c>
      <c r="E7" s="84">
        <f t="shared" si="1"/>
        <v>553420.67801760999</v>
      </c>
      <c r="F7" s="84">
        <f t="shared" si="1"/>
        <v>567878.16970476997</v>
      </c>
      <c r="G7" s="84">
        <f t="shared" si="1"/>
        <v>572964.18507016008</v>
      </c>
      <c r="H7" s="84">
        <f t="shared" si="1"/>
        <v>570690.84838492004</v>
      </c>
      <c r="I7" s="84">
        <f t="shared" si="1"/>
        <v>565364.32400816004</v>
      </c>
    </row>
    <row r="8" spans="1:14" s="40" customFormat="1" ht="15" outlineLevel="1" x14ac:dyDescent="0.2">
      <c r="A8" s="48" t="s">
        <v>74</v>
      </c>
      <c r="B8" s="73">
        <f t="shared" ref="B8:I8" si="2">B$9+B$30</f>
        <v>508001.12311178993</v>
      </c>
      <c r="C8" s="73">
        <f t="shared" si="2"/>
        <v>528455.98918348993</v>
      </c>
      <c r="D8" s="73">
        <f t="shared" si="2"/>
        <v>544518.17468265991</v>
      </c>
      <c r="E8" s="73">
        <f t="shared" si="2"/>
        <v>532470.43052634003</v>
      </c>
      <c r="F8" s="73">
        <f t="shared" si="2"/>
        <v>547313.57962778001</v>
      </c>
      <c r="G8" s="73">
        <f t="shared" si="2"/>
        <v>552476.04499317007</v>
      </c>
      <c r="H8" s="73">
        <f t="shared" si="2"/>
        <v>550279.15830792999</v>
      </c>
      <c r="I8" s="73">
        <f t="shared" si="2"/>
        <v>545075.79134550004</v>
      </c>
    </row>
    <row r="9" spans="1:14" s="26" customFormat="1" ht="12.75" outlineLevel="2" x14ac:dyDescent="0.2">
      <c r="A9" s="126" t="s">
        <v>130</v>
      </c>
      <c r="B9" s="93">
        <f t="shared" ref="B9:H9" si="3">SUM(B$10:B$29)</f>
        <v>505356.07266168995</v>
      </c>
      <c r="C9" s="93">
        <f t="shared" si="3"/>
        <v>525810.93873338995</v>
      </c>
      <c r="D9" s="93">
        <f t="shared" si="3"/>
        <v>541873.12423255993</v>
      </c>
      <c r="E9" s="93">
        <f t="shared" si="3"/>
        <v>529858.44320685999</v>
      </c>
      <c r="F9" s="93">
        <f t="shared" si="3"/>
        <v>544701.59230829997</v>
      </c>
      <c r="G9" s="93">
        <f t="shared" si="3"/>
        <v>549864.05767369003</v>
      </c>
      <c r="H9" s="93">
        <f t="shared" si="3"/>
        <v>547700.23411907</v>
      </c>
      <c r="I9" s="93">
        <v>542496.86715664004</v>
      </c>
    </row>
    <row r="10" spans="1:14" s="127" customFormat="1" ht="12.75" outlineLevel="3" x14ac:dyDescent="0.2">
      <c r="A10" s="74" t="s">
        <v>52</v>
      </c>
      <c r="B10" s="140">
        <v>98.638000000000005</v>
      </c>
      <c r="C10" s="140">
        <v>99.6</v>
      </c>
      <c r="D10" s="140">
        <v>99.6</v>
      </c>
      <c r="E10" s="140">
        <v>99.6</v>
      </c>
      <c r="F10" s="140">
        <v>99.6</v>
      </c>
      <c r="G10" s="140">
        <v>0</v>
      </c>
      <c r="H10" s="140">
        <v>0</v>
      </c>
      <c r="I10" s="140">
        <v>-0.24798203999999999</v>
      </c>
    </row>
    <row r="11" spans="1:14" ht="12.75" outlineLevel="3" x14ac:dyDescent="0.2">
      <c r="A11" s="106" t="s">
        <v>161</v>
      </c>
      <c r="B11" s="86">
        <v>60558.463000000003</v>
      </c>
      <c r="C11" s="86">
        <v>60558.463000000003</v>
      </c>
      <c r="D11" s="86">
        <v>60558.463000000003</v>
      </c>
      <c r="E11" s="86">
        <v>60558.463000000003</v>
      </c>
      <c r="F11" s="86">
        <v>60558.463000000003</v>
      </c>
      <c r="G11" s="86">
        <v>60558.463000000003</v>
      </c>
      <c r="H11" s="86">
        <v>60558.463000000003</v>
      </c>
      <c r="I11" s="86">
        <v>60558.463000000003</v>
      </c>
      <c r="J11" s="6"/>
      <c r="K11" s="6"/>
      <c r="L11" s="6"/>
    </row>
    <row r="12" spans="1:14" ht="12.75" outlineLevel="3" x14ac:dyDescent="0.2">
      <c r="A12" s="106" t="s">
        <v>44</v>
      </c>
      <c r="B12" s="86">
        <v>38882.981</v>
      </c>
      <c r="C12" s="86">
        <v>38882.981</v>
      </c>
      <c r="D12" s="86">
        <v>38882.981</v>
      </c>
      <c r="E12" s="86">
        <v>38882.981</v>
      </c>
      <c r="F12" s="86">
        <v>38882.981</v>
      </c>
      <c r="G12" s="86">
        <v>38882.981</v>
      </c>
      <c r="H12" s="86">
        <v>38882.981</v>
      </c>
      <c r="I12" s="86">
        <v>38882.981</v>
      </c>
      <c r="J12" s="6"/>
      <c r="K12" s="6"/>
      <c r="L12" s="6"/>
    </row>
    <row r="13" spans="1:14" ht="12.75" outlineLevel="3" x14ac:dyDescent="0.2">
      <c r="A13" s="106" t="s">
        <v>72</v>
      </c>
      <c r="B13" s="86">
        <v>8283.7102117199993</v>
      </c>
      <c r="C13" s="86">
        <v>8781.0073115100004</v>
      </c>
      <c r="D13" s="86">
        <v>9437.68709141</v>
      </c>
      <c r="E13" s="86">
        <v>9199.0309381200004</v>
      </c>
      <c r="F13" s="86">
        <v>9443.0042065599991</v>
      </c>
      <c r="G13" s="86">
        <v>10135.91976029</v>
      </c>
      <c r="H13" s="86">
        <v>6849.7577343100002</v>
      </c>
      <c r="I13" s="86">
        <v>2704.57</v>
      </c>
      <c r="J13" s="6"/>
      <c r="K13" s="6"/>
      <c r="L13" s="6"/>
    </row>
    <row r="14" spans="1:14" ht="12.75" outlineLevel="3" x14ac:dyDescent="0.2">
      <c r="A14" s="106" t="s">
        <v>121</v>
      </c>
      <c r="B14" s="86">
        <v>1500</v>
      </c>
      <c r="C14" s="86">
        <v>1500</v>
      </c>
      <c r="D14" s="86">
        <v>1500</v>
      </c>
      <c r="E14" s="86">
        <v>1500</v>
      </c>
      <c r="F14" s="86">
        <v>1500</v>
      </c>
      <c r="G14" s="86">
        <v>1500</v>
      </c>
      <c r="H14" s="86">
        <v>1500</v>
      </c>
      <c r="I14" s="86">
        <v>1500</v>
      </c>
      <c r="J14" s="6"/>
      <c r="K14" s="6"/>
      <c r="L14" s="6"/>
    </row>
    <row r="15" spans="1:14" ht="12.75" outlineLevel="3" x14ac:dyDescent="0.2">
      <c r="A15" s="106" t="s">
        <v>178</v>
      </c>
      <c r="B15" s="86">
        <v>2617.63</v>
      </c>
      <c r="C15" s="86">
        <v>2617.63</v>
      </c>
      <c r="D15" s="86">
        <v>2617.63</v>
      </c>
      <c r="E15" s="86">
        <v>2617.63</v>
      </c>
      <c r="F15" s="86">
        <v>2617.63</v>
      </c>
      <c r="G15" s="86">
        <v>2617.63</v>
      </c>
      <c r="H15" s="86">
        <v>2617.63</v>
      </c>
      <c r="I15" s="86">
        <v>2617.63</v>
      </c>
      <c r="J15" s="6"/>
      <c r="K15" s="6"/>
      <c r="L15" s="6"/>
    </row>
    <row r="16" spans="1:14" ht="12.75" outlineLevel="3" x14ac:dyDescent="0.2">
      <c r="A16" s="106" t="s">
        <v>77</v>
      </c>
      <c r="B16" s="86">
        <v>3250</v>
      </c>
      <c r="C16" s="86">
        <v>3250</v>
      </c>
      <c r="D16" s="86">
        <v>3250</v>
      </c>
      <c r="E16" s="86">
        <v>3250</v>
      </c>
      <c r="F16" s="86">
        <v>3250</v>
      </c>
      <c r="G16" s="86">
        <v>3250</v>
      </c>
      <c r="H16" s="86">
        <v>3250</v>
      </c>
      <c r="I16" s="86">
        <v>3250</v>
      </c>
      <c r="J16" s="6"/>
      <c r="K16" s="6"/>
      <c r="L16" s="6"/>
    </row>
    <row r="17" spans="1:12" ht="12.75" outlineLevel="3" x14ac:dyDescent="0.2">
      <c r="A17" s="106" t="s">
        <v>142</v>
      </c>
      <c r="B17" s="86">
        <v>15848.84</v>
      </c>
      <c r="C17" s="86">
        <v>15848.84</v>
      </c>
      <c r="D17" s="86">
        <v>15848.84</v>
      </c>
      <c r="E17" s="86">
        <v>15848.84</v>
      </c>
      <c r="F17" s="86">
        <v>15848.84</v>
      </c>
      <c r="G17" s="86">
        <v>15848.84</v>
      </c>
      <c r="H17" s="86">
        <v>15848.84</v>
      </c>
      <c r="I17" s="86">
        <v>15848.84</v>
      </c>
      <c r="J17" s="6"/>
      <c r="K17" s="6"/>
      <c r="L17" s="6"/>
    </row>
    <row r="18" spans="1:12" ht="12.75" outlineLevel="3" x14ac:dyDescent="0.2">
      <c r="A18" s="106" t="s">
        <v>140</v>
      </c>
      <c r="B18" s="86">
        <v>1048.92516</v>
      </c>
      <c r="C18" s="86">
        <v>13283.278013499999</v>
      </c>
      <c r="D18" s="86">
        <v>14299.24561756</v>
      </c>
      <c r="E18" s="86">
        <v>13890.56204673</v>
      </c>
      <c r="F18" s="86">
        <v>12203.20024086</v>
      </c>
      <c r="G18" s="86">
        <v>19013.36749904</v>
      </c>
      <c r="H18" s="86">
        <v>18777.953378869999</v>
      </c>
      <c r="I18" s="86">
        <v>18735.489489669999</v>
      </c>
      <c r="J18" s="6"/>
      <c r="K18" s="6"/>
      <c r="L18" s="6"/>
    </row>
    <row r="19" spans="1:12" ht="12.75" outlineLevel="3" x14ac:dyDescent="0.2">
      <c r="A19" s="106" t="s">
        <v>132</v>
      </c>
      <c r="B19" s="86">
        <v>21910.342336000002</v>
      </c>
      <c r="C19" s="86">
        <v>22039.551152</v>
      </c>
      <c r="D19" s="86">
        <v>34281.427334860004</v>
      </c>
      <c r="E19" s="86">
        <v>34176.965954940002</v>
      </c>
      <c r="F19" s="86">
        <v>49158.496147329999</v>
      </c>
      <c r="G19" s="86">
        <v>52111.638694449997</v>
      </c>
      <c r="H19" s="86">
        <v>48930.943947439999</v>
      </c>
      <c r="I19" s="86">
        <v>49252.235186359998</v>
      </c>
      <c r="J19" s="6"/>
      <c r="K19" s="6"/>
      <c r="L19" s="6"/>
    </row>
    <row r="20" spans="1:12" ht="12.75" outlineLevel="3" x14ac:dyDescent="0.2">
      <c r="A20" s="106" t="s">
        <v>136</v>
      </c>
      <c r="B20" s="86">
        <v>0</v>
      </c>
      <c r="C20" s="86">
        <v>0</v>
      </c>
      <c r="D20" s="86">
        <v>0</v>
      </c>
      <c r="E20" s="86">
        <v>0</v>
      </c>
      <c r="F20" s="86">
        <v>300</v>
      </c>
      <c r="G20" s="86">
        <v>300</v>
      </c>
      <c r="H20" s="86">
        <v>716</v>
      </c>
      <c r="I20" s="86">
        <v>416</v>
      </c>
      <c r="J20" s="6"/>
      <c r="K20" s="6"/>
      <c r="L20" s="6"/>
    </row>
    <row r="21" spans="1:12" ht="12.75" outlineLevel="3" x14ac:dyDescent="0.2">
      <c r="A21" s="106" t="s">
        <v>0</v>
      </c>
      <c r="B21" s="86">
        <v>43377.236129329998</v>
      </c>
      <c r="C21" s="86">
        <v>36369.621793209997</v>
      </c>
      <c r="D21" s="86">
        <v>38704.983743019999</v>
      </c>
      <c r="E21" s="86">
        <v>29230.920825720001</v>
      </c>
      <c r="F21" s="86">
        <v>34196.925275369998</v>
      </c>
      <c r="G21" s="86">
        <v>32717.952818080001</v>
      </c>
      <c r="H21" s="86">
        <v>34006.995114400001</v>
      </c>
      <c r="I21" s="86">
        <v>34859.323853579997</v>
      </c>
      <c r="J21" s="6"/>
      <c r="K21" s="6"/>
      <c r="L21" s="6"/>
    </row>
    <row r="22" spans="1:12" ht="12.75" outlineLevel="3" x14ac:dyDescent="0.2">
      <c r="A22" s="106" t="s">
        <v>85</v>
      </c>
      <c r="B22" s="86">
        <v>3845.1067200000002</v>
      </c>
      <c r="C22" s="86">
        <v>4029.2830399999998</v>
      </c>
      <c r="D22" s="86">
        <v>4333.7022399999996</v>
      </c>
      <c r="E22" s="86">
        <v>4199.8889600000002</v>
      </c>
      <c r="F22" s="86">
        <v>4034.8444800000002</v>
      </c>
      <c r="G22" s="86">
        <v>4031.56032</v>
      </c>
      <c r="H22" s="86">
        <v>3981.7054400000002</v>
      </c>
      <c r="I22" s="86">
        <v>3972.7126400000002</v>
      </c>
      <c r="J22" s="6"/>
      <c r="K22" s="6"/>
      <c r="L22" s="6"/>
    </row>
    <row r="23" spans="1:12" ht="12.75" outlineLevel="3" x14ac:dyDescent="0.2">
      <c r="A23" s="106" t="s">
        <v>152</v>
      </c>
      <c r="B23" s="86">
        <v>160233.81210464</v>
      </c>
      <c r="C23" s="86">
        <v>160325.77542317001</v>
      </c>
      <c r="D23" s="86">
        <v>159833.65620570999</v>
      </c>
      <c r="E23" s="86">
        <v>158098.65248135</v>
      </c>
      <c r="F23" s="86">
        <v>157487.13295818001</v>
      </c>
      <c r="G23" s="86">
        <v>157475.22958183</v>
      </c>
      <c r="H23" s="86">
        <v>161608.98950405</v>
      </c>
      <c r="I23" s="86">
        <v>161025.66496907</v>
      </c>
      <c r="J23" s="6"/>
      <c r="K23" s="6"/>
      <c r="L23" s="6"/>
    </row>
    <row r="24" spans="1:12" ht="12.75" outlineLevel="3" x14ac:dyDescent="0.2">
      <c r="A24" s="106" t="s">
        <v>39</v>
      </c>
      <c r="B24" s="86">
        <v>0</v>
      </c>
      <c r="C24" s="86">
        <v>50</v>
      </c>
      <c r="D24" s="86">
        <v>50</v>
      </c>
      <c r="E24" s="86">
        <v>130</v>
      </c>
      <c r="F24" s="86">
        <v>830</v>
      </c>
      <c r="G24" s="86">
        <v>830</v>
      </c>
      <c r="H24" s="86">
        <v>883.5</v>
      </c>
      <c r="I24" s="86">
        <v>1086.73</v>
      </c>
      <c r="J24" s="6"/>
      <c r="K24" s="6"/>
      <c r="L24" s="6"/>
    </row>
    <row r="25" spans="1:12" ht="12.75" outlineLevel="3" x14ac:dyDescent="0.2">
      <c r="A25" s="106" t="s">
        <v>28</v>
      </c>
      <c r="B25" s="86">
        <v>27100</v>
      </c>
      <c r="C25" s="86">
        <v>27100</v>
      </c>
      <c r="D25" s="86">
        <v>27100</v>
      </c>
      <c r="E25" s="86">
        <v>27100</v>
      </c>
      <c r="F25" s="86">
        <v>27100</v>
      </c>
      <c r="G25" s="86">
        <v>27100</v>
      </c>
      <c r="H25" s="86">
        <v>25600</v>
      </c>
      <c r="I25" s="86">
        <v>24100</v>
      </c>
      <c r="J25" s="6"/>
      <c r="K25" s="6"/>
      <c r="L25" s="6"/>
    </row>
    <row r="26" spans="1:12" ht="12.75" outlineLevel="3" x14ac:dyDescent="0.2">
      <c r="A26" s="106" t="s">
        <v>109</v>
      </c>
      <c r="B26" s="86">
        <v>48624.790999999997</v>
      </c>
      <c r="C26" s="86">
        <v>48624.790999999997</v>
      </c>
      <c r="D26" s="86">
        <v>48624.790999999997</v>
      </c>
      <c r="E26" s="86">
        <v>48624.790999999997</v>
      </c>
      <c r="F26" s="86">
        <v>44739.790999999997</v>
      </c>
      <c r="G26" s="86">
        <v>41039.790999999997</v>
      </c>
      <c r="H26" s="86">
        <v>41039.790999999997</v>
      </c>
      <c r="I26" s="86">
        <v>41039.790999999997</v>
      </c>
      <c r="J26" s="6"/>
      <c r="K26" s="6"/>
      <c r="L26" s="6"/>
    </row>
    <row r="27" spans="1:12" ht="12.75" outlineLevel="3" x14ac:dyDescent="0.2">
      <c r="A27" s="106" t="s">
        <v>169</v>
      </c>
      <c r="B27" s="86">
        <v>31301.198</v>
      </c>
      <c r="C27" s="86">
        <v>31301.198</v>
      </c>
      <c r="D27" s="86">
        <v>31301.198</v>
      </c>
      <c r="E27" s="86">
        <v>31301.198</v>
      </c>
      <c r="F27" s="86">
        <v>31301.198</v>
      </c>
      <c r="G27" s="86">
        <v>31301.198</v>
      </c>
      <c r="H27" s="86">
        <v>31301.198</v>
      </c>
      <c r="I27" s="86">
        <v>31301.198</v>
      </c>
      <c r="J27" s="6"/>
      <c r="K27" s="6"/>
      <c r="L27" s="6"/>
    </row>
    <row r="28" spans="1:12" ht="12.75" outlineLevel="3" x14ac:dyDescent="0.2">
      <c r="A28" s="106" t="s">
        <v>2</v>
      </c>
      <c r="B28" s="86">
        <v>0</v>
      </c>
      <c r="C28" s="86">
        <v>0</v>
      </c>
      <c r="D28" s="86">
        <v>0</v>
      </c>
      <c r="E28" s="86">
        <v>0</v>
      </c>
      <c r="F28" s="86">
        <v>0.56699999999999995</v>
      </c>
      <c r="G28" s="86">
        <v>0.56699999999999995</v>
      </c>
      <c r="H28" s="86">
        <v>196.56700000000001</v>
      </c>
      <c r="I28" s="86">
        <v>196.56700000000001</v>
      </c>
      <c r="J28" s="6"/>
      <c r="K28" s="6"/>
      <c r="L28" s="6"/>
    </row>
    <row r="29" spans="1:12" ht="12.75" outlineLevel="3" x14ac:dyDescent="0.2">
      <c r="A29" s="106" t="s">
        <v>56</v>
      </c>
      <c r="B29" s="86">
        <v>36874.398999999998</v>
      </c>
      <c r="C29" s="86">
        <v>51148.919000000002</v>
      </c>
      <c r="D29" s="86">
        <v>51148.919000000002</v>
      </c>
      <c r="E29" s="86">
        <v>51148.919000000002</v>
      </c>
      <c r="F29" s="86">
        <v>51148.919000000002</v>
      </c>
      <c r="G29" s="86">
        <v>51148.919000000002</v>
      </c>
      <c r="H29" s="86">
        <v>51148.919000000002</v>
      </c>
      <c r="I29" s="86">
        <v>51148.919000000002</v>
      </c>
      <c r="J29" s="6"/>
      <c r="K29" s="6"/>
      <c r="L29" s="6"/>
    </row>
    <row r="30" spans="1:12" ht="12.75" outlineLevel="2" x14ac:dyDescent="0.2">
      <c r="A30" s="21" t="s">
        <v>8</v>
      </c>
      <c r="B30" s="172">
        <f t="shared" ref="B30:H30" si="4">SUM(B$31:B$31)</f>
        <v>2645.0504501</v>
      </c>
      <c r="C30" s="172">
        <f t="shared" si="4"/>
        <v>2645.0504501</v>
      </c>
      <c r="D30" s="172">
        <f t="shared" si="4"/>
        <v>2645.0504501</v>
      </c>
      <c r="E30" s="172">
        <f t="shared" si="4"/>
        <v>2611.9873194800002</v>
      </c>
      <c r="F30" s="172">
        <f t="shared" si="4"/>
        <v>2611.9873194800002</v>
      </c>
      <c r="G30" s="172">
        <f t="shared" si="4"/>
        <v>2611.9873194800002</v>
      </c>
      <c r="H30" s="172">
        <f t="shared" si="4"/>
        <v>2578.92418886</v>
      </c>
      <c r="I30" s="172">
        <v>2578.92418886</v>
      </c>
      <c r="J30" s="6"/>
      <c r="K30" s="6"/>
      <c r="L30" s="6"/>
    </row>
    <row r="31" spans="1:12" ht="12.75" outlineLevel="3" x14ac:dyDescent="0.2">
      <c r="A31" s="106" t="s">
        <v>97</v>
      </c>
      <c r="B31" s="86">
        <v>2645.0504501</v>
      </c>
      <c r="C31" s="86">
        <v>2645.0504501</v>
      </c>
      <c r="D31" s="86">
        <v>2645.0504501</v>
      </c>
      <c r="E31" s="86">
        <v>2611.9873194800002</v>
      </c>
      <c r="F31" s="86">
        <v>2611.9873194800002</v>
      </c>
      <c r="G31" s="86">
        <v>2611.9873194800002</v>
      </c>
      <c r="H31" s="86">
        <v>2578.92418886</v>
      </c>
      <c r="I31" s="86">
        <v>2578.92418886</v>
      </c>
      <c r="J31" s="6"/>
      <c r="K31" s="6"/>
      <c r="L31" s="6"/>
    </row>
    <row r="32" spans="1:12" ht="15" outlineLevel="1" x14ac:dyDescent="0.25">
      <c r="A32" s="175" t="s">
        <v>114</v>
      </c>
      <c r="B32" s="41">
        <f t="shared" ref="B32:I32" si="5">B$33+B$41+B$45</f>
        <v>21459.454905539998</v>
      </c>
      <c r="C32" s="41">
        <f t="shared" si="5"/>
        <v>21150.247491269998</v>
      </c>
      <c r="D32" s="41">
        <f t="shared" si="5"/>
        <v>20950.247491269998</v>
      </c>
      <c r="E32" s="41">
        <f t="shared" si="5"/>
        <v>20950.247491269998</v>
      </c>
      <c r="F32" s="41">
        <f t="shared" si="5"/>
        <v>20564.59007699</v>
      </c>
      <c r="G32" s="41">
        <f t="shared" si="5"/>
        <v>20488.140076989999</v>
      </c>
      <c r="H32" s="41">
        <f t="shared" si="5"/>
        <v>20411.690076989998</v>
      </c>
      <c r="I32" s="41">
        <f t="shared" si="5"/>
        <v>20288.53266266</v>
      </c>
      <c r="J32" s="6"/>
      <c r="K32" s="6"/>
      <c r="L32" s="6"/>
    </row>
    <row r="33" spans="1:12" ht="12.75" outlineLevel="2" x14ac:dyDescent="0.2">
      <c r="A33" s="21" t="s">
        <v>130</v>
      </c>
      <c r="B33" s="172">
        <f t="shared" ref="B33:H33" si="6">SUM(B$34:B$40)</f>
        <v>16400.011599999998</v>
      </c>
      <c r="C33" s="172">
        <f t="shared" si="6"/>
        <v>16400.011599999998</v>
      </c>
      <c r="D33" s="172">
        <f t="shared" si="6"/>
        <v>16200.0116</v>
      </c>
      <c r="E33" s="172">
        <f t="shared" si="6"/>
        <v>16200.0116</v>
      </c>
      <c r="F33" s="172">
        <f t="shared" si="6"/>
        <v>16200.0116</v>
      </c>
      <c r="G33" s="172">
        <f t="shared" si="6"/>
        <v>16200.0116</v>
      </c>
      <c r="H33" s="172">
        <f t="shared" si="6"/>
        <v>16200.0116</v>
      </c>
      <c r="I33" s="172">
        <v>16200.0116</v>
      </c>
      <c r="J33" s="6"/>
      <c r="K33" s="6"/>
      <c r="L33" s="6"/>
    </row>
    <row r="34" spans="1:12" ht="12.75" outlineLevel="3" x14ac:dyDescent="0.2">
      <c r="A34" s="106" t="s">
        <v>154</v>
      </c>
      <c r="B34" s="86">
        <v>1.1599999999999999E-2</v>
      </c>
      <c r="C34" s="86">
        <v>1.1599999999999999E-2</v>
      </c>
      <c r="D34" s="86">
        <v>1.1599999999999999E-2</v>
      </c>
      <c r="E34" s="86">
        <v>1.1599999999999999E-2</v>
      </c>
      <c r="F34" s="86">
        <v>1.1599999999999999E-2</v>
      </c>
      <c r="G34" s="86">
        <v>1.1599999999999999E-2</v>
      </c>
      <c r="H34" s="86">
        <v>1.1599999999999999E-2</v>
      </c>
      <c r="I34" s="86">
        <v>1.1599999999999999E-2</v>
      </c>
      <c r="J34" s="6"/>
      <c r="K34" s="6"/>
      <c r="L34" s="6"/>
    </row>
    <row r="35" spans="1:12" ht="12.75" outlineLevel="3" x14ac:dyDescent="0.2">
      <c r="A35" s="106" t="s">
        <v>46</v>
      </c>
      <c r="B35" s="86">
        <v>1000</v>
      </c>
      <c r="C35" s="86">
        <v>1000</v>
      </c>
      <c r="D35" s="86">
        <v>1000</v>
      </c>
      <c r="E35" s="86">
        <v>1000</v>
      </c>
      <c r="F35" s="86">
        <v>1000</v>
      </c>
      <c r="G35" s="86">
        <v>1000</v>
      </c>
      <c r="H35" s="86">
        <v>1000</v>
      </c>
      <c r="I35" s="86">
        <v>1000</v>
      </c>
      <c r="J35" s="6"/>
      <c r="K35" s="6"/>
      <c r="L35" s="6"/>
    </row>
    <row r="36" spans="1:12" ht="12.75" outlineLevel="3" x14ac:dyDescent="0.2">
      <c r="A36" s="106" t="s">
        <v>51</v>
      </c>
      <c r="B36" s="86">
        <v>3000</v>
      </c>
      <c r="C36" s="86">
        <v>3000</v>
      </c>
      <c r="D36" s="86">
        <v>3000</v>
      </c>
      <c r="E36" s="86">
        <v>3000</v>
      </c>
      <c r="F36" s="86">
        <v>3000</v>
      </c>
      <c r="G36" s="86">
        <v>3000</v>
      </c>
      <c r="H36" s="86">
        <v>3000</v>
      </c>
      <c r="I36" s="86">
        <v>3000</v>
      </c>
      <c r="J36" s="6"/>
      <c r="K36" s="6"/>
      <c r="L36" s="6"/>
    </row>
    <row r="37" spans="1:12" ht="12.75" outlineLevel="3" x14ac:dyDescent="0.2">
      <c r="A37" s="106" t="s">
        <v>181</v>
      </c>
      <c r="B37" s="86">
        <v>3200</v>
      </c>
      <c r="C37" s="86">
        <v>3200</v>
      </c>
      <c r="D37" s="86">
        <v>3000</v>
      </c>
      <c r="E37" s="86">
        <v>3000</v>
      </c>
      <c r="F37" s="86">
        <v>3000</v>
      </c>
      <c r="G37" s="86">
        <v>3000</v>
      </c>
      <c r="H37" s="86">
        <v>3000</v>
      </c>
      <c r="I37" s="86">
        <v>3000</v>
      </c>
      <c r="J37" s="6"/>
      <c r="K37" s="6"/>
      <c r="L37" s="6"/>
    </row>
    <row r="38" spans="1:12" ht="12.75" outlineLevel="3" x14ac:dyDescent="0.2">
      <c r="A38" s="106" t="s">
        <v>146</v>
      </c>
      <c r="B38" s="86">
        <v>4800</v>
      </c>
      <c r="C38" s="86">
        <v>4800</v>
      </c>
      <c r="D38" s="86">
        <v>4800</v>
      </c>
      <c r="E38" s="86">
        <v>4800</v>
      </c>
      <c r="F38" s="86">
        <v>4800</v>
      </c>
      <c r="G38" s="86">
        <v>4800</v>
      </c>
      <c r="H38" s="86">
        <v>4800</v>
      </c>
      <c r="I38" s="86">
        <v>4800</v>
      </c>
      <c r="J38" s="6"/>
      <c r="K38" s="6"/>
      <c r="L38" s="6"/>
    </row>
    <row r="39" spans="1:12" ht="12.75" outlineLevel="3" x14ac:dyDescent="0.2">
      <c r="A39" s="106" t="s">
        <v>41</v>
      </c>
      <c r="B39" s="86">
        <v>250</v>
      </c>
      <c r="C39" s="86">
        <v>250</v>
      </c>
      <c r="D39" s="86">
        <v>250</v>
      </c>
      <c r="E39" s="86">
        <v>250</v>
      </c>
      <c r="F39" s="86">
        <v>250</v>
      </c>
      <c r="G39" s="86">
        <v>250</v>
      </c>
      <c r="H39" s="86">
        <v>250</v>
      </c>
      <c r="I39" s="86">
        <v>250</v>
      </c>
      <c r="J39" s="6"/>
      <c r="K39" s="6"/>
      <c r="L39" s="6"/>
    </row>
    <row r="40" spans="1:12" ht="12.75" outlineLevel="3" x14ac:dyDescent="0.2">
      <c r="A40" s="106" t="s">
        <v>177</v>
      </c>
      <c r="B40" s="86">
        <v>4150</v>
      </c>
      <c r="C40" s="86">
        <v>4150</v>
      </c>
      <c r="D40" s="86">
        <v>4150</v>
      </c>
      <c r="E40" s="86">
        <v>4150</v>
      </c>
      <c r="F40" s="86">
        <v>4150</v>
      </c>
      <c r="G40" s="86">
        <v>4150</v>
      </c>
      <c r="H40" s="86">
        <v>4150</v>
      </c>
      <c r="I40" s="86">
        <v>4150</v>
      </c>
      <c r="J40" s="6"/>
      <c r="K40" s="6"/>
      <c r="L40" s="6"/>
    </row>
    <row r="41" spans="1:12" ht="12.75" outlineLevel="2" x14ac:dyDescent="0.2">
      <c r="A41" s="21" t="s">
        <v>8</v>
      </c>
      <c r="B41" s="172">
        <f t="shared" ref="B41:H41" si="7">SUM(B$42:B$44)</f>
        <v>5058.4886555400008</v>
      </c>
      <c r="C41" s="172">
        <f t="shared" si="7"/>
        <v>4749.2812412700005</v>
      </c>
      <c r="D41" s="172">
        <f t="shared" si="7"/>
        <v>4749.2812412700005</v>
      </c>
      <c r="E41" s="172">
        <f t="shared" si="7"/>
        <v>4749.2812412700005</v>
      </c>
      <c r="F41" s="172">
        <f t="shared" si="7"/>
        <v>4363.6238269899995</v>
      </c>
      <c r="G41" s="172">
        <f t="shared" si="7"/>
        <v>4287.1738269899997</v>
      </c>
      <c r="H41" s="172">
        <f t="shared" si="7"/>
        <v>4210.7238269899999</v>
      </c>
      <c r="I41" s="172">
        <v>4087.56641266</v>
      </c>
      <c r="J41" s="6"/>
      <c r="K41" s="6"/>
      <c r="L41" s="6"/>
    </row>
    <row r="42" spans="1:12" ht="12.75" outlineLevel="3" x14ac:dyDescent="0.2">
      <c r="A42" s="106" t="s">
        <v>10</v>
      </c>
      <c r="B42" s="86">
        <v>1050</v>
      </c>
      <c r="C42" s="86">
        <v>787.5</v>
      </c>
      <c r="D42" s="86">
        <v>787.5</v>
      </c>
      <c r="E42" s="86">
        <v>787.5</v>
      </c>
      <c r="F42" s="86">
        <v>525</v>
      </c>
      <c r="G42" s="86">
        <v>525</v>
      </c>
      <c r="H42" s="86">
        <v>525</v>
      </c>
      <c r="I42" s="86">
        <v>525</v>
      </c>
      <c r="J42" s="6"/>
      <c r="K42" s="6"/>
      <c r="L42" s="6"/>
    </row>
    <row r="43" spans="1:12" ht="12.75" outlineLevel="3" x14ac:dyDescent="0.2">
      <c r="A43" s="106" t="s">
        <v>107</v>
      </c>
      <c r="B43" s="86">
        <v>3859.8623181500002</v>
      </c>
      <c r="C43" s="86">
        <v>3822.3623181500002</v>
      </c>
      <c r="D43" s="86">
        <v>3822.3623181500002</v>
      </c>
      <c r="E43" s="86">
        <v>3822.3623181500002</v>
      </c>
      <c r="F43" s="86">
        <v>3708.4123181499999</v>
      </c>
      <c r="G43" s="86">
        <v>3631.9623181500001</v>
      </c>
      <c r="H43" s="86">
        <v>3555.5123181499998</v>
      </c>
      <c r="I43" s="86">
        <v>3441.56231815</v>
      </c>
      <c r="J43" s="6"/>
      <c r="K43" s="6"/>
      <c r="L43" s="6"/>
    </row>
    <row r="44" spans="1:12" ht="12.75" outlineLevel="3" x14ac:dyDescent="0.2">
      <c r="A44" s="106" t="s">
        <v>30</v>
      </c>
      <c r="B44" s="86">
        <v>148.62633739</v>
      </c>
      <c r="C44" s="86">
        <v>139.41892311999999</v>
      </c>
      <c r="D44" s="86">
        <v>139.41892311999999</v>
      </c>
      <c r="E44" s="86">
        <v>139.41892311999999</v>
      </c>
      <c r="F44" s="86">
        <v>130.21150883999999</v>
      </c>
      <c r="G44" s="86">
        <v>130.21150883999999</v>
      </c>
      <c r="H44" s="86">
        <v>130.21150883999999</v>
      </c>
      <c r="I44" s="86">
        <v>121.00409451</v>
      </c>
      <c r="J44" s="6"/>
      <c r="K44" s="6"/>
      <c r="L44" s="6"/>
    </row>
    <row r="45" spans="1:12" ht="12.75" outlineLevel="2" x14ac:dyDescent="0.2">
      <c r="A45" s="21" t="s">
        <v>133</v>
      </c>
      <c r="B45" s="172">
        <f t="shared" ref="B45:H45" si="8">SUM(B$46:B$46)</f>
        <v>0.95465</v>
      </c>
      <c r="C45" s="172">
        <f t="shared" si="8"/>
        <v>0.95465</v>
      </c>
      <c r="D45" s="172">
        <f t="shared" si="8"/>
        <v>0.95465</v>
      </c>
      <c r="E45" s="172">
        <f t="shared" si="8"/>
        <v>0.95465</v>
      </c>
      <c r="F45" s="172">
        <f t="shared" si="8"/>
        <v>0.95465</v>
      </c>
      <c r="G45" s="172">
        <f t="shared" si="8"/>
        <v>0.95465</v>
      </c>
      <c r="H45" s="172">
        <f t="shared" si="8"/>
        <v>0.95465</v>
      </c>
      <c r="I45" s="172">
        <v>0.95465</v>
      </c>
      <c r="J45" s="6"/>
      <c r="K45" s="6"/>
      <c r="L45" s="6"/>
    </row>
    <row r="46" spans="1:12" ht="12.75" outlineLevel="3" x14ac:dyDescent="0.2">
      <c r="A46" s="106" t="s">
        <v>175</v>
      </c>
      <c r="B46" s="86">
        <v>0.95465</v>
      </c>
      <c r="C46" s="86">
        <v>0.95465</v>
      </c>
      <c r="D46" s="86">
        <v>0.95465</v>
      </c>
      <c r="E46" s="86">
        <v>0.95465</v>
      </c>
      <c r="F46" s="86">
        <v>0.95465</v>
      </c>
      <c r="G46" s="86">
        <v>0.95465</v>
      </c>
      <c r="H46" s="86">
        <v>0.95465</v>
      </c>
      <c r="I46" s="86">
        <v>0.95465</v>
      </c>
      <c r="J46" s="6"/>
      <c r="K46" s="6"/>
      <c r="L46" s="6"/>
    </row>
    <row r="47" spans="1:12" ht="15" x14ac:dyDescent="0.25">
      <c r="A47" s="130" t="s">
        <v>80</v>
      </c>
      <c r="B47" s="191">
        <f t="shared" ref="B47:I47" si="9">B$48+B$70</f>
        <v>1042719.58097317</v>
      </c>
      <c r="C47" s="191">
        <f t="shared" si="9"/>
        <v>1096013.42602269</v>
      </c>
      <c r="D47" s="191">
        <f t="shared" si="9"/>
        <v>1175470.22981126</v>
      </c>
      <c r="E47" s="191">
        <f t="shared" si="9"/>
        <v>1156960.3288424201</v>
      </c>
      <c r="F47" s="191">
        <f t="shared" si="9"/>
        <v>1122124.1850522601</v>
      </c>
      <c r="G47" s="191">
        <f t="shared" si="9"/>
        <v>1110582.0979548998</v>
      </c>
      <c r="H47" s="191">
        <f t="shared" si="9"/>
        <v>1097562.0899331199</v>
      </c>
      <c r="I47" s="191">
        <f t="shared" si="9"/>
        <v>1095996.3353290099</v>
      </c>
      <c r="J47" s="6"/>
      <c r="K47" s="6"/>
      <c r="L47" s="6"/>
    </row>
    <row r="48" spans="1:12" ht="15" outlineLevel="1" x14ac:dyDescent="0.25">
      <c r="A48" s="175" t="s">
        <v>74</v>
      </c>
      <c r="B48" s="41">
        <f t="shared" ref="B48:I48" si="10">B$49+B$56+B$62+B$64+B$68</f>
        <v>826270.47817949008</v>
      </c>
      <c r="C48" s="41">
        <f t="shared" si="10"/>
        <v>863944.35578066995</v>
      </c>
      <c r="D48" s="41">
        <f t="shared" si="10"/>
        <v>939335.33813095</v>
      </c>
      <c r="E48" s="41">
        <f t="shared" si="10"/>
        <v>925203.33795781014</v>
      </c>
      <c r="F48" s="41">
        <f t="shared" si="10"/>
        <v>901600.12765132997</v>
      </c>
      <c r="G48" s="41">
        <f t="shared" si="10"/>
        <v>896072.31850717985</v>
      </c>
      <c r="H48" s="41">
        <f t="shared" si="10"/>
        <v>886037.51073646999</v>
      </c>
      <c r="I48" s="41">
        <f t="shared" si="10"/>
        <v>882284.96938579995</v>
      </c>
      <c r="J48" s="6"/>
      <c r="K48" s="6"/>
      <c r="L48" s="6"/>
    </row>
    <row r="49" spans="1:12" ht="12.75" outlineLevel="2" x14ac:dyDescent="0.2">
      <c r="A49" s="21" t="s">
        <v>143</v>
      </c>
      <c r="B49" s="172">
        <f t="shared" ref="B49:H49" si="11">SUM(B$50:B$55)</f>
        <v>337449.29111161997</v>
      </c>
      <c r="C49" s="172">
        <f t="shared" si="11"/>
        <v>351875.21380503004</v>
      </c>
      <c r="D49" s="172">
        <f t="shared" si="11"/>
        <v>379266.08179367002</v>
      </c>
      <c r="E49" s="172">
        <f t="shared" si="11"/>
        <v>372540.70199592004</v>
      </c>
      <c r="F49" s="172">
        <f t="shared" si="11"/>
        <v>358955.03369399993</v>
      </c>
      <c r="G49" s="172">
        <f t="shared" si="11"/>
        <v>355004.87263423996</v>
      </c>
      <c r="H49" s="172">
        <f t="shared" si="11"/>
        <v>350589.06898672006</v>
      </c>
      <c r="I49" s="172">
        <v>348620.08955850999</v>
      </c>
      <c r="J49" s="6"/>
      <c r="K49" s="6"/>
      <c r="L49" s="6"/>
    </row>
    <row r="50" spans="1:12" ht="12.75" outlineLevel="3" x14ac:dyDescent="0.2">
      <c r="A50" s="106" t="s">
        <v>29</v>
      </c>
      <c r="B50" s="86">
        <v>57953.115089999999</v>
      </c>
      <c r="C50" s="86">
        <v>60604.772539999998</v>
      </c>
      <c r="D50" s="86">
        <v>65805.094809999995</v>
      </c>
      <c r="E50" s="86">
        <v>65613.412670000005</v>
      </c>
      <c r="F50" s="86">
        <v>63221.158389999997</v>
      </c>
      <c r="G50" s="86">
        <v>61951.626100000001</v>
      </c>
      <c r="H50" s="86">
        <v>60915.4234</v>
      </c>
      <c r="I50" s="86">
        <v>60777.669679999999</v>
      </c>
      <c r="J50" s="6"/>
      <c r="K50" s="6"/>
      <c r="L50" s="6"/>
    </row>
    <row r="51" spans="1:12" ht="12.75" outlineLevel="3" x14ac:dyDescent="0.2">
      <c r="A51" s="106" t="s">
        <v>98</v>
      </c>
      <c r="B51" s="86">
        <v>13990.69907051</v>
      </c>
      <c r="C51" s="86">
        <v>14720.3780374</v>
      </c>
      <c r="D51" s="86">
        <v>15989.42881096</v>
      </c>
      <c r="E51" s="86">
        <v>15932.55975602</v>
      </c>
      <c r="F51" s="86">
        <v>15598.932524260001</v>
      </c>
      <c r="G51" s="86">
        <v>14882.86828278</v>
      </c>
      <c r="H51" s="86">
        <v>14856.5512227</v>
      </c>
      <c r="I51" s="86">
        <v>14952.852717010001</v>
      </c>
      <c r="J51" s="6"/>
      <c r="K51" s="6"/>
      <c r="L51" s="6"/>
    </row>
    <row r="52" spans="1:12" ht="12.75" outlineLevel="3" x14ac:dyDescent="0.2">
      <c r="A52" s="106" t="s">
        <v>78</v>
      </c>
      <c r="B52" s="86">
        <v>12530.14511808</v>
      </c>
      <c r="C52" s="86">
        <v>13103.464647160001</v>
      </c>
      <c r="D52" s="86">
        <v>14049.92352314</v>
      </c>
      <c r="E52" s="86">
        <v>14008.997825599999</v>
      </c>
      <c r="F52" s="86">
        <v>13555.44577722</v>
      </c>
      <c r="G52" s="86">
        <v>13283.24139884</v>
      </c>
      <c r="H52" s="86">
        <v>13061.065945689999</v>
      </c>
      <c r="I52" s="86">
        <v>13306.541820889999</v>
      </c>
      <c r="J52" s="6"/>
      <c r="K52" s="6"/>
      <c r="L52" s="6"/>
    </row>
    <row r="53" spans="1:12" ht="12.75" outlineLevel="3" x14ac:dyDescent="0.2">
      <c r="A53" s="106" t="s">
        <v>66</v>
      </c>
      <c r="B53" s="86">
        <v>124747.12580343999</v>
      </c>
      <c r="C53" s="86">
        <v>129575.87763197999</v>
      </c>
      <c r="D53" s="86">
        <v>139338.86772974001</v>
      </c>
      <c r="E53" s="86">
        <v>134577.12192447999</v>
      </c>
      <c r="F53" s="86">
        <v>129362.78663962</v>
      </c>
      <c r="G53" s="86">
        <v>128769.32668262</v>
      </c>
      <c r="H53" s="86">
        <v>127710.12937867</v>
      </c>
      <c r="I53" s="86">
        <v>126362.52169738</v>
      </c>
      <c r="J53" s="6"/>
      <c r="K53" s="6"/>
      <c r="L53" s="6"/>
    </row>
    <row r="54" spans="1:12" ht="12.75" outlineLevel="3" x14ac:dyDescent="0.2">
      <c r="A54" s="106" t="s">
        <v>94</v>
      </c>
      <c r="B54" s="86">
        <v>128207.69715962</v>
      </c>
      <c r="C54" s="86">
        <v>133849.22844748001</v>
      </c>
      <c r="D54" s="86">
        <v>144059.64860625</v>
      </c>
      <c r="E54" s="86">
        <v>142386.20616323999</v>
      </c>
      <c r="F54" s="86">
        <v>137195.18815989999</v>
      </c>
      <c r="G54" s="86">
        <v>136096.30550672</v>
      </c>
      <c r="H54" s="86">
        <v>134024.66063649001</v>
      </c>
      <c r="I54" s="86">
        <v>133199.31326793</v>
      </c>
      <c r="J54" s="6"/>
      <c r="K54" s="6"/>
      <c r="L54" s="6"/>
    </row>
    <row r="55" spans="1:12" ht="12.75" outlineLevel="3" x14ac:dyDescent="0.2">
      <c r="A55" s="106" t="s">
        <v>23</v>
      </c>
      <c r="B55" s="86">
        <v>20.508869969999999</v>
      </c>
      <c r="C55" s="86">
        <v>21.492501010000002</v>
      </c>
      <c r="D55" s="86">
        <v>23.118313579999999</v>
      </c>
      <c r="E55" s="86">
        <v>22.40365658</v>
      </c>
      <c r="F55" s="86">
        <v>21.522203000000001</v>
      </c>
      <c r="G55" s="86">
        <v>21.504663279999999</v>
      </c>
      <c r="H55" s="86">
        <v>21.238403170000002</v>
      </c>
      <c r="I55" s="86">
        <v>21.190375299999999</v>
      </c>
      <c r="J55" s="6"/>
      <c r="K55" s="6"/>
      <c r="L55" s="6"/>
    </row>
    <row r="56" spans="1:12" ht="12.75" outlineLevel="2" x14ac:dyDescent="0.2">
      <c r="A56" s="21" t="s">
        <v>4</v>
      </c>
      <c r="B56" s="172">
        <f t="shared" ref="B56:H56" si="12">SUM(B$57:B$61)</f>
        <v>32708.527153449999</v>
      </c>
      <c r="C56" s="172">
        <f t="shared" si="12"/>
        <v>34242.409410929999</v>
      </c>
      <c r="D56" s="172">
        <f t="shared" si="12"/>
        <v>37526.916022509999</v>
      </c>
      <c r="E56" s="172">
        <f t="shared" si="12"/>
        <v>45388.069667039999</v>
      </c>
      <c r="F56" s="172">
        <f t="shared" si="12"/>
        <v>44490.385573250001</v>
      </c>
      <c r="G56" s="172">
        <f t="shared" si="12"/>
        <v>43633.180387600005</v>
      </c>
      <c r="H56" s="172">
        <f t="shared" si="12"/>
        <v>44296.311358030005</v>
      </c>
      <c r="I56" s="172">
        <v>43789.79769721</v>
      </c>
      <c r="J56" s="6"/>
      <c r="K56" s="6"/>
      <c r="L56" s="6"/>
    </row>
    <row r="57" spans="1:12" ht="12.75" outlineLevel="3" x14ac:dyDescent="0.2">
      <c r="A57" s="106" t="s">
        <v>103</v>
      </c>
      <c r="B57" s="86">
        <v>6914.0144</v>
      </c>
      <c r="C57" s="86">
        <v>7142.7943999999998</v>
      </c>
      <c r="D57" s="86">
        <v>7988.7479999999996</v>
      </c>
      <c r="E57" s="86">
        <v>8048.6144000000004</v>
      </c>
      <c r="F57" s="86">
        <v>8023.2388000000001</v>
      </c>
      <c r="G57" s="86">
        <v>7720.3</v>
      </c>
      <c r="H57" s="86">
        <v>7652.8188</v>
      </c>
      <c r="I57" s="86">
        <v>7537.1588000000002</v>
      </c>
      <c r="J57" s="6"/>
      <c r="K57" s="6"/>
      <c r="L57" s="6"/>
    </row>
    <row r="58" spans="1:12" ht="12.75" outlineLevel="3" x14ac:dyDescent="0.2">
      <c r="A58" s="106" t="s">
        <v>36</v>
      </c>
      <c r="B58" s="86">
        <v>5428.1877029999996</v>
      </c>
      <c r="C58" s="86">
        <v>5676.5556180000003</v>
      </c>
      <c r="D58" s="86">
        <v>6163.6446269999997</v>
      </c>
      <c r="E58" s="86">
        <v>6145.690689</v>
      </c>
      <c r="F58" s="86">
        <v>5921.6198130000002</v>
      </c>
      <c r="G58" s="86">
        <v>5802.7088700000004</v>
      </c>
      <c r="H58" s="86">
        <v>5705.6527800000003</v>
      </c>
      <c r="I58" s="86">
        <v>5692.7500559999999</v>
      </c>
      <c r="J58" s="6"/>
      <c r="K58" s="6"/>
      <c r="L58" s="6"/>
    </row>
    <row r="59" spans="1:12" ht="12.75" outlineLevel="3" x14ac:dyDescent="0.2">
      <c r="A59" s="106" t="s">
        <v>9</v>
      </c>
      <c r="B59" s="86">
        <v>14540.944745860001</v>
      </c>
      <c r="C59" s="86">
        <v>15238.346638020001</v>
      </c>
      <c r="D59" s="86">
        <v>16391.060114370001</v>
      </c>
      <c r="E59" s="86">
        <v>15884.362865409999</v>
      </c>
      <c r="F59" s="86">
        <v>15259.40558185</v>
      </c>
      <c r="G59" s="86">
        <v>15246.96978447</v>
      </c>
      <c r="H59" s="86">
        <v>15058.18933949</v>
      </c>
      <c r="I59" s="86">
        <v>15024.137210880001</v>
      </c>
      <c r="J59" s="6"/>
      <c r="K59" s="6"/>
      <c r="L59" s="6"/>
    </row>
    <row r="60" spans="1:12" ht="12.75" outlineLevel="3" x14ac:dyDescent="0.2">
      <c r="A60" s="106" t="s">
        <v>99</v>
      </c>
      <c r="B60" s="86">
        <v>216.53395599999999</v>
      </c>
      <c r="C60" s="86">
        <v>226.91919528</v>
      </c>
      <c r="D60" s="86">
        <v>244.08462803</v>
      </c>
      <c r="E60" s="86">
        <v>236.53923384999999</v>
      </c>
      <c r="F60" s="86">
        <v>227.23279088000001</v>
      </c>
      <c r="G60" s="86">
        <v>227.04760536000001</v>
      </c>
      <c r="H60" s="86">
        <v>224.23641412000001</v>
      </c>
      <c r="I60" s="86">
        <v>223.72933276000001</v>
      </c>
      <c r="J60" s="6"/>
      <c r="K60" s="6"/>
      <c r="L60" s="6"/>
    </row>
    <row r="61" spans="1:12" ht="12.75" outlineLevel="3" x14ac:dyDescent="0.2">
      <c r="A61" s="106" t="s">
        <v>105</v>
      </c>
      <c r="B61" s="86">
        <v>5608.8463485900002</v>
      </c>
      <c r="C61" s="86">
        <v>5957.7935596300003</v>
      </c>
      <c r="D61" s="86">
        <v>6739.3786531100004</v>
      </c>
      <c r="E61" s="86">
        <v>15072.86247878</v>
      </c>
      <c r="F61" s="86">
        <v>15058.888587519999</v>
      </c>
      <c r="G61" s="86">
        <v>14636.15412777</v>
      </c>
      <c r="H61" s="86">
        <v>15655.414024420001</v>
      </c>
      <c r="I61" s="86">
        <v>15312.02229757</v>
      </c>
      <c r="J61" s="6"/>
      <c r="K61" s="6"/>
      <c r="L61" s="6"/>
    </row>
    <row r="62" spans="1:12" ht="12.75" outlineLevel="2" x14ac:dyDescent="0.2">
      <c r="A62" s="21" t="s">
        <v>22</v>
      </c>
      <c r="B62" s="172">
        <f t="shared" ref="B62:H62" si="13">SUM(B$63:B$63)</f>
        <v>1.3407676100000001</v>
      </c>
      <c r="C62" s="172">
        <f t="shared" si="13"/>
        <v>1.4021147199999999</v>
      </c>
      <c r="D62" s="172">
        <f t="shared" si="13"/>
        <v>1.5224261800000001</v>
      </c>
      <c r="E62" s="172">
        <f t="shared" si="13"/>
        <v>1.5179915399999999</v>
      </c>
      <c r="F62" s="172">
        <f t="shared" si="13"/>
        <v>1.4626458200000001</v>
      </c>
      <c r="G62" s="172">
        <f t="shared" si="13"/>
        <v>1.4332746999999999</v>
      </c>
      <c r="H62" s="172">
        <f t="shared" si="13"/>
        <v>1.40930175</v>
      </c>
      <c r="I62" s="172">
        <v>1.4061147599999999</v>
      </c>
      <c r="J62" s="6"/>
      <c r="K62" s="6"/>
      <c r="L62" s="6"/>
    </row>
    <row r="63" spans="1:12" ht="12.75" outlineLevel="3" x14ac:dyDescent="0.2">
      <c r="A63" s="106" t="s">
        <v>75</v>
      </c>
      <c r="B63" s="86">
        <v>1.3407676100000001</v>
      </c>
      <c r="C63" s="86">
        <v>1.4021147199999999</v>
      </c>
      <c r="D63" s="86">
        <v>1.5224261800000001</v>
      </c>
      <c r="E63" s="86">
        <v>1.5179915399999999</v>
      </c>
      <c r="F63" s="86">
        <v>1.4626458200000001</v>
      </c>
      <c r="G63" s="86">
        <v>1.4332746999999999</v>
      </c>
      <c r="H63" s="86">
        <v>1.40930175</v>
      </c>
      <c r="I63" s="86">
        <v>1.4061147599999999</v>
      </c>
      <c r="J63" s="6"/>
      <c r="K63" s="6"/>
      <c r="L63" s="6"/>
    </row>
    <row r="64" spans="1:12" ht="12.75" outlineLevel="2" x14ac:dyDescent="0.2">
      <c r="A64" s="21" t="s">
        <v>144</v>
      </c>
      <c r="B64" s="172">
        <f t="shared" ref="B64:H64" si="14">SUM(B$65:B$67)</f>
        <v>415269.93272281002</v>
      </c>
      <c r="C64" s="172">
        <f t="shared" si="14"/>
        <v>435186.79795399</v>
      </c>
      <c r="D64" s="172">
        <f t="shared" si="14"/>
        <v>476649.69038858998</v>
      </c>
      <c r="E64" s="172">
        <f t="shared" si="14"/>
        <v>461915.00665530999</v>
      </c>
      <c r="F64" s="172">
        <f t="shared" si="14"/>
        <v>454448.83625825995</v>
      </c>
      <c r="G64" s="172">
        <f t="shared" si="14"/>
        <v>454078.47886664001</v>
      </c>
      <c r="H64" s="172">
        <f t="shared" si="14"/>
        <v>448456.30354196997</v>
      </c>
      <c r="I64" s="172">
        <v>447442.17817932001</v>
      </c>
      <c r="J64" s="6"/>
      <c r="K64" s="6"/>
      <c r="L64" s="6"/>
    </row>
    <row r="65" spans="1:12" ht="12.75" outlineLevel="3" x14ac:dyDescent="0.2">
      <c r="A65" s="106" t="s">
        <v>120</v>
      </c>
      <c r="B65" s="86">
        <v>72002.001000000004</v>
      </c>
      <c r="C65" s="86">
        <v>75455.307000000001</v>
      </c>
      <c r="D65" s="86">
        <v>81163.167000000001</v>
      </c>
      <c r="E65" s="86">
        <v>78654.168000000005</v>
      </c>
      <c r="F65" s="86">
        <v>75559.584000000003</v>
      </c>
      <c r="G65" s="86">
        <v>75498.005999999994</v>
      </c>
      <c r="H65" s="86">
        <v>74563.226999999999</v>
      </c>
      <c r="I65" s="86">
        <v>74394.611999999994</v>
      </c>
      <c r="J65" s="6"/>
      <c r="K65" s="6"/>
      <c r="L65" s="6"/>
    </row>
    <row r="66" spans="1:12" ht="12.75" outlineLevel="3" x14ac:dyDescent="0.2">
      <c r="A66" s="106" t="s">
        <v>122</v>
      </c>
      <c r="B66" s="86">
        <v>24000.667000000001</v>
      </c>
      <c r="C66" s="86">
        <v>25151.769</v>
      </c>
      <c r="D66" s="86">
        <v>27054.388999999999</v>
      </c>
      <c r="E66" s="86">
        <v>26218.056</v>
      </c>
      <c r="F66" s="86">
        <v>25186.527999999998</v>
      </c>
      <c r="G66" s="86">
        <v>25166.002</v>
      </c>
      <c r="H66" s="86">
        <v>24854.409</v>
      </c>
      <c r="I66" s="86">
        <v>24798.204000000002</v>
      </c>
      <c r="J66" s="6"/>
      <c r="K66" s="6"/>
      <c r="L66" s="6"/>
    </row>
    <row r="67" spans="1:12" ht="12.75" outlineLevel="3" x14ac:dyDescent="0.2">
      <c r="A67" s="106" t="s">
        <v>126</v>
      </c>
      <c r="B67" s="86">
        <v>319267.26472281001</v>
      </c>
      <c r="C67" s="86">
        <v>334579.72195399</v>
      </c>
      <c r="D67" s="86">
        <v>368432.13438859</v>
      </c>
      <c r="E67" s="86">
        <v>357042.78265531</v>
      </c>
      <c r="F67" s="86">
        <v>353702.72425825999</v>
      </c>
      <c r="G67" s="86">
        <v>353414.47086663998</v>
      </c>
      <c r="H67" s="86">
        <v>349038.66754196997</v>
      </c>
      <c r="I67" s="86">
        <v>348249.36217932001</v>
      </c>
      <c r="J67" s="6"/>
      <c r="K67" s="6"/>
      <c r="L67" s="6"/>
    </row>
    <row r="68" spans="1:12" ht="12.75" outlineLevel="2" x14ac:dyDescent="0.2">
      <c r="A68" s="21" t="s">
        <v>6</v>
      </c>
      <c r="B68" s="172">
        <f t="shared" ref="B68:H68" si="15">SUM(B$69:B$69)</f>
        <v>40841.386423999997</v>
      </c>
      <c r="C68" s="172">
        <f t="shared" si="15"/>
        <v>42638.532496</v>
      </c>
      <c r="D68" s="172">
        <f t="shared" si="15"/>
        <v>45891.127500000002</v>
      </c>
      <c r="E68" s="172">
        <f t="shared" si="15"/>
        <v>45358.041647999999</v>
      </c>
      <c r="F68" s="172">
        <f t="shared" si="15"/>
        <v>43704.409480000002</v>
      </c>
      <c r="G68" s="172">
        <f t="shared" si="15"/>
        <v>43354.353344000003</v>
      </c>
      <c r="H68" s="172">
        <f t="shared" si="15"/>
        <v>42694.417547999998</v>
      </c>
      <c r="I68" s="172">
        <v>42431.497836000002</v>
      </c>
      <c r="J68" s="6"/>
      <c r="K68" s="6"/>
      <c r="L68" s="6"/>
    </row>
    <row r="69" spans="1:12" ht="12.75" outlineLevel="3" x14ac:dyDescent="0.2">
      <c r="A69" s="106" t="s">
        <v>94</v>
      </c>
      <c r="B69" s="86">
        <v>40841.386423999997</v>
      </c>
      <c r="C69" s="86">
        <v>42638.532496</v>
      </c>
      <c r="D69" s="86">
        <v>45891.127500000002</v>
      </c>
      <c r="E69" s="86">
        <v>45358.041647999999</v>
      </c>
      <c r="F69" s="86">
        <v>43704.409480000002</v>
      </c>
      <c r="G69" s="86">
        <v>43354.353344000003</v>
      </c>
      <c r="H69" s="86">
        <v>42694.417547999998</v>
      </c>
      <c r="I69" s="86">
        <v>42431.497836000002</v>
      </c>
      <c r="J69" s="6"/>
      <c r="K69" s="6"/>
      <c r="L69" s="6"/>
    </row>
    <row r="70" spans="1:12" ht="15" outlineLevel="1" x14ac:dyDescent="0.25">
      <c r="A70" s="175" t="s">
        <v>114</v>
      </c>
      <c r="B70" s="41">
        <f t="shared" ref="B70:I70" si="16">B$71+B$77+B$79+B$89+B$90</f>
        <v>216449.10279367998</v>
      </c>
      <c r="C70" s="41">
        <f t="shared" si="16"/>
        <v>232069.07024202004</v>
      </c>
      <c r="D70" s="41">
        <f t="shared" si="16"/>
        <v>236134.89168031001</v>
      </c>
      <c r="E70" s="41">
        <f t="shared" si="16"/>
        <v>231756.99088461002</v>
      </c>
      <c r="F70" s="41">
        <f t="shared" si="16"/>
        <v>220524.05740093</v>
      </c>
      <c r="G70" s="41">
        <f t="shared" si="16"/>
        <v>214509.77944772001</v>
      </c>
      <c r="H70" s="41">
        <f t="shared" si="16"/>
        <v>211524.57919665004</v>
      </c>
      <c r="I70" s="41">
        <f t="shared" si="16"/>
        <v>213711.36594321</v>
      </c>
      <c r="J70" s="6"/>
      <c r="K70" s="6"/>
      <c r="L70" s="6"/>
    </row>
    <row r="71" spans="1:12" ht="12.75" outlineLevel="2" x14ac:dyDescent="0.2">
      <c r="A71" s="21" t="s">
        <v>143</v>
      </c>
      <c r="B71" s="172">
        <f t="shared" ref="B71:H71" si="17">SUM(B$72:B$76)</f>
        <v>140833.80311661999</v>
      </c>
      <c r="C71" s="172">
        <f t="shared" si="17"/>
        <v>153455.44023684002</v>
      </c>
      <c r="D71" s="172">
        <f t="shared" si="17"/>
        <v>162602.18883142</v>
      </c>
      <c r="E71" s="172">
        <f t="shared" si="17"/>
        <v>160529.42095819002</v>
      </c>
      <c r="F71" s="172">
        <f t="shared" si="17"/>
        <v>154567.99906462</v>
      </c>
      <c r="G71" s="172">
        <f t="shared" si="17"/>
        <v>148901.30396250001</v>
      </c>
      <c r="H71" s="172">
        <f t="shared" si="17"/>
        <v>146742.19082188001</v>
      </c>
      <c r="I71" s="172">
        <v>150013.97229522999</v>
      </c>
      <c r="J71" s="6"/>
      <c r="K71" s="6"/>
      <c r="L71" s="6"/>
    </row>
    <row r="72" spans="1:12" ht="12.75" outlineLevel="3" x14ac:dyDescent="0.2">
      <c r="A72" s="106" t="s">
        <v>11</v>
      </c>
      <c r="B72" s="86">
        <v>456.63837268999998</v>
      </c>
      <c r="C72" s="86">
        <v>477.97529172999998</v>
      </c>
      <c r="D72" s="86">
        <v>516.84894581000003</v>
      </c>
      <c r="E72" s="86">
        <v>451.10630146</v>
      </c>
      <c r="F72" s="86">
        <v>404.86248533999998</v>
      </c>
      <c r="G72" s="86">
        <v>400.23368138000001</v>
      </c>
      <c r="H72" s="86">
        <v>394.32825062000001</v>
      </c>
      <c r="I72" s="86">
        <v>393.43652367999999</v>
      </c>
      <c r="J72" s="6"/>
      <c r="K72" s="6"/>
      <c r="L72" s="6"/>
    </row>
    <row r="73" spans="1:12" ht="12.75" outlineLevel="3" x14ac:dyDescent="0.2">
      <c r="A73" s="106" t="s">
        <v>98</v>
      </c>
      <c r="B73" s="86">
        <v>3050.1432933199999</v>
      </c>
      <c r="C73" s="86">
        <v>9518.3667486300001</v>
      </c>
      <c r="D73" s="86">
        <v>7412.3609181399997</v>
      </c>
      <c r="E73" s="86">
        <v>7137.7718522200003</v>
      </c>
      <c r="F73" s="86">
        <v>6857.9311295500002</v>
      </c>
      <c r="G73" s="86">
        <v>1953.2467659500001</v>
      </c>
      <c r="H73" s="86">
        <v>1789.4480529</v>
      </c>
      <c r="I73" s="86">
        <v>5772.5626011599998</v>
      </c>
      <c r="J73" s="6"/>
      <c r="K73" s="6"/>
      <c r="L73" s="6"/>
    </row>
    <row r="74" spans="1:12" ht="12.75" outlineLevel="3" x14ac:dyDescent="0.2">
      <c r="A74" s="106" t="s">
        <v>78</v>
      </c>
      <c r="B74" s="86">
        <v>0</v>
      </c>
      <c r="C74" s="86">
        <v>0</v>
      </c>
      <c r="D74" s="86">
        <v>148.88030499999999</v>
      </c>
      <c r="E74" s="86">
        <v>148.44663499999999</v>
      </c>
      <c r="F74" s="86">
        <v>143.03429499999999</v>
      </c>
      <c r="G74" s="86">
        <v>140.16204999999999</v>
      </c>
      <c r="H74" s="86">
        <v>137.8177</v>
      </c>
      <c r="I74" s="86">
        <v>275.01208000000003</v>
      </c>
      <c r="J74" s="6"/>
      <c r="K74" s="6"/>
      <c r="L74" s="6"/>
    </row>
    <row r="75" spans="1:12" ht="12.75" outlineLevel="3" x14ac:dyDescent="0.2">
      <c r="A75" s="106" t="s">
        <v>66</v>
      </c>
      <c r="B75" s="86">
        <v>9418.9829975699995</v>
      </c>
      <c r="C75" s="86">
        <v>9922.7143563200007</v>
      </c>
      <c r="D75" s="86">
        <v>10801.159387469999</v>
      </c>
      <c r="E75" s="86">
        <v>10738.68801543</v>
      </c>
      <c r="F75" s="86">
        <v>10287.64808393</v>
      </c>
      <c r="G75" s="86">
        <v>10629.452638930001</v>
      </c>
      <c r="H75" s="86">
        <v>10709.19082528</v>
      </c>
      <c r="I75" s="86">
        <v>10684.97338883</v>
      </c>
      <c r="J75" s="6"/>
      <c r="K75" s="6"/>
      <c r="L75" s="6"/>
    </row>
    <row r="76" spans="1:12" ht="12.75" outlineLevel="3" x14ac:dyDescent="0.2">
      <c r="A76" s="106" t="s">
        <v>94</v>
      </c>
      <c r="B76" s="86">
        <v>127908.03845304</v>
      </c>
      <c r="C76" s="86">
        <v>133536.38384016001</v>
      </c>
      <c r="D76" s="86">
        <v>143722.93927500001</v>
      </c>
      <c r="E76" s="86">
        <v>142053.40815408001</v>
      </c>
      <c r="F76" s="86">
        <v>136874.5230708</v>
      </c>
      <c r="G76" s="86">
        <v>135778.20882624001</v>
      </c>
      <c r="H76" s="86">
        <v>133711.40599308</v>
      </c>
      <c r="I76" s="86">
        <v>132887.98770155999</v>
      </c>
      <c r="J76" s="6"/>
      <c r="K76" s="6"/>
      <c r="L76" s="6"/>
    </row>
    <row r="77" spans="1:12" ht="12.75" outlineLevel="2" x14ac:dyDescent="0.2">
      <c r="A77" s="21" t="s">
        <v>4</v>
      </c>
      <c r="B77" s="172">
        <f t="shared" ref="B77:H77" si="18">SUM(B$78:B$78)</f>
        <v>4679.0669948200002</v>
      </c>
      <c r="C77" s="172">
        <f t="shared" si="18"/>
        <v>4290.54578606</v>
      </c>
      <c r="D77" s="172">
        <f t="shared" si="18"/>
        <v>4615.1065842899998</v>
      </c>
      <c r="E77" s="172">
        <f t="shared" si="18"/>
        <v>4472.4396796700003</v>
      </c>
      <c r="F77" s="172">
        <f t="shared" si="18"/>
        <v>4296.4751932899999</v>
      </c>
      <c r="G77" s="172">
        <f t="shared" si="18"/>
        <v>4292.9737400599997</v>
      </c>
      <c r="H77" s="172">
        <f t="shared" si="18"/>
        <v>4239.8202607499998</v>
      </c>
      <c r="I77" s="172">
        <v>3625.9135376700001</v>
      </c>
      <c r="J77" s="6"/>
      <c r="K77" s="6"/>
      <c r="L77" s="6"/>
    </row>
    <row r="78" spans="1:12" ht="12.75" outlineLevel="3" x14ac:dyDescent="0.2">
      <c r="A78" s="106" t="s">
        <v>103</v>
      </c>
      <c r="B78" s="86">
        <v>4679.0669948200002</v>
      </c>
      <c r="C78" s="86">
        <v>4290.54578606</v>
      </c>
      <c r="D78" s="86">
        <v>4615.1065842899998</v>
      </c>
      <c r="E78" s="86">
        <v>4472.4396796700003</v>
      </c>
      <c r="F78" s="86">
        <v>4296.4751932899999</v>
      </c>
      <c r="G78" s="86">
        <v>4292.9737400599997</v>
      </c>
      <c r="H78" s="86">
        <v>4239.8202607499998</v>
      </c>
      <c r="I78" s="86">
        <v>3625.9135376700001</v>
      </c>
      <c r="J78" s="6"/>
      <c r="K78" s="6"/>
      <c r="L78" s="6"/>
    </row>
    <row r="79" spans="1:12" ht="12.75" outlineLevel="2" x14ac:dyDescent="0.2">
      <c r="A79" s="21" t="s">
        <v>22</v>
      </c>
      <c r="B79" s="172">
        <f t="shared" ref="B79:H79" si="19">SUM(B$80:B$88)</f>
        <v>68227.550551149994</v>
      </c>
      <c r="C79" s="172">
        <f t="shared" si="19"/>
        <v>71495.211779420002</v>
      </c>
      <c r="D79" s="172">
        <f t="shared" si="19"/>
        <v>65874.005242879997</v>
      </c>
      <c r="E79" s="172">
        <f t="shared" si="19"/>
        <v>63746.894540999994</v>
      </c>
      <c r="F79" s="172">
        <f t="shared" si="19"/>
        <v>58761.019617799997</v>
      </c>
      <c r="G79" s="172">
        <f t="shared" si="19"/>
        <v>58440.154640419991</v>
      </c>
      <c r="H79" s="172">
        <f t="shared" si="19"/>
        <v>57710.989266310004</v>
      </c>
      <c r="I79" s="172">
        <v>57257.338621809999</v>
      </c>
      <c r="J79" s="6"/>
      <c r="K79" s="6"/>
      <c r="L79" s="6"/>
    </row>
    <row r="80" spans="1:12" ht="12.75" outlineLevel="3" x14ac:dyDescent="0.2">
      <c r="A80" s="106" t="s">
        <v>65</v>
      </c>
      <c r="B80" s="86">
        <v>978.60044465999999</v>
      </c>
      <c r="C80" s="86">
        <v>1023.37652194</v>
      </c>
      <c r="D80" s="86">
        <v>0</v>
      </c>
      <c r="E80" s="86">
        <v>0</v>
      </c>
      <c r="F80" s="86">
        <v>0</v>
      </c>
      <c r="G80" s="86">
        <v>0</v>
      </c>
      <c r="H80" s="86">
        <v>0</v>
      </c>
      <c r="I80" s="86">
        <v>0</v>
      </c>
      <c r="J80" s="6"/>
      <c r="K80" s="6"/>
      <c r="L80" s="6"/>
    </row>
    <row r="81" spans="1:12" ht="12.75" outlineLevel="3" x14ac:dyDescent="0.2">
      <c r="A81" s="106" t="s">
        <v>137</v>
      </c>
      <c r="B81" s="86">
        <v>2419.2672336000001</v>
      </c>
      <c r="C81" s="86">
        <v>2535.2983152000002</v>
      </c>
      <c r="D81" s="86">
        <v>2727.0824112</v>
      </c>
      <c r="E81" s="86">
        <v>2642.7800447999998</v>
      </c>
      <c r="F81" s="86">
        <v>0</v>
      </c>
      <c r="G81" s="86">
        <v>0</v>
      </c>
      <c r="H81" s="86">
        <v>0</v>
      </c>
      <c r="I81" s="86">
        <v>0</v>
      </c>
      <c r="J81" s="6"/>
      <c r="K81" s="6"/>
      <c r="L81" s="6"/>
    </row>
    <row r="82" spans="1:12" ht="12.75" outlineLevel="3" x14ac:dyDescent="0.2">
      <c r="A82" s="106" t="s">
        <v>14</v>
      </c>
      <c r="B82" s="86">
        <v>0</v>
      </c>
      <c r="C82" s="86">
        <v>0</v>
      </c>
      <c r="D82" s="86">
        <v>0</v>
      </c>
      <c r="E82" s="86">
        <v>0</v>
      </c>
      <c r="F82" s="86">
        <v>220.42605838</v>
      </c>
      <c r="G82" s="86">
        <v>378.79199248999998</v>
      </c>
      <c r="H82" s="86">
        <v>373.17205301000001</v>
      </c>
      <c r="I82" s="86">
        <v>372.32816429000002</v>
      </c>
      <c r="J82" s="6"/>
      <c r="K82" s="6"/>
      <c r="L82" s="6"/>
    </row>
    <row r="83" spans="1:12" ht="12.75" outlineLevel="3" x14ac:dyDescent="0.2">
      <c r="A83" s="106" t="s">
        <v>123</v>
      </c>
      <c r="B83" s="86">
        <v>1114.48297594</v>
      </c>
      <c r="C83" s="86">
        <v>1165.4763881399999</v>
      </c>
      <c r="D83" s="86">
        <v>1265.48258506</v>
      </c>
      <c r="E83" s="86">
        <v>1135.61675092</v>
      </c>
      <c r="F83" s="86">
        <v>1094.21235017</v>
      </c>
      <c r="G83" s="86">
        <v>1072.2396760500001</v>
      </c>
      <c r="H83" s="86">
        <v>1054.30539866</v>
      </c>
      <c r="I83" s="86">
        <v>1051.9211996700001</v>
      </c>
      <c r="J83" s="6"/>
      <c r="K83" s="6"/>
      <c r="L83" s="6"/>
    </row>
    <row r="84" spans="1:12" ht="12.75" outlineLevel="3" x14ac:dyDescent="0.2">
      <c r="A84" s="106" t="s">
        <v>155</v>
      </c>
      <c r="B84" s="86">
        <v>12000.333500000001</v>
      </c>
      <c r="C84" s="86">
        <v>12575.8845</v>
      </c>
      <c r="D84" s="86">
        <v>13527.1945</v>
      </c>
      <c r="E84" s="86">
        <v>13109.028</v>
      </c>
      <c r="F84" s="86">
        <v>12593.263999999999</v>
      </c>
      <c r="G84" s="86">
        <v>12583.001</v>
      </c>
      <c r="H84" s="86">
        <v>12427.2045</v>
      </c>
      <c r="I84" s="86">
        <v>12399.102000000001</v>
      </c>
      <c r="J84" s="6"/>
      <c r="K84" s="6"/>
      <c r="L84" s="6"/>
    </row>
    <row r="85" spans="1:12" ht="12.75" outlineLevel="3" x14ac:dyDescent="0.2">
      <c r="A85" s="106" t="s">
        <v>70</v>
      </c>
      <c r="B85" s="86">
        <v>1729.9680773600001</v>
      </c>
      <c r="C85" s="86">
        <v>1812.93950952</v>
      </c>
      <c r="D85" s="86">
        <v>1950.0803591199999</v>
      </c>
      <c r="E85" s="86">
        <v>1889.7974764799999</v>
      </c>
      <c r="F85" s="86">
        <v>1652.73996736</v>
      </c>
      <c r="G85" s="86">
        <v>1651.39305124</v>
      </c>
      <c r="H85" s="86">
        <v>1630.94631858</v>
      </c>
      <c r="I85" s="86">
        <v>1627.2581464800001</v>
      </c>
      <c r="J85" s="6"/>
      <c r="K85" s="6"/>
      <c r="L85" s="6"/>
    </row>
    <row r="86" spans="1:12" ht="12.75" outlineLevel="3" x14ac:dyDescent="0.2">
      <c r="A86" s="106" t="s">
        <v>73</v>
      </c>
      <c r="B86" s="86">
        <v>37252.00874664</v>
      </c>
      <c r="C86" s="86">
        <v>39038.661666419997</v>
      </c>
      <c r="D86" s="86">
        <v>41991.763631529997</v>
      </c>
      <c r="E86" s="86">
        <v>40693.671198049997</v>
      </c>
      <c r="F86" s="86">
        <v>39092.611940889998</v>
      </c>
      <c r="G86" s="86">
        <v>39060.753045819998</v>
      </c>
      <c r="H86" s="86">
        <v>38577.122105000002</v>
      </c>
      <c r="I86" s="86">
        <v>38166.740236110003</v>
      </c>
      <c r="J86" s="6"/>
      <c r="K86" s="6"/>
      <c r="L86" s="6"/>
    </row>
    <row r="87" spans="1:12" ht="12.75" outlineLevel="3" x14ac:dyDescent="0.2">
      <c r="A87" s="106" t="s">
        <v>160</v>
      </c>
      <c r="B87" s="86">
        <v>3914.35878353</v>
      </c>
      <c r="C87" s="86">
        <v>4102.0963253399996</v>
      </c>
      <c r="D87" s="86">
        <v>4412.4017559699996</v>
      </c>
      <c r="E87" s="86">
        <v>4276.0010707499996</v>
      </c>
      <c r="F87" s="86">
        <v>4107.7653010000004</v>
      </c>
      <c r="G87" s="86">
        <v>3693.9758748200002</v>
      </c>
      <c r="H87" s="86">
        <v>3648.2388910599998</v>
      </c>
      <c r="I87" s="86">
        <v>3639.98887526</v>
      </c>
      <c r="J87" s="6"/>
      <c r="K87" s="6"/>
      <c r="L87" s="6"/>
    </row>
    <row r="88" spans="1:12" ht="12.75" outlineLevel="3" x14ac:dyDescent="0.2">
      <c r="A88" s="106" t="s">
        <v>31</v>
      </c>
      <c r="B88" s="86">
        <v>8818.5307894199996</v>
      </c>
      <c r="C88" s="86">
        <v>9241.4785528600005</v>
      </c>
      <c r="D88" s="86">
        <v>0</v>
      </c>
      <c r="E88" s="86">
        <v>0</v>
      </c>
      <c r="F88" s="86">
        <v>0</v>
      </c>
      <c r="G88" s="86">
        <v>0</v>
      </c>
      <c r="H88" s="86">
        <v>0</v>
      </c>
      <c r="I88" s="86">
        <v>0</v>
      </c>
      <c r="J88" s="6"/>
      <c r="K88" s="6"/>
      <c r="L88" s="6"/>
    </row>
    <row r="89" spans="1:12" ht="12.75" outlineLevel="2" x14ac:dyDescent="0.2">
      <c r="A89" s="21" t="s">
        <v>144</v>
      </c>
      <c r="B89" s="172"/>
      <c r="C89" s="172"/>
      <c r="D89" s="172"/>
      <c r="E89" s="172"/>
      <c r="F89" s="172"/>
      <c r="G89" s="172"/>
      <c r="H89" s="172"/>
      <c r="I89" s="172"/>
      <c r="J89" s="6"/>
      <c r="K89" s="6"/>
      <c r="L89" s="6"/>
    </row>
    <row r="90" spans="1:12" ht="12.75" outlineLevel="2" x14ac:dyDescent="0.2">
      <c r="A90" s="21" t="s">
        <v>6</v>
      </c>
      <c r="B90" s="172">
        <f t="shared" ref="B90:H90" si="20">SUM(B$91:B$91)</f>
        <v>2708.68213109</v>
      </c>
      <c r="C90" s="172">
        <f t="shared" si="20"/>
        <v>2827.8724397000001</v>
      </c>
      <c r="D90" s="172">
        <f t="shared" si="20"/>
        <v>3043.5910217199998</v>
      </c>
      <c r="E90" s="172">
        <f t="shared" si="20"/>
        <v>3008.2357057499999</v>
      </c>
      <c r="F90" s="172">
        <f t="shared" si="20"/>
        <v>2898.56352522</v>
      </c>
      <c r="G90" s="172">
        <f t="shared" si="20"/>
        <v>2875.3471047399998</v>
      </c>
      <c r="H90" s="172">
        <f t="shared" si="20"/>
        <v>2831.57884771</v>
      </c>
      <c r="I90" s="172">
        <v>2814.1414884999999</v>
      </c>
      <c r="J90" s="6"/>
      <c r="K90" s="6"/>
      <c r="L90" s="6"/>
    </row>
    <row r="91" spans="1:12" ht="12.75" outlineLevel="3" x14ac:dyDescent="0.2">
      <c r="A91" s="106" t="s">
        <v>94</v>
      </c>
      <c r="B91" s="86">
        <v>2708.68213109</v>
      </c>
      <c r="C91" s="86">
        <v>2827.8724397000001</v>
      </c>
      <c r="D91" s="86">
        <v>3043.5910217199998</v>
      </c>
      <c r="E91" s="86">
        <v>3008.2357057499999</v>
      </c>
      <c r="F91" s="86">
        <v>2898.56352522</v>
      </c>
      <c r="G91" s="86">
        <v>2875.3471047399998</v>
      </c>
      <c r="H91" s="86">
        <v>2831.57884771</v>
      </c>
      <c r="I91" s="86">
        <v>2814.1414884999999</v>
      </c>
      <c r="J91" s="6"/>
      <c r="K91" s="6"/>
      <c r="L91" s="6"/>
    </row>
    <row r="92" spans="1:12" x14ac:dyDescent="0.2">
      <c r="B92" s="177"/>
      <c r="C92" s="177"/>
      <c r="D92" s="177"/>
      <c r="E92" s="177"/>
      <c r="F92" s="177"/>
      <c r="G92" s="177"/>
      <c r="H92" s="177"/>
      <c r="I92" s="177"/>
      <c r="J92" s="6"/>
      <c r="K92" s="6"/>
      <c r="L92" s="6"/>
    </row>
    <row r="93" spans="1:12" x14ac:dyDescent="0.2">
      <c r="B93" s="177"/>
      <c r="C93" s="177"/>
      <c r="D93" s="177"/>
      <c r="E93" s="177"/>
      <c r="F93" s="177"/>
      <c r="G93" s="177"/>
      <c r="H93" s="177"/>
      <c r="I93" s="177"/>
      <c r="J93" s="6"/>
      <c r="K93" s="6"/>
      <c r="L93" s="6"/>
    </row>
    <row r="94" spans="1:12" x14ac:dyDescent="0.2">
      <c r="B94" s="177"/>
      <c r="C94" s="177"/>
      <c r="D94" s="177"/>
      <c r="E94" s="177"/>
      <c r="F94" s="177"/>
      <c r="G94" s="177"/>
      <c r="H94" s="177"/>
      <c r="I94" s="177"/>
      <c r="J94" s="6"/>
      <c r="K94" s="6"/>
      <c r="L94" s="6"/>
    </row>
    <row r="95" spans="1:12" x14ac:dyDescent="0.2">
      <c r="B95" s="177"/>
      <c r="C95" s="177"/>
      <c r="D95" s="177"/>
      <c r="E95" s="177"/>
      <c r="F95" s="177"/>
      <c r="G95" s="177"/>
      <c r="H95" s="177"/>
      <c r="I95" s="177"/>
      <c r="J95" s="6"/>
      <c r="K95" s="6"/>
      <c r="L95" s="6"/>
    </row>
    <row r="96" spans="1:12" x14ac:dyDescent="0.2">
      <c r="B96" s="177"/>
      <c r="C96" s="177"/>
      <c r="D96" s="177"/>
      <c r="E96" s="177"/>
      <c r="F96" s="177"/>
      <c r="G96" s="177"/>
      <c r="H96" s="177"/>
      <c r="I96" s="177"/>
      <c r="J96" s="6"/>
      <c r="K96" s="6"/>
      <c r="L96" s="6"/>
    </row>
    <row r="97" spans="2:12" x14ac:dyDescent="0.2">
      <c r="B97" s="177"/>
      <c r="C97" s="177"/>
      <c r="D97" s="177"/>
      <c r="E97" s="177"/>
      <c r="F97" s="177"/>
      <c r="G97" s="177"/>
      <c r="H97" s="177"/>
      <c r="I97" s="177"/>
      <c r="J97" s="6"/>
      <c r="K97" s="6"/>
      <c r="L97" s="6"/>
    </row>
    <row r="98" spans="2:12" x14ac:dyDescent="0.2">
      <c r="B98" s="177"/>
      <c r="C98" s="177"/>
      <c r="D98" s="177"/>
      <c r="E98" s="177"/>
      <c r="F98" s="177"/>
      <c r="G98" s="177"/>
      <c r="H98" s="177"/>
      <c r="I98" s="177"/>
      <c r="J98" s="6"/>
      <c r="K98" s="6"/>
      <c r="L98" s="6"/>
    </row>
    <row r="99" spans="2:12" x14ac:dyDescent="0.2">
      <c r="B99" s="177"/>
      <c r="C99" s="177"/>
      <c r="D99" s="177"/>
      <c r="E99" s="177"/>
      <c r="F99" s="177"/>
      <c r="G99" s="177"/>
      <c r="H99" s="177"/>
      <c r="I99" s="177"/>
      <c r="J99" s="6"/>
      <c r="K99" s="6"/>
      <c r="L99" s="6"/>
    </row>
    <row r="100" spans="2:12" x14ac:dyDescent="0.2">
      <c r="B100" s="177"/>
      <c r="C100" s="177"/>
      <c r="D100" s="177"/>
      <c r="E100" s="177"/>
      <c r="F100" s="177"/>
      <c r="G100" s="177"/>
      <c r="H100" s="177"/>
      <c r="I100" s="177"/>
      <c r="J100" s="6"/>
      <c r="K100" s="6"/>
      <c r="L100" s="6"/>
    </row>
    <row r="101" spans="2:12" x14ac:dyDescent="0.2">
      <c r="B101" s="177"/>
      <c r="C101" s="177"/>
      <c r="D101" s="177"/>
      <c r="E101" s="177"/>
      <c r="F101" s="177"/>
      <c r="G101" s="177"/>
      <c r="H101" s="177"/>
      <c r="I101" s="177"/>
      <c r="J101" s="6"/>
      <c r="K101" s="6"/>
      <c r="L101" s="6"/>
    </row>
    <row r="102" spans="2:12" x14ac:dyDescent="0.2">
      <c r="B102" s="177"/>
      <c r="C102" s="177"/>
      <c r="D102" s="177"/>
      <c r="E102" s="177"/>
      <c r="F102" s="177"/>
      <c r="G102" s="177"/>
      <c r="H102" s="177"/>
      <c r="I102" s="177"/>
      <c r="J102" s="6"/>
      <c r="K102" s="6"/>
      <c r="L102" s="6"/>
    </row>
    <row r="103" spans="2:12" x14ac:dyDescent="0.2">
      <c r="B103" s="177"/>
      <c r="C103" s="177"/>
      <c r="D103" s="177"/>
      <c r="E103" s="177"/>
      <c r="F103" s="177"/>
      <c r="G103" s="177"/>
      <c r="H103" s="177"/>
      <c r="I103" s="177"/>
      <c r="J103" s="6"/>
      <c r="K103" s="6"/>
      <c r="L103" s="6"/>
    </row>
    <row r="104" spans="2:12" x14ac:dyDescent="0.2">
      <c r="B104" s="177"/>
      <c r="C104" s="177"/>
      <c r="D104" s="177"/>
      <c r="E104" s="177"/>
      <c r="F104" s="177"/>
      <c r="G104" s="177"/>
      <c r="H104" s="177"/>
      <c r="I104" s="177"/>
      <c r="J104" s="6"/>
      <c r="K104" s="6"/>
      <c r="L104" s="6"/>
    </row>
    <row r="105" spans="2:12" x14ac:dyDescent="0.2">
      <c r="B105" s="177"/>
      <c r="C105" s="177"/>
      <c r="D105" s="177"/>
      <c r="E105" s="177"/>
      <c r="F105" s="177"/>
      <c r="G105" s="177"/>
      <c r="H105" s="177"/>
      <c r="I105" s="177"/>
      <c r="J105" s="6"/>
      <c r="K105" s="6"/>
      <c r="L105" s="6"/>
    </row>
    <row r="106" spans="2:12" x14ac:dyDescent="0.2">
      <c r="B106" s="177"/>
      <c r="C106" s="177"/>
      <c r="D106" s="177"/>
      <c r="E106" s="177"/>
      <c r="F106" s="177"/>
      <c r="G106" s="177"/>
      <c r="H106" s="177"/>
      <c r="I106" s="177"/>
      <c r="J106" s="6"/>
      <c r="K106" s="6"/>
      <c r="L106" s="6"/>
    </row>
    <row r="107" spans="2:12" x14ac:dyDescent="0.2">
      <c r="B107" s="177"/>
      <c r="C107" s="177"/>
      <c r="D107" s="177"/>
      <c r="E107" s="177"/>
      <c r="F107" s="177"/>
      <c r="G107" s="177"/>
      <c r="H107" s="177"/>
      <c r="I107" s="177"/>
      <c r="J107" s="6"/>
      <c r="K107" s="6"/>
      <c r="L107" s="6"/>
    </row>
    <row r="108" spans="2:12" x14ac:dyDescent="0.2">
      <c r="B108" s="177"/>
      <c r="C108" s="177"/>
      <c r="D108" s="177"/>
      <c r="E108" s="177"/>
      <c r="F108" s="177"/>
      <c r="G108" s="177"/>
      <c r="H108" s="177"/>
      <c r="I108" s="177"/>
      <c r="J108" s="6"/>
      <c r="K108" s="6"/>
      <c r="L108" s="6"/>
    </row>
    <row r="109" spans="2:12" x14ac:dyDescent="0.2">
      <c r="B109" s="177"/>
      <c r="C109" s="177"/>
      <c r="D109" s="177"/>
      <c r="E109" s="177"/>
      <c r="F109" s="177"/>
      <c r="G109" s="177"/>
      <c r="H109" s="177"/>
      <c r="I109" s="177"/>
      <c r="J109" s="6"/>
      <c r="K109" s="6"/>
      <c r="L109" s="6"/>
    </row>
    <row r="110" spans="2:12" x14ac:dyDescent="0.2">
      <c r="B110" s="177"/>
      <c r="C110" s="177"/>
      <c r="D110" s="177"/>
      <c r="E110" s="177"/>
      <c r="F110" s="177"/>
      <c r="G110" s="177"/>
      <c r="H110" s="177"/>
      <c r="I110" s="177"/>
      <c r="J110" s="6"/>
      <c r="K110" s="6"/>
      <c r="L110" s="6"/>
    </row>
    <row r="111" spans="2:12" x14ac:dyDescent="0.2">
      <c r="B111" s="177"/>
      <c r="C111" s="177"/>
      <c r="D111" s="177"/>
      <c r="E111" s="177"/>
      <c r="F111" s="177"/>
      <c r="G111" s="177"/>
      <c r="H111" s="177"/>
      <c r="I111" s="177"/>
      <c r="J111" s="6"/>
      <c r="K111" s="6"/>
      <c r="L111" s="6"/>
    </row>
    <row r="112" spans="2:12" x14ac:dyDescent="0.2">
      <c r="B112" s="177"/>
      <c r="C112" s="177"/>
      <c r="D112" s="177"/>
      <c r="E112" s="177"/>
      <c r="F112" s="177"/>
      <c r="G112" s="177"/>
      <c r="H112" s="177"/>
      <c r="I112" s="177"/>
      <c r="J112" s="6"/>
      <c r="K112" s="6"/>
      <c r="L112" s="6"/>
    </row>
    <row r="113" spans="2:12" x14ac:dyDescent="0.2">
      <c r="B113" s="177"/>
      <c r="C113" s="177"/>
      <c r="D113" s="177"/>
      <c r="E113" s="177"/>
      <c r="F113" s="177"/>
      <c r="G113" s="177"/>
      <c r="H113" s="177"/>
      <c r="I113" s="177"/>
      <c r="J113" s="6"/>
      <c r="K113" s="6"/>
      <c r="L113" s="6"/>
    </row>
    <row r="114" spans="2:12" x14ac:dyDescent="0.2">
      <c r="B114" s="177"/>
      <c r="C114" s="177"/>
      <c r="D114" s="177"/>
      <c r="E114" s="177"/>
      <c r="F114" s="177"/>
      <c r="G114" s="177"/>
      <c r="H114" s="177"/>
      <c r="I114" s="177"/>
      <c r="J114" s="6"/>
      <c r="K114" s="6"/>
      <c r="L114" s="6"/>
    </row>
    <row r="115" spans="2:12" x14ac:dyDescent="0.2">
      <c r="B115" s="177"/>
      <c r="C115" s="177"/>
      <c r="D115" s="177"/>
      <c r="E115" s="177"/>
      <c r="F115" s="177"/>
      <c r="G115" s="177"/>
      <c r="H115" s="177"/>
      <c r="I115" s="177"/>
      <c r="J115" s="6"/>
      <c r="K115" s="6"/>
      <c r="L115" s="6"/>
    </row>
    <row r="116" spans="2:12" x14ac:dyDescent="0.2">
      <c r="B116" s="177"/>
      <c r="C116" s="177"/>
      <c r="D116" s="177"/>
      <c r="E116" s="177"/>
      <c r="F116" s="177"/>
      <c r="G116" s="177"/>
      <c r="H116" s="177"/>
      <c r="I116" s="177"/>
      <c r="J116" s="6"/>
      <c r="K116" s="6"/>
      <c r="L116" s="6"/>
    </row>
    <row r="117" spans="2:12" x14ac:dyDescent="0.2">
      <c r="B117" s="177"/>
      <c r="C117" s="177"/>
      <c r="D117" s="177"/>
      <c r="E117" s="177"/>
      <c r="F117" s="177"/>
      <c r="G117" s="177"/>
      <c r="H117" s="177"/>
      <c r="I117" s="177"/>
      <c r="J117" s="6"/>
      <c r="K117" s="6"/>
      <c r="L117" s="6"/>
    </row>
    <row r="118" spans="2:12" x14ac:dyDescent="0.2">
      <c r="B118" s="177"/>
      <c r="C118" s="177"/>
      <c r="D118" s="177"/>
      <c r="E118" s="177"/>
      <c r="F118" s="177"/>
      <c r="G118" s="177"/>
      <c r="H118" s="177"/>
      <c r="I118" s="177"/>
      <c r="J118" s="6"/>
      <c r="K118" s="6"/>
      <c r="L118" s="6"/>
    </row>
    <row r="119" spans="2:12" x14ac:dyDescent="0.2">
      <c r="B119" s="177"/>
      <c r="C119" s="177"/>
      <c r="D119" s="177"/>
      <c r="E119" s="177"/>
      <c r="F119" s="177"/>
      <c r="G119" s="177"/>
      <c r="H119" s="177"/>
      <c r="I119" s="177"/>
      <c r="J119" s="6"/>
      <c r="K119" s="6"/>
      <c r="L119" s="6"/>
    </row>
    <row r="120" spans="2:12" x14ac:dyDescent="0.2">
      <c r="B120" s="177"/>
      <c r="C120" s="177"/>
      <c r="D120" s="177"/>
      <c r="E120" s="177"/>
      <c r="F120" s="177"/>
      <c r="G120" s="177"/>
      <c r="H120" s="177"/>
      <c r="I120" s="177"/>
      <c r="J120" s="6"/>
      <c r="K120" s="6"/>
      <c r="L120" s="6"/>
    </row>
    <row r="121" spans="2:12" x14ac:dyDescent="0.2">
      <c r="B121" s="177"/>
      <c r="C121" s="177"/>
      <c r="D121" s="177"/>
      <c r="E121" s="177"/>
      <c r="F121" s="177"/>
      <c r="G121" s="177"/>
      <c r="H121" s="177"/>
      <c r="I121" s="177"/>
      <c r="J121" s="6"/>
      <c r="K121" s="6"/>
      <c r="L121" s="6"/>
    </row>
    <row r="122" spans="2:12" x14ac:dyDescent="0.2">
      <c r="B122" s="177"/>
      <c r="C122" s="177"/>
      <c r="D122" s="177"/>
      <c r="E122" s="177"/>
      <c r="F122" s="177"/>
      <c r="G122" s="177"/>
      <c r="H122" s="177"/>
      <c r="I122" s="177"/>
      <c r="J122" s="6"/>
      <c r="K122" s="6"/>
      <c r="L122" s="6"/>
    </row>
    <row r="123" spans="2:12" x14ac:dyDescent="0.2">
      <c r="B123" s="177"/>
      <c r="C123" s="177"/>
      <c r="D123" s="177"/>
      <c r="E123" s="177"/>
      <c r="F123" s="177"/>
      <c r="G123" s="177"/>
      <c r="H123" s="177"/>
      <c r="I123" s="177"/>
      <c r="J123" s="6"/>
      <c r="K123" s="6"/>
      <c r="L123" s="6"/>
    </row>
    <row r="124" spans="2:12" x14ac:dyDescent="0.2">
      <c r="B124" s="177"/>
      <c r="C124" s="177"/>
      <c r="D124" s="177"/>
      <c r="E124" s="177"/>
      <c r="F124" s="177"/>
      <c r="G124" s="177"/>
      <c r="H124" s="177"/>
      <c r="I124" s="177"/>
      <c r="J124" s="6"/>
      <c r="K124" s="6"/>
      <c r="L124" s="6"/>
    </row>
    <row r="125" spans="2:12" x14ac:dyDescent="0.2">
      <c r="B125" s="177"/>
      <c r="C125" s="177"/>
      <c r="D125" s="177"/>
      <c r="E125" s="177"/>
      <c r="F125" s="177"/>
      <c r="G125" s="177"/>
      <c r="H125" s="177"/>
      <c r="I125" s="177"/>
      <c r="J125" s="6"/>
      <c r="K125" s="6"/>
      <c r="L125" s="6"/>
    </row>
    <row r="126" spans="2:12" x14ac:dyDescent="0.2">
      <c r="B126" s="177"/>
      <c r="C126" s="177"/>
      <c r="D126" s="177"/>
      <c r="E126" s="177"/>
      <c r="F126" s="177"/>
      <c r="G126" s="177"/>
      <c r="H126" s="177"/>
      <c r="I126" s="177"/>
      <c r="J126" s="6"/>
      <c r="K126" s="6"/>
      <c r="L126" s="6"/>
    </row>
    <row r="127" spans="2:12" x14ac:dyDescent="0.2">
      <c r="B127" s="177"/>
      <c r="C127" s="177"/>
      <c r="D127" s="177"/>
      <c r="E127" s="177"/>
      <c r="F127" s="177"/>
      <c r="G127" s="177"/>
      <c r="H127" s="177"/>
      <c r="I127" s="177"/>
      <c r="J127" s="6"/>
      <c r="K127" s="6"/>
      <c r="L127" s="6"/>
    </row>
    <row r="128" spans="2:12" x14ac:dyDescent="0.2">
      <c r="B128" s="177"/>
      <c r="C128" s="177"/>
      <c r="D128" s="177"/>
      <c r="E128" s="177"/>
      <c r="F128" s="177"/>
      <c r="G128" s="177"/>
      <c r="H128" s="177"/>
      <c r="I128" s="177"/>
      <c r="J128" s="6"/>
      <c r="K128" s="6"/>
      <c r="L128" s="6"/>
    </row>
    <row r="129" spans="2:12" x14ac:dyDescent="0.2">
      <c r="B129" s="177"/>
      <c r="C129" s="177"/>
      <c r="D129" s="177"/>
      <c r="E129" s="177"/>
      <c r="F129" s="177"/>
      <c r="G129" s="177"/>
      <c r="H129" s="177"/>
      <c r="I129" s="177"/>
      <c r="J129" s="6"/>
      <c r="K129" s="6"/>
      <c r="L129" s="6"/>
    </row>
    <row r="130" spans="2:12" x14ac:dyDescent="0.2">
      <c r="B130" s="177"/>
      <c r="C130" s="177"/>
      <c r="D130" s="177"/>
      <c r="E130" s="177"/>
      <c r="F130" s="177"/>
      <c r="G130" s="177"/>
      <c r="H130" s="177"/>
      <c r="I130" s="177"/>
      <c r="J130" s="6"/>
      <c r="K130" s="6"/>
      <c r="L130" s="6"/>
    </row>
    <row r="131" spans="2:12" x14ac:dyDescent="0.2">
      <c r="B131" s="177"/>
      <c r="C131" s="177"/>
      <c r="D131" s="177"/>
      <c r="E131" s="177"/>
      <c r="F131" s="177"/>
      <c r="G131" s="177"/>
      <c r="H131" s="177"/>
      <c r="I131" s="177"/>
      <c r="J131" s="6"/>
      <c r="K131" s="6"/>
      <c r="L131" s="6"/>
    </row>
    <row r="132" spans="2:12" x14ac:dyDescent="0.2">
      <c r="B132" s="177"/>
      <c r="C132" s="177"/>
      <c r="D132" s="177"/>
      <c r="E132" s="177"/>
      <c r="F132" s="177"/>
      <c r="G132" s="177"/>
      <c r="H132" s="177"/>
      <c r="I132" s="177"/>
      <c r="J132" s="6"/>
      <c r="K132" s="6"/>
      <c r="L132" s="6"/>
    </row>
    <row r="133" spans="2:12" x14ac:dyDescent="0.2">
      <c r="B133" s="177"/>
      <c r="C133" s="177"/>
      <c r="D133" s="177"/>
      <c r="E133" s="177"/>
      <c r="F133" s="177"/>
      <c r="G133" s="177"/>
      <c r="H133" s="177"/>
      <c r="I133" s="177"/>
      <c r="J133" s="6"/>
      <c r="K133" s="6"/>
      <c r="L133" s="6"/>
    </row>
    <row r="134" spans="2:12" x14ac:dyDescent="0.2">
      <c r="B134" s="177"/>
      <c r="C134" s="177"/>
      <c r="D134" s="177"/>
      <c r="E134" s="177"/>
      <c r="F134" s="177"/>
      <c r="G134" s="177"/>
      <c r="H134" s="177"/>
      <c r="I134" s="177"/>
      <c r="J134" s="6"/>
      <c r="K134" s="6"/>
      <c r="L134" s="6"/>
    </row>
    <row r="135" spans="2:12" x14ac:dyDescent="0.2">
      <c r="B135" s="177"/>
      <c r="C135" s="177"/>
      <c r="D135" s="177"/>
      <c r="E135" s="177"/>
      <c r="F135" s="177"/>
      <c r="G135" s="177"/>
      <c r="H135" s="177"/>
      <c r="I135" s="177"/>
      <c r="J135" s="6"/>
      <c r="K135" s="6"/>
      <c r="L135" s="6"/>
    </row>
    <row r="136" spans="2:12" x14ac:dyDescent="0.2">
      <c r="B136" s="177"/>
      <c r="C136" s="177"/>
      <c r="D136" s="177"/>
      <c r="E136" s="177"/>
      <c r="F136" s="177"/>
      <c r="G136" s="177"/>
      <c r="H136" s="177"/>
      <c r="I136" s="177"/>
      <c r="J136" s="6"/>
      <c r="K136" s="6"/>
      <c r="L136" s="6"/>
    </row>
    <row r="137" spans="2:12" x14ac:dyDescent="0.2">
      <c r="B137" s="177"/>
      <c r="C137" s="177"/>
      <c r="D137" s="177"/>
      <c r="E137" s="177"/>
      <c r="F137" s="177"/>
      <c r="G137" s="177"/>
      <c r="H137" s="177"/>
      <c r="I137" s="177"/>
      <c r="J137" s="6"/>
      <c r="K137" s="6"/>
      <c r="L137" s="6"/>
    </row>
    <row r="138" spans="2:12" x14ac:dyDescent="0.2">
      <c r="B138" s="177"/>
      <c r="C138" s="177"/>
      <c r="D138" s="177"/>
      <c r="E138" s="177"/>
      <c r="F138" s="177"/>
      <c r="G138" s="177"/>
      <c r="H138" s="177"/>
      <c r="I138" s="177"/>
      <c r="J138" s="6"/>
      <c r="K138" s="6"/>
      <c r="L138" s="6"/>
    </row>
    <row r="139" spans="2:12" x14ac:dyDescent="0.2">
      <c r="B139" s="177"/>
      <c r="C139" s="177"/>
      <c r="D139" s="177"/>
      <c r="E139" s="177"/>
      <c r="F139" s="177"/>
      <c r="G139" s="177"/>
      <c r="H139" s="177"/>
      <c r="I139" s="177"/>
      <c r="J139" s="6"/>
      <c r="K139" s="6"/>
      <c r="L139" s="6"/>
    </row>
    <row r="140" spans="2:12" x14ac:dyDescent="0.2">
      <c r="B140" s="177"/>
      <c r="C140" s="177"/>
      <c r="D140" s="177"/>
      <c r="E140" s="177"/>
      <c r="F140" s="177"/>
      <c r="G140" s="177"/>
      <c r="H140" s="177"/>
      <c r="I140" s="177"/>
      <c r="J140" s="6"/>
      <c r="K140" s="6"/>
      <c r="L140" s="6"/>
    </row>
    <row r="141" spans="2:12" x14ac:dyDescent="0.2">
      <c r="B141" s="177"/>
      <c r="C141" s="177"/>
      <c r="D141" s="177"/>
      <c r="E141" s="177"/>
      <c r="F141" s="177"/>
      <c r="G141" s="177"/>
      <c r="H141" s="177"/>
      <c r="I141" s="177"/>
      <c r="J141" s="6"/>
      <c r="K141" s="6"/>
      <c r="L141" s="6"/>
    </row>
    <row r="142" spans="2:12" x14ac:dyDescent="0.2">
      <c r="B142" s="177"/>
      <c r="C142" s="177"/>
      <c r="D142" s="177"/>
      <c r="E142" s="177"/>
      <c r="F142" s="177"/>
      <c r="G142" s="177"/>
      <c r="H142" s="177"/>
      <c r="I142" s="177"/>
      <c r="J142" s="6"/>
      <c r="K142" s="6"/>
      <c r="L142" s="6"/>
    </row>
    <row r="143" spans="2:12" x14ac:dyDescent="0.2">
      <c r="B143" s="177"/>
      <c r="C143" s="177"/>
      <c r="D143" s="177"/>
      <c r="E143" s="177"/>
      <c r="F143" s="177"/>
      <c r="G143" s="177"/>
      <c r="H143" s="177"/>
      <c r="I143" s="177"/>
      <c r="J143" s="6"/>
      <c r="K143" s="6"/>
      <c r="L143" s="6"/>
    </row>
    <row r="144" spans="2:12" x14ac:dyDescent="0.2">
      <c r="B144" s="177"/>
      <c r="C144" s="177"/>
      <c r="D144" s="177"/>
      <c r="E144" s="177"/>
      <c r="F144" s="177"/>
      <c r="G144" s="177"/>
      <c r="H144" s="177"/>
      <c r="I144" s="177"/>
      <c r="J144" s="6"/>
      <c r="K144" s="6"/>
      <c r="L144" s="6"/>
    </row>
    <row r="145" spans="2:12" x14ac:dyDescent="0.2">
      <c r="B145" s="177"/>
      <c r="C145" s="177"/>
      <c r="D145" s="177"/>
      <c r="E145" s="177"/>
      <c r="F145" s="177"/>
      <c r="G145" s="177"/>
      <c r="H145" s="177"/>
      <c r="I145" s="177"/>
      <c r="J145" s="6"/>
      <c r="K145" s="6"/>
      <c r="L145" s="6"/>
    </row>
    <row r="146" spans="2:12" x14ac:dyDescent="0.2">
      <c r="B146" s="177"/>
      <c r="C146" s="177"/>
      <c r="D146" s="177"/>
      <c r="E146" s="177"/>
      <c r="F146" s="177"/>
      <c r="G146" s="177"/>
      <c r="H146" s="177"/>
      <c r="I146" s="177"/>
      <c r="J146" s="6"/>
      <c r="K146" s="6"/>
      <c r="L146" s="6"/>
    </row>
    <row r="147" spans="2:12" x14ac:dyDescent="0.2">
      <c r="B147" s="177"/>
      <c r="C147" s="177"/>
      <c r="D147" s="177"/>
      <c r="E147" s="177"/>
      <c r="F147" s="177"/>
      <c r="G147" s="177"/>
      <c r="H147" s="177"/>
      <c r="I147" s="177"/>
      <c r="J147" s="6"/>
      <c r="K147" s="6"/>
      <c r="L147" s="6"/>
    </row>
    <row r="148" spans="2:12" x14ac:dyDescent="0.2">
      <c r="B148" s="177"/>
      <c r="C148" s="177"/>
      <c r="D148" s="177"/>
      <c r="E148" s="177"/>
      <c r="F148" s="177"/>
      <c r="G148" s="177"/>
      <c r="H148" s="177"/>
      <c r="I148" s="177"/>
      <c r="J148" s="6"/>
      <c r="K148" s="6"/>
      <c r="L148" s="6"/>
    </row>
    <row r="149" spans="2:12" x14ac:dyDescent="0.2">
      <c r="B149" s="177"/>
      <c r="C149" s="177"/>
      <c r="D149" s="177"/>
      <c r="E149" s="177"/>
      <c r="F149" s="177"/>
      <c r="G149" s="177"/>
      <c r="H149" s="177"/>
      <c r="I149" s="177"/>
      <c r="J149" s="6"/>
      <c r="K149" s="6"/>
      <c r="L149" s="6"/>
    </row>
    <row r="150" spans="2:12" x14ac:dyDescent="0.2">
      <c r="B150" s="177"/>
      <c r="C150" s="177"/>
      <c r="D150" s="177"/>
      <c r="E150" s="177"/>
      <c r="F150" s="177"/>
      <c r="G150" s="177"/>
      <c r="H150" s="177"/>
      <c r="I150" s="177"/>
      <c r="J150" s="6"/>
      <c r="K150" s="6"/>
      <c r="L150" s="6"/>
    </row>
    <row r="151" spans="2:12" x14ac:dyDescent="0.2">
      <c r="B151" s="177"/>
      <c r="C151" s="177"/>
      <c r="D151" s="177"/>
      <c r="E151" s="177"/>
      <c r="F151" s="177"/>
      <c r="G151" s="177"/>
      <c r="H151" s="177"/>
      <c r="I151" s="177"/>
      <c r="J151" s="6"/>
      <c r="K151" s="6"/>
      <c r="L151" s="6"/>
    </row>
    <row r="152" spans="2:12" x14ac:dyDescent="0.2">
      <c r="B152" s="177"/>
      <c r="C152" s="177"/>
      <c r="D152" s="177"/>
      <c r="E152" s="177"/>
      <c r="F152" s="177"/>
      <c r="G152" s="177"/>
      <c r="H152" s="177"/>
      <c r="I152" s="177"/>
      <c r="J152" s="6"/>
      <c r="K152" s="6"/>
      <c r="L152" s="6"/>
    </row>
    <row r="153" spans="2:12" x14ac:dyDescent="0.2">
      <c r="B153" s="177"/>
      <c r="C153" s="177"/>
      <c r="D153" s="177"/>
      <c r="E153" s="177"/>
      <c r="F153" s="177"/>
      <c r="G153" s="177"/>
      <c r="H153" s="177"/>
      <c r="I153" s="177"/>
      <c r="J153" s="6"/>
      <c r="K153" s="6"/>
      <c r="L153" s="6"/>
    </row>
    <row r="154" spans="2:12" x14ac:dyDescent="0.2">
      <c r="B154" s="177"/>
      <c r="C154" s="177"/>
      <c r="D154" s="177"/>
      <c r="E154" s="177"/>
      <c r="F154" s="177"/>
      <c r="G154" s="177"/>
      <c r="H154" s="177"/>
      <c r="I154" s="177"/>
      <c r="J154" s="6"/>
      <c r="K154" s="6"/>
      <c r="L154" s="6"/>
    </row>
    <row r="155" spans="2:12" x14ac:dyDescent="0.2">
      <c r="B155" s="177"/>
      <c r="C155" s="177"/>
      <c r="D155" s="177"/>
      <c r="E155" s="177"/>
      <c r="F155" s="177"/>
      <c r="G155" s="177"/>
      <c r="H155" s="177"/>
      <c r="I155" s="177"/>
      <c r="J155" s="6"/>
      <c r="K155" s="6"/>
      <c r="L155" s="6"/>
    </row>
    <row r="156" spans="2:12" x14ac:dyDescent="0.2">
      <c r="B156" s="177"/>
      <c r="C156" s="177"/>
      <c r="D156" s="177"/>
      <c r="E156" s="177"/>
      <c r="F156" s="177"/>
      <c r="G156" s="177"/>
      <c r="H156" s="177"/>
      <c r="I156" s="177"/>
      <c r="J156" s="6"/>
      <c r="K156" s="6"/>
      <c r="L156" s="6"/>
    </row>
    <row r="157" spans="2:12" x14ac:dyDescent="0.2">
      <c r="B157" s="177"/>
      <c r="C157" s="177"/>
      <c r="D157" s="177"/>
      <c r="E157" s="177"/>
      <c r="F157" s="177"/>
      <c r="G157" s="177"/>
      <c r="H157" s="177"/>
      <c r="I157" s="177"/>
      <c r="J157" s="6"/>
      <c r="K157" s="6"/>
      <c r="L157" s="6"/>
    </row>
    <row r="158" spans="2:12" x14ac:dyDescent="0.2">
      <c r="B158" s="177"/>
      <c r="C158" s="177"/>
      <c r="D158" s="177"/>
      <c r="E158" s="177"/>
      <c r="F158" s="177"/>
      <c r="G158" s="177"/>
      <c r="H158" s="177"/>
      <c r="I158" s="177"/>
      <c r="J158" s="6"/>
      <c r="K158" s="6"/>
      <c r="L158" s="6"/>
    </row>
    <row r="159" spans="2:12" x14ac:dyDescent="0.2">
      <c r="B159" s="177"/>
      <c r="C159" s="177"/>
      <c r="D159" s="177"/>
      <c r="E159" s="177"/>
      <c r="F159" s="177"/>
      <c r="G159" s="177"/>
      <c r="H159" s="177"/>
      <c r="I159" s="177"/>
      <c r="J159" s="6"/>
      <c r="K159" s="6"/>
      <c r="L159" s="6"/>
    </row>
    <row r="160" spans="2:12" x14ac:dyDescent="0.2">
      <c r="B160" s="177"/>
      <c r="C160" s="177"/>
      <c r="D160" s="177"/>
      <c r="E160" s="177"/>
      <c r="F160" s="177"/>
      <c r="G160" s="177"/>
      <c r="H160" s="177"/>
      <c r="I160" s="177"/>
      <c r="J160" s="6"/>
      <c r="K160" s="6"/>
      <c r="L160" s="6"/>
    </row>
    <row r="161" spans="2:12" x14ac:dyDescent="0.2">
      <c r="B161" s="177"/>
      <c r="C161" s="177"/>
      <c r="D161" s="177"/>
      <c r="E161" s="177"/>
      <c r="F161" s="177"/>
      <c r="G161" s="177"/>
      <c r="H161" s="177"/>
      <c r="I161" s="177"/>
      <c r="J161" s="6"/>
      <c r="K161" s="6"/>
      <c r="L161" s="6"/>
    </row>
    <row r="162" spans="2:12" x14ac:dyDescent="0.2">
      <c r="B162" s="177"/>
      <c r="C162" s="177"/>
      <c r="D162" s="177"/>
      <c r="E162" s="177"/>
      <c r="F162" s="177"/>
      <c r="G162" s="177"/>
      <c r="H162" s="177"/>
      <c r="I162" s="177"/>
      <c r="J162" s="6"/>
      <c r="K162" s="6"/>
      <c r="L162" s="6"/>
    </row>
    <row r="163" spans="2:12" x14ac:dyDescent="0.2">
      <c r="B163" s="177"/>
      <c r="C163" s="177"/>
      <c r="D163" s="177"/>
      <c r="E163" s="177"/>
      <c r="F163" s="177"/>
      <c r="G163" s="177"/>
      <c r="H163" s="177"/>
      <c r="I163" s="177"/>
      <c r="J163" s="6"/>
      <c r="K163" s="6"/>
      <c r="L163" s="6"/>
    </row>
    <row r="164" spans="2:12" x14ac:dyDescent="0.2">
      <c r="B164" s="177"/>
      <c r="C164" s="177"/>
      <c r="D164" s="177"/>
      <c r="E164" s="177"/>
      <c r="F164" s="177"/>
      <c r="G164" s="177"/>
      <c r="H164" s="177"/>
      <c r="I164" s="177"/>
      <c r="J164" s="6"/>
      <c r="K164" s="6"/>
      <c r="L164" s="6"/>
    </row>
    <row r="165" spans="2:12" x14ac:dyDescent="0.2">
      <c r="B165" s="177"/>
      <c r="C165" s="177"/>
      <c r="D165" s="177"/>
      <c r="E165" s="177"/>
      <c r="F165" s="177"/>
      <c r="G165" s="177"/>
      <c r="H165" s="177"/>
      <c r="I165" s="177"/>
      <c r="J165" s="6"/>
      <c r="K165" s="6"/>
      <c r="L165" s="6"/>
    </row>
    <row r="166" spans="2:12" x14ac:dyDescent="0.2">
      <c r="B166" s="177"/>
      <c r="C166" s="177"/>
      <c r="D166" s="177"/>
      <c r="E166" s="177"/>
      <c r="F166" s="177"/>
      <c r="G166" s="177"/>
      <c r="H166" s="177"/>
      <c r="I166" s="177"/>
      <c r="J166" s="6"/>
      <c r="K166" s="6"/>
      <c r="L166" s="6"/>
    </row>
    <row r="167" spans="2:12" x14ac:dyDescent="0.2">
      <c r="B167" s="177"/>
      <c r="C167" s="177"/>
      <c r="D167" s="177"/>
      <c r="E167" s="177"/>
      <c r="F167" s="177"/>
      <c r="G167" s="177"/>
      <c r="H167" s="177"/>
      <c r="I167" s="177"/>
      <c r="J167" s="6"/>
      <c r="K167" s="6"/>
      <c r="L167" s="6"/>
    </row>
    <row r="168" spans="2:12" x14ac:dyDescent="0.2">
      <c r="B168" s="177"/>
      <c r="C168" s="177"/>
      <c r="D168" s="177"/>
      <c r="E168" s="177"/>
      <c r="F168" s="177"/>
      <c r="G168" s="177"/>
      <c r="H168" s="177"/>
      <c r="I168" s="177"/>
      <c r="J168" s="6"/>
      <c r="K168" s="6"/>
      <c r="L168" s="6"/>
    </row>
    <row r="169" spans="2:12" x14ac:dyDescent="0.2">
      <c r="B169" s="177"/>
      <c r="C169" s="177"/>
      <c r="D169" s="177"/>
      <c r="E169" s="177"/>
      <c r="F169" s="177"/>
      <c r="G169" s="177"/>
      <c r="H169" s="177"/>
      <c r="I169" s="177"/>
      <c r="J169" s="6"/>
      <c r="K169" s="6"/>
      <c r="L169" s="6"/>
    </row>
    <row r="170" spans="2:12" x14ac:dyDescent="0.2">
      <c r="B170" s="177"/>
      <c r="C170" s="177"/>
      <c r="D170" s="177"/>
      <c r="E170" s="177"/>
      <c r="F170" s="177"/>
      <c r="G170" s="177"/>
      <c r="H170" s="177"/>
      <c r="I170" s="177"/>
      <c r="J170" s="6"/>
      <c r="K170" s="6"/>
      <c r="L170" s="6"/>
    </row>
    <row r="171" spans="2:12" x14ac:dyDescent="0.2">
      <c r="B171" s="177"/>
      <c r="C171" s="177"/>
      <c r="D171" s="177"/>
      <c r="E171" s="177"/>
      <c r="F171" s="177"/>
      <c r="G171" s="177"/>
      <c r="H171" s="177"/>
      <c r="I171" s="177"/>
      <c r="J171" s="6"/>
      <c r="K171" s="6"/>
      <c r="L171" s="6"/>
    </row>
    <row r="172" spans="2:12" x14ac:dyDescent="0.2">
      <c r="B172" s="177"/>
      <c r="C172" s="177"/>
      <c r="D172" s="177"/>
      <c r="E172" s="177"/>
      <c r="F172" s="177"/>
      <c r="G172" s="177"/>
      <c r="H172" s="177"/>
      <c r="I172" s="177"/>
      <c r="J172" s="6"/>
      <c r="K172" s="6"/>
      <c r="L172" s="6"/>
    </row>
    <row r="173" spans="2:12" x14ac:dyDescent="0.2">
      <c r="B173" s="177"/>
      <c r="C173" s="177"/>
      <c r="D173" s="177"/>
      <c r="E173" s="177"/>
      <c r="F173" s="177"/>
      <c r="G173" s="177"/>
      <c r="H173" s="177"/>
      <c r="I173" s="177"/>
      <c r="J173" s="6"/>
      <c r="K173" s="6"/>
      <c r="L173" s="6"/>
    </row>
    <row r="174" spans="2:12" x14ac:dyDescent="0.2">
      <c r="B174" s="177"/>
      <c r="C174" s="177"/>
      <c r="D174" s="177"/>
      <c r="E174" s="177"/>
      <c r="F174" s="177"/>
      <c r="G174" s="177"/>
      <c r="H174" s="177"/>
      <c r="I174" s="177"/>
      <c r="J174" s="6"/>
      <c r="K174" s="6"/>
      <c r="L174" s="6"/>
    </row>
    <row r="175" spans="2:12" x14ac:dyDescent="0.2">
      <c r="B175" s="177"/>
      <c r="C175" s="177"/>
      <c r="D175" s="177"/>
      <c r="E175" s="177"/>
      <c r="F175" s="177"/>
      <c r="G175" s="177"/>
      <c r="H175" s="177"/>
      <c r="I175" s="177"/>
      <c r="J175" s="6"/>
      <c r="K175" s="6"/>
      <c r="L175" s="6"/>
    </row>
    <row r="176" spans="2:12" x14ac:dyDescent="0.2">
      <c r="B176" s="177"/>
      <c r="C176" s="177"/>
      <c r="D176" s="177"/>
      <c r="E176" s="177"/>
      <c r="F176" s="177"/>
      <c r="G176" s="177"/>
      <c r="H176" s="177"/>
      <c r="I176" s="177"/>
      <c r="J176" s="6"/>
      <c r="K176" s="6"/>
      <c r="L176" s="6"/>
    </row>
    <row r="177" spans="2:12" x14ac:dyDescent="0.2">
      <c r="B177" s="177"/>
      <c r="C177" s="177"/>
      <c r="D177" s="177"/>
      <c r="E177" s="177"/>
      <c r="F177" s="177"/>
      <c r="G177" s="177"/>
      <c r="H177" s="177"/>
      <c r="I177" s="177"/>
      <c r="J177" s="6"/>
      <c r="K177" s="6"/>
      <c r="L177" s="6"/>
    </row>
    <row r="178" spans="2:12" x14ac:dyDescent="0.2">
      <c r="B178" s="177"/>
      <c r="C178" s="177"/>
      <c r="D178" s="177"/>
      <c r="E178" s="177"/>
      <c r="F178" s="177"/>
      <c r="G178" s="177"/>
      <c r="H178" s="177"/>
      <c r="I178" s="177"/>
      <c r="J178" s="6"/>
      <c r="K178" s="6"/>
      <c r="L178" s="6"/>
    </row>
    <row r="179" spans="2:12" x14ac:dyDescent="0.2">
      <c r="B179" s="177"/>
      <c r="C179" s="177"/>
      <c r="D179" s="177"/>
      <c r="E179" s="177"/>
      <c r="F179" s="177"/>
      <c r="G179" s="177"/>
      <c r="H179" s="177"/>
      <c r="I179" s="177"/>
      <c r="J179" s="6"/>
      <c r="K179" s="6"/>
      <c r="L179" s="6"/>
    </row>
    <row r="180" spans="2:12" x14ac:dyDescent="0.2">
      <c r="B180" s="177"/>
      <c r="C180" s="177"/>
      <c r="D180" s="177"/>
      <c r="E180" s="177"/>
      <c r="F180" s="177"/>
      <c r="G180" s="177"/>
      <c r="H180" s="177"/>
      <c r="I180" s="177"/>
      <c r="J180" s="6"/>
      <c r="K180" s="6"/>
      <c r="L180" s="6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44" bestFit="1" customWidth="1"/>
    <col min="2" max="2" width="18" style="44" customWidth="1"/>
    <col min="3" max="3" width="19.85546875" style="44" customWidth="1"/>
    <col min="4" max="4" width="11.42578125" style="44" bestFit="1" customWidth="1"/>
    <col min="5" max="16384" width="9.140625" style="44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31.07.2016</v>
      </c>
      <c r="B2" s="3"/>
      <c r="C2" s="3"/>
      <c r="D2" s="3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8.75" x14ac:dyDescent="0.3">
      <c r="A3" s="2" t="s">
        <v>69</v>
      </c>
      <c r="B3" s="2"/>
      <c r="C3" s="2"/>
      <c r="D3" s="2"/>
    </row>
    <row r="4" spans="1:19" x14ac:dyDescent="0.2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9" s="67" customFormat="1" x14ac:dyDescent="0.2">
      <c r="D5" s="67" t="str">
        <f>VALVAL</f>
        <v>млн. одиниць</v>
      </c>
    </row>
    <row r="6" spans="1:19" s="171" customFormat="1" x14ac:dyDescent="0.2">
      <c r="A6" s="120"/>
      <c r="B6" s="219" t="s">
        <v>173</v>
      </c>
      <c r="C6" s="219" t="s">
        <v>3</v>
      </c>
      <c r="D6" s="219" t="s">
        <v>67</v>
      </c>
    </row>
    <row r="7" spans="1:19" s="220" customFormat="1" ht="15.75" x14ac:dyDescent="0.2">
      <c r="A7" s="95" t="s">
        <v>172</v>
      </c>
      <c r="B7" s="119">
        <f t="shared" ref="B7:D7" si="0">SUM(B$8+ B$9)</f>
        <v>66995.200916040005</v>
      </c>
      <c r="C7" s="119">
        <f t="shared" si="0"/>
        <v>1661360.65933717</v>
      </c>
      <c r="D7" s="63">
        <f t="shared" si="0"/>
        <v>1</v>
      </c>
    </row>
    <row r="8" spans="1:19" s="159" customFormat="1" ht="14.25" x14ac:dyDescent="0.2">
      <c r="A8" s="141" t="str">
        <f>SRATE_M!A7</f>
        <v>Борг, по якому сплата відсотків здійснюється за плаваючими процентними ставками</v>
      </c>
      <c r="B8" s="114">
        <f>SRATE_M!B7</f>
        <v>21495.285979609998</v>
      </c>
      <c r="C8" s="114">
        <f>SRATE_M!C7</f>
        <v>533044.48676088999</v>
      </c>
      <c r="D8" s="13">
        <f>SRATE_M!D7</f>
        <v>0.32084800000000002</v>
      </c>
    </row>
    <row r="9" spans="1:19" s="159" customFormat="1" ht="14.25" x14ac:dyDescent="0.2">
      <c r="A9" s="141" t="str">
        <f>SRATE_M!A8</f>
        <v>Борг, по якому сплата відсотків здійснюється за фіксованими процентними ставками</v>
      </c>
      <c r="B9" s="114">
        <f>SRATE_M!B8</f>
        <v>45499.914936430003</v>
      </c>
      <c r="C9" s="114">
        <f>SRATE_M!C8</f>
        <v>1128316.1725762801</v>
      </c>
      <c r="D9" s="13">
        <f>SRATE_M!D8</f>
        <v>0.67915199999999998</v>
      </c>
    </row>
    <row r="10" spans="1:19" x14ac:dyDescent="0.2"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9" x14ac:dyDescent="0.2">
      <c r="A11" s="187" t="s">
        <v>102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19" x14ac:dyDescent="0.2">
      <c r="B12" s="65"/>
      <c r="C12" s="65"/>
      <c r="D12" s="67" t="str">
        <f>VALVAL</f>
        <v>млн. одиниць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19" s="34" customFormat="1" x14ac:dyDescent="0.2">
      <c r="A13" s="94"/>
      <c r="B13" s="219" t="s">
        <v>173</v>
      </c>
      <c r="C13" s="219" t="s">
        <v>3</v>
      </c>
      <c r="D13" s="219" t="s">
        <v>67</v>
      </c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</row>
    <row r="14" spans="1:19" s="87" customFormat="1" ht="15" x14ac:dyDescent="0.25">
      <c r="A14" s="62" t="s">
        <v>172</v>
      </c>
      <c r="B14" s="139">
        <f t="shared" ref="B14:C14" si="1">B$18+B$15</f>
        <v>66995.200916040005</v>
      </c>
      <c r="C14" s="139">
        <f t="shared" si="1"/>
        <v>1661360.6593371702</v>
      </c>
      <c r="D14" s="78">
        <v>1</v>
      </c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5" spans="1:19" s="88" customFormat="1" ht="15" x14ac:dyDescent="0.25">
      <c r="A15" s="151" t="s">
        <v>74</v>
      </c>
      <c r="B15" s="248">
        <f t="shared" ref="B15:C15" si="2">SUM(B$16:B$17)</f>
        <v>57559.037772720003</v>
      </c>
      <c r="C15" s="248">
        <f t="shared" si="2"/>
        <v>1427360.7607313001</v>
      </c>
      <c r="D15" s="69">
        <v>1.0632060000000001</v>
      </c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</row>
    <row r="16" spans="1:19" s="222" customFormat="1" outlineLevel="1" x14ac:dyDescent="0.2">
      <c r="A16" s="70" t="s">
        <v>82</v>
      </c>
      <c r="B16" s="244">
        <v>13670.61703087</v>
      </c>
      <c r="C16" s="244">
        <v>339006.74993761</v>
      </c>
      <c r="D16" s="162">
        <v>0.20405400000000001</v>
      </c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</row>
    <row r="17" spans="1:17" s="222" customFormat="1" outlineLevel="1" x14ac:dyDescent="0.2">
      <c r="A17" s="70" t="s">
        <v>87</v>
      </c>
      <c r="B17" s="244">
        <v>43888.420741850001</v>
      </c>
      <c r="C17" s="244">
        <v>1088354.0107936901</v>
      </c>
      <c r="D17" s="162">
        <v>0.65509799999999996</v>
      </c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</row>
    <row r="18" spans="1:17" s="88" customFormat="1" ht="15" x14ac:dyDescent="0.25">
      <c r="A18" s="151" t="s">
        <v>114</v>
      </c>
      <c r="B18" s="248">
        <f t="shared" ref="B18:C18" si="3">SUM(B$19:B$20)</f>
        <v>9436.16314332</v>
      </c>
      <c r="C18" s="248">
        <f t="shared" si="3"/>
        <v>233999.89860587</v>
      </c>
      <c r="D18" s="69">
        <v>0.25764199999999998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</row>
    <row r="19" spans="1:17" s="222" customFormat="1" outlineLevel="1" x14ac:dyDescent="0.2">
      <c r="A19" s="70" t="s">
        <v>82</v>
      </c>
      <c r="B19" s="244">
        <v>7824.6689487399999</v>
      </c>
      <c r="C19" s="244">
        <v>194037.73682327999</v>
      </c>
      <c r="D19" s="162">
        <v>0.116794</v>
      </c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1:17" s="222" customFormat="1" outlineLevel="1" x14ac:dyDescent="0.2">
      <c r="A20" s="70" t="s">
        <v>87</v>
      </c>
      <c r="B20" s="244">
        <v>1611.4941945800001</v>
      </c>
      <c r="C20" s="244">
        <v>39962.161782590003</v>
      </c>
      <c r="D20" s="162">
        <v>2.4053999999999999E-2</v>
      </c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1:17" x14ac:dyDescent="0.2">
      <c r="B21" s="223"/>
      <c r="C21" s="223"/>
      <c r="D21" s="147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1:17" x14ac:dyDescent="0.2">
      <c r="B22" s="223"/>
      <c r="C22" s="223"/>
      <c r="D22" s="147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1:17" x14ac:dyDescent="0.2">
      <c r="B23" s="223"/>
      <c r="C23" s="223"/>
      <c r="D23" s="147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1:17" x14ac:dyDescent="0.2">
      <c r="B24" s="223"/>
      <c r="C24" s="223"/>
      <c r="D24" s="147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1:17" x14ac:dyDescent="0.2">
      <c r="B25" s="223"/>
      <c r="C25" s="223"/>
      <c r="D25" s="147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</row>
    <row r="26" spans="1:17" x14ac:dyDescent="0.2">
      <c r="B26" s="223"/>
      <c r="C26" s="223"/>
      <c r="D26" s="147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1:17" x14ac:dyDescent="0.2">
      <c r="B27" s="223"/>
      <c r="C27" s="223"/>
      <c r="D27" s="147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7" x14ac:dyDescent="0.2">
      <c r="B28" s="223"/>
      <c r="C28" s="223"/>
      <c r="D28" s="147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1:17" x14ac:dyDescent="0.2">
      <c r="B29" s="223"/>
      <c r="C29" s="223"/>
      <c r="D29" s="147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1:17" x14ac:dyDescent="0.2">
      <c r="B30" s="223"/>
      <c r="C30" s="223"/>
      <c r="D30" s="147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1:17" x14ac:dyDescent="0.2">
      <c r="B31" s="223"/>
      <c r="C31" s="223"/>
      <c r="D31" s="147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1:17" x14ac:dyDescent="0.2">
      <c r="B32" s="223"/>
      <c r="C32" s="223"/>
      <c r="D32" s="147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2:17" x14ac:dyDescent="0.2">
      <c r="B33" s="223"/>
      <c r="C33" s="223"/>
      <c r="D33" s="147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2:17" x14ac:dyDescent="0.2">
      <c r="B34" s="223"/>
      <c r="C34" s="223"/>
      <c r="D34" s="147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2:17" x14ac:dyDescent="0.2">
      <c r="B35" s="223"/>
      <c r="C35" s="223"/>
      <c r="D35" s="147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2:17" x14ac:dyDescent="0.2">
      <c r="B36" s="223"/>
      <c r="C36" s="223"/>
      <c r="D36" s="147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2:17" x14ac:dyDescent="0.2">
      <c r="B37" s="223"/>
      <c r="C37" s="223"/>
      <c r="D37" s="147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2:17" x14ac:dyDescent="0.2">
      <c r="B38" s="223"/>
      <c r="C38" s="223"/>
      <c r="D38" s="147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2:17" x14ac:dyDescent="0.2">
      <c r="B39" s="223"/>
      <c r="C39" s="223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2:17" x14ac:dyDescent="0.2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2:17" x14ac:dyDescent="0.2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2:17" x14ac:dyDescent="0.2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2:17" x14ac:dyDescent="0.2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2:17" x14ac:dyDescent="0.2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2:17" x14ac:dyDescent="0.2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2:17" x14ac:dyDescent="0.2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2:17" x14ac:dyDescent="0.2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2:17" x14ac:dyDescent="0.2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</row>
    <row r="183" spans="2:17" x14ac:dyDescent="0.2"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</row>
    <row r="184" spans="2:17" x14ac:dyDescent="0.2"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</row>
    <row r="185" spans="2:17" x14ac:dyDescent="0.2"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</row>
    <row r="186" spans="2:17" x14ac:dyDescent="0.2"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</row>
    <row r="187" spans="2:17" x14ac:dyDescent="0.2"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</row>
    <row r="188" spans="2:17" x14ac:dyDescent="0.2"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</row>
    <row r="189" spans="2:17" x14ac:dyDescent="0.2"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</row>
    <row r="190" spans="2:17" x14ac:dyDescent="0.2"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</row>
    <row r="191" spans="2:17" x14ac:dyDescent="0.2"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</row>
    <row r="192" spans="2:17" x14ac:dyDescent="0.2"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</row>
    <row r="193" spans="2:17" x14ac:dyDescent="0.2"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</row>
    <row r="194" spans="2:17" x14ac:dyDescent="0.2"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</row>
    <row r="195" spans="2:17" x14ac:dyDescent="0.2"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</row>
    <row r="196" spans="2:17" x14ac:dyDescent="0.2"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</row>
    <row r="197" spans="2:17" x14ac:dyDescent="0.2"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</row>
    <row r="198" spans="2:17" x14ac:dyDescent="0.2"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</row>
    <row r="199" spans="2:17" x14ac:dyDescent="0.2"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</row>
    <row r="200" spans="2:17" x14ac:dyDescent="0.2"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</row>
    <row r="201" spans="2:17" x14ac:dyDescent="0.2"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</row>
    <row r="202" spans="2:17" x14ac:dyDescent="0.2"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</row>
    <row r="203" spans="2:17" x14ac:dyDescent="0.2"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</row>
    <row r="204" spans="2:17" x14ac:dyDescent="0.2"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</row>
    <row r="205" spans="2:17" x14ac:dyDescent="0.2"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</row>
    <row r="206" spans="2:17" x14ac:dyDescent="0.2"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</row>
    <row r="207" spans="2:17" x14ac:dyDescent="0.2"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</row>
    <row r="208" spans="2:17" x14ac:dyDescent="0.2"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</row>
    <row r="209" spans="2:17" x14ac:dyDescent="0.2"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</row>
    <row r="210" spans="2:17" x14ac:dyDescent="0.2"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</row>
    <row r="211" spans="2:17" x14ac:dyDescent="0.2"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</row>
    <row r="212" spans="2:17" x14ac:dyDescent="0.2"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</row>
    <row r="213" spans="2:17" x14ac:dyDescent="0.2"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</row>
    <row r="214" spans="2:17" x14ac:dyDescent="0.2"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</row>
    <row r="215" spans="2:17" x14ac:dyDescent="0.2"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</row>
    <row r="216" spans="2:17" x14ac:dyDescent="0.2"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</row>
    <row r="217" spans="2:17" x14ac:dyDescent="0.2"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</row>
    <row r="218" spans="2:17" x14ac:dyDescent="0.2"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</row>
    <row r="219" spans="2:17" x14ac:dyDescent="0.2"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</row>
    <row r="220" spans="2:17" x14ac:dyDescent="0.2"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</row>
    <row r="221" spans="2:17" x14ac:dyDescent="0.2"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</row>
    <row r="222" spans="2:17" x14ac:dyDescent="0.2"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</row>
    <row r="223" spans="2:17" x14ac:dyDescent="0.2"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</row>
    <row r="224" spans="2:17" x14ac:dyDescent="0.2"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</row>
    <row r="225" spans="2:17" x14ac:dyDescent="0.2"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</row>
    <row r="226" spans="2:17" x14ac:dyDescent="0.2"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</row>
    <row r="227" spans="2:17" x14ac:dyDescent="0.2"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</row>
    <row r="228" spans="2:17" x14ac:dyDescent="0.2"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</row>
    <row r="229" spans="2:17" x14ac:dyDescent="0.2"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</row>
    <row r="230" spans="2:17" x14ac:dyDescent="0.2"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</row>
    <row r="231" spans="2:17" x14ac:dyDescent="0.2"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2:17" x14ac:dyDescent="0.2"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</row>
    <row r="233" spans="2:17" x14ac:dyDescent="0.2"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</row>
    <row r="234" spans="2:17" x14ac:dyDescent="0.2"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</row>
    <row r="235" spans="2:17" x14ac:dyDescent="0.2"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</row>
    <row r="236" spans="2:17" x14ac:dyDescent="0.2"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</row>
    <row r="237" spans="2:17" x14ac:dyDescent="0.2"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</row>
    <row r="238" spans="2:17" x14ac:dyDescent="0.2"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</row>
    <row r="239" spans="2:17" x14ac:dyDescent="0.2"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</row>
    <row r="240" spans="2:17" x14ac:dyDescent="0.2"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</row>
    <row r="241" spans="2:17" x14ac:dyDescent="0.2"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</row>
    <row r="242" spans="2:17" x14ac:dyDescent="0.2"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</row>
    <row r="243" spans="2:17" x14ac:dyDescent="0.2"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</row>
    <row r="244" spans="2:17" x14ac:dyDescent="0.2"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</row>
    <row r="245" spans="2:17" x14ac:dyDescent="0.2"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</row>
    <row r="246" spans="2:17" x14ac:dyDescent="0.2"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</row>
    <row r="247" spans="2:17" x14ac:dyDescent="0.2"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</row>
    <row r="248" spans="2:17" x14ac:dyDescent="0.2"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C11" sqref="C11"/>
    </sheetView>
  </sheetViews>
  <sheetFormatPr defaultRowHeight="12.75" x14ac:dyDescent="0.2"/>
  <cols>
    <col min="1" max="1" width="66" style="44" bestFit="1" customWidth="1"/>
    <col min="2" max="2" width="18" style="206" customWidth="1"/>
    <col min="3" max="3" width="17.42578125" style="206" customWidth="1"/>
    <col min="4" max="4" width="11.42578125" style="134" bestFit="1" customWidth="1"/>
    <col min="5" max="16384" width="9.140625" style="4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31.07.2016</v>
      </c>
      <c r="B2" s="3"/>
      <c r="C2" s="3"/>
      <c r="D2" s="3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8.75" x14ac:dyDescent="0.3">
      <c r="A3" s="2" t="s">
        <v>69</v>
      </c>
      <c r="B3" s="2"/>
      <c r="C3" s="2"/>
      <c r="D3" s="2"/>
    </row>
    <row r="4" spans="1:19" x14ac:dyDescent="0.2">
      <c r="B4" s="223"/>
      <c r="C4" s="223"/>
      <c r="D4" s="147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9" s="67" customFormat="1" x14ac:dyDescent="0.2">
      <c r="B5" s="224"/>
      <c r="C5" s="224"/>
      <c r="D5" s="67" t="str">
        <f>VALVAL</f>
        <v>млн. одиниць</v>
      </c>
    </row>
    <row r="6" spans="1:19" s="218" customFormat="1" x14ac:dyDescent="0.2">
      <c r="A6" s="94"/>
      <c r="B6" s="39" t="s">
        <v>173</v>
      </c>
      <c r="C6" s="39" t="s">
        <v>3</v>
      </c>
      <c r="D6" s="152" t="s">
        <v>67</v>
      </c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</row>
    <row r="7" spans="1:19" s="11" customFormat="1" ht="15.75" x14ac:dyDescent="0.2">
      <c r="A7" s="276" t="s">
        <v>172</v>
      </c>
      <c r="B7" s="277">
        <f t="shared" ref="B7:D7" si="0">SUM(B8:B19)</f>
        <v>66995.21091604</v>
      </c>
      <c r="C7" s="277">
        <f t="shared" si="0"/>
        <v>1661360.90731921</v>
      </c>
      <c r="D7" s="278">
        <f t="shared" si="0"/>
        <v>1</v>
      </c>
    </row>
    <row r="8" spans="1:19" s="205" customFormat="1" x14ac:dyDescent="0.2">
      <c r="A8" s="110" t="s">
        <v>128</v>
      </c>
      <c r="B8" s="244">
        <v>8940.6291869699999</v>
      </c>
      <c r="C8" s="244">
        <v>221711.54646690001</v>
      </c>
      <c r="D8" s="162">
        <v>0.13345199999999999</v>
      </c>
    </row>
    <row r="9" spans="1:19" s="205" customFormat="1" x14ac:dyDescent="0.2">
      <c r="A9" s="110" t="s">
        <v>53</v>
      </c>
      <c r="B9" s="244">
        <v>12554.65679264</v>
      </c>
      <c r="C9" s="244">
        <v>311332.94029399002</v>
      </c>
      <c r="D9" s="162">
        <v>0.18739600000000001</v>
      </c>
    </row>
    <row r="10" spans="1:19" s="205" customFormat="1" x14ac:dyDescent="0.2">
      <c r="A10" s="110" t="s">
        <v>96</v>
      </c>
      <c r="B10" s="244">
        <v>45499.924936429998</v>
      </c>
      <c r="C10" s="244">
        <v>1128316.4205583199</v>
      </c>
      <c r="D10" s="162">
        <v>0.67915199999999998</v>
      </c>
    </row>
    <row r="11" spans="1:19" x14ac:dyDescent="0.2">
      <c r="B11" s="223"/>
      <c r="C11" s="223"/>
      <c r="D11" s="147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19" x14ac:dyDescent="0.2">
      <c r="B12" s="223"/>
      <c r="C12" s="223"/>
      <c r="D12" s="147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19" x14ac:dyDescent="0.2">
      <c r="B13" s="223"/>
      <c r="C13" s="223"/>
      <c r="D13" s="147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9" x14ac:dyDescent="0.2">
      <c r="B14" s="223"/>
      <c r="C14" s="223"/>
      <c r="D14" s="147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9" x14ac:dyDescent="0.2">
      <c r="B15" s="223"/>
      <c r="C15" s="223"/>
      <c r="D15" s="147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x14ac:dyDescent="0.2">
      <c r="B16" s="223"/>
      <c r="C16" s="223"/>
      <c r="D16" s="147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2:17" x14ac:dyDescent="0.2">
      <c r="B17" s="223"/>
      <c r="C17" s="223"/>
      <c r="D17" s="147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2:17" x14ac:dyDescent="0.2">
      <c r="B18" s="223"/>
      <c r="C18" s="223"/>
      <c r="D18" s="147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2:17" x14ac:dyDescent="0.2">
      <c r="B19" s="223"/>
      <c r="C19" s="223"/>
      <c r="D19" s="147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2:17" x14ac:dyDescent="0.2">
      <c r="B20" s="223"/>
      <c r="C20" s="223"/>
      <c r="D20" s="147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2:17" x14ac:dyDescent="0.2">
      <c r="B21" s="223"/>
      <c r="C21" s="223"/>
      <c r="D21" s="147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2:17" x14ac:dyDescent="0.2">
      <c r="B22" s="223"/>
      <c r="C22" s="223"/>
      <c r="D22" s="147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2:17" x14ac:dyDescent="0.2">
      <c r="B23" s="223"/>
      <c r="C23" s="223"/>
      <c r="D23" s="147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2:17" x14ac:dyDescent="0.2">
      <c r="B24" s="223"/>
      <c r="C24" s="223"/>
      <c r="D24" s="147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2:17" x14ac:dyDescent="0.2">
      <c r="B25" s="223"/>
      <c r="C25" s="223"/>
      <c r="D25" s="147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</row>
    <row r="26" spans="2:17" x14ac:dyDescent="0.2">
      <c r="B26" s="223"/>
      <c r="C26" s="223"/>
      <c r="D26" s="147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2:17" x14ac:dyDescent="0.2">
      <c r="B27" s="223"/>
      <c r="C27" s="223"/>
      <c r="D27" s="147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2:17" x14ac:dyDescent="0.2">
      <c r="B28" s="223"/>
      <c r="C28" s="223"/>
      <c r="D28" s="147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2:17" x14ac:dyDescent="0.2">
      <c r="B29" s="223"/>
      <c r="C29" s="223"/>
      <c r="D29" s="147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2:17" x14ac:dyDescent="0.2">
      <c r="B30" s="223"/>
      <c r="C30" s="223"/>
      <c r="D30" s="147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2:17" x14ac:dyDescent="0.2">
      <c r="B31" s="223"/>
      <c r="C31" s="223"/>
      <c r="D31" s="147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2:17" x14ac:dyDescent="0.2">
      <c r="B32" s="223"/>
      <c r="C32" s="223"/>
      <c r="D32" s="147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2:17" x14ac:dyDescent="0.2">
      <c r="B33" s="223"/>
      <c r="C33" s="223"/>
      <c r="D33" s="147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2:17" x14ac:dyDescent="0.2">
      <c r="B34" s="223"/>
      <c r="C34" s="223"/>
      <c r="D34" s="147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2:17" x14ac:dyDescent="0.2">
      <c r="B35" s="223"/>
      <c r="C35" s="223"/>
      <c r="D35" s="147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2:17" x14ac:dyDescent="0.2">
      <c r="B36" s="223"/>
      <c r="C36" s="223"/>
      <c r="D36" s="147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2:17" x14ac:dyDescent="0.2">
      <c r="B37" s="223"/>
      <c r="C37" s="223"/>
      <c r="D37" s="147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2:17" x14ac:dyDescent="0.2">
      <c r="B38" s="223"/>
      <c r="C38" s="223"/>
      <c r="D38" s="147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2:17" x14ac:dyDescent="0.2">
      <c r="B39" s="223"/>
      <c r="C39" s="223"/>
      <c r="D39" s="147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2:17" x14ac:dyDescent="0.2">
      <c r="B40" s="223"/>
      <c r="C40" s="223"/>
      <c r="D40" s="147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2:17" x14ac:dyDescent="0.2">
      <c r="B41" s="223"/>
      <c r="C41" s="223"/>
      <c r="D41" s="147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2:17" x14ac:dyDescent="0.2">
      <c r="B42" s="223"/>
      <c r="C42" s="223"/>
      <c r="D42" s="147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2:17" x14ac:dyDescent="0.2">
      <c r="B43" s="223"/>
      <c r="C43" s="223"/>
      <c r="D43" s="147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2:17" x14ac:dyDescent="0.2">
      <c r="B44" s="223"/>
      <c r="C44" s="223"/>
      <c r="D44" s="147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2:17" x14ac:dyDescent="0.2">
      <c r="B45" s="223"/>
      <c r="C45" s="223"/>
      <c r="D45" s="147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2:17" x14ac:dyDescent="0.2">
      <c r="B46" s="223"/>
      <c r="C46" s="223"/>
      <c r="D46" s="147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2:17" x14ac:dyDescent="0.2">
      <c r="B47" s="223"/>
      <c r="C47" s="223"/>
      <c r="D47" s="147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2:17" x14ac:dyDescent="0.2">
      <c r="B48" s="223"/>
      <c r="C48" s="223"/>
      <c r="D48" s="147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223"/>
      <c r="C49" s="223"/>
      <c r="D49" s="147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223"/>
      <c r="C50" s="223"/>
      <c r="D50" s="147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223"/>
      <c r="C51" s="223"/>
      <c r="D51" s="147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223"/>
      <c r="C52" s="223"/>
      <c r="D52" s="147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223"/>
      <c r="C53" s="223"/>
      <c r="D53" s="147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223"/>
      <c r="C54" s="223"/>
      <c r="D54" s="147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223"/>
      <c r="C55" s="223"/>
      <c r="D55" s="147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223"/>
      <c r="C56" s="223"/>
      <c r="D56" s="147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223"/>
      <c r="C57" s="223"/>
      <c r="D57" s="147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223"/>
      <c r="C58" s="223"/>
      <c r="D58" s="147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223"/>
      <c r="C59" s="223"/>
      <c r="D59" s="147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223"/>
      <c r="C60" s="223"/>
      <c r="D60" s="147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223"/>
      <c r="C61" s="223"/>
      <c r="D61" s="147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223"/>
      <c r="C62" s="223"/>
      <c r="D62" s="147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223"/>
      <c r="C63" s="223"/>
      <c r="D63" s="147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223"/>
      <c r="C64" s="223"/>
      <c r="D64" s="147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223"/>
      <c r="C65" s="223"/>
      <c r="D65" s="147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223"/>
      <c r="C66" s="223"/>
      <c r="D66" s="147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223"/>
      <c r="C67" s="223"/>
      <c r="D67" s="147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223"/>
      <c r="C68" s="223"/>
      <c r="D68" s="147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223"/>
      <c r="C69" s="223"/>
      <c r="D69" s="147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223"/>
      <c r="C70" s="223"/>
      <c r="D70" s="147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223"/>
      <c r="C71" s="223"/>
      <c r="D71" s="147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223"/>
      <c r="C72" s="223"/>
      <c r="D72" s="147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223"/>
      <c r="C73" s="223"/>
      <c r="D73" s="147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223"/>
      <c r="C74" s="223"/>
      <c r="D74" s="147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223"/>
      <c r="C75" s="223"/>
      <c r="D75" s="147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223"/>
      <c r="C76" s="223"/>
      <c r="D76" s="147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223"/>
      <c r="C77" s="223"/>
      <c r="D77" s="147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223"/>
      <c r="C78" s="223"/>
      <c r="D78" s="147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223"/>
      <c r="C79" s="223"/>
      <c r="D79" s="147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223"/>
      <c r="C80" s="223"/>
      <c r="D80" s="147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223"/>
      <c r="C81" s="223"/>
      <c r="D81" s="147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223"/>
      <c r="C82" s="223"/>
      <c r="D82" s="147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223"/>
      <c r="C83" s="223"/>
      <c r="D83" s="147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223"/>
      <c r="C84" s="223"/>
      <c r="D84" s="147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223"/>
      <c r="C85" s="223"/>
      <c r="D85" s="147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223"/>
      <c r="C86" s="223"/>
      <c r="D86" s="147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223"/>
      <c r="C87" s="223"/>
      <c r="D87" s="147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223"/>
      <c r="C88" s="223"/>
      <c r="D88" s="147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223"/>
      <c r="C89" s="223"/>
      <c r="D89" s="147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223"/>
      <c r="C90" s="223"/>
      <c r="D90" s="147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223"/>
      <c r="C91" s="223"/>
      <c r="D91" s="147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223"/>
      <c r="C92" s="223"/>
      <c r="D92" s="147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223"/>
      <c r="C93" s="223"/>
      <c r="D93" s="147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223"/>
      <c r="C94" s="223"/>
      <c r="D94" s="147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223"/>
      <c r="C95" s="223"/>
      <c r="D95" s="147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223"/>
      <c r="C96" s="223"/>
      <c r="D96" s="147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223"/>
      <c r="C97" s="223"/>
      <c r="D97" s="147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223"/>
      <c r="C98" s="223"/>
      <c r="D98" s="147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223"/>
      <c r="C99" s="223"/>
      <c r="D99" s="147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223"/>
      <c r="C100" s="223"/>
      <c r="D100" s="147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223"/>
      <c r="C101" s="223"/>
      <c r="D101" s="147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223"/>
      <c r="C102" s="223"/>
      <c r="D102" s="147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223"/>
      <c r="C103" s="223"/>
      <c r="D103" s="147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223"/>
      <c r="C104" s="223"/>
      <c r="D104" s="147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223"/>
      <c r="C105" s="223"/>
      <c r="D105" s="147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223"/>
      <c r="C106" s="223"/>
      <c r="D106" s="147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223"/>
      <c r="C107" s="223"/>
      <c r="D107" s="147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223"/>
      <c r="C108" s="223"/>
      <c r="D108" s="147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223"/>
      <c r="C109" s="223"/>
      <c r="D109" s="147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223"/>
      <c r="C110" s="223"/>
      <c r="D110" s="147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223"/>
      <c r="C111" s="223"/>
      <c r="D111" s="147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223"/>
      <c r="C112" s="223"/>
      <c r="D112" s="147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223"/>
      <c r="C113" s="223"/>
      <c r="D113" s="147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223"/>
      <c r="C114" s="223"/>
      <c r="D114" s="147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223"/>
      <c r="C115" s="223"/>
      <c r="D115" s="147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223"/>
      <c r="C116" s="223"/>
      <c r="D116" s="147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223"/>
      <c r="C117" s="223"/>
      <c r="D117" s="147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223"/>
      <c r="C118" s="223"/>
      <c r="D118" s="147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223"/>
      <c r="C119" s="223"/>
      <c r="D119" s="147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223"/>
      <c r="C120" s="223"/>
      <c r="D120" s="147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223"/>
      <c r="C121" s="223"/>
      <c r="D121" s="147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223"/>
      <c r="C122" s="223"/>
      <c r="D122" s="147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223"/>
      <c r="C123" s="223"/>
      <c r="D123" s="147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223"/>
      <c r="C124" s="223"/>
      <c r="D124" s="147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223"/>
      <c r="C125" s="223"/>
      <c r="D125" s="147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223"/>
      <c r="C126" s="223"/>
      <c r="D126" s="147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223"/>
      <c r="C127" s="223"/>
      <c r="D127" s="147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223"/>
      <c r="C128" s="223"/>
      <c r="D128" s="147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223"/>
      <c r="C129" s="223"/>
      <c r="D129" s="147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223"/>
      <c r="C130" s="223"/>
      <c r="D130" s="147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223"/>
      <c r="C131" s="223"/>
      <c r="D131" s="147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223"/>
      <c r="C132" s="223"/>
      <c r="D132" s="147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223"/>
      <c r="C133" s="223"/>
      <c r="D133" s="147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223"/>
      <c r="C134" s="223"/>
      <c r="D134" s="147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223"/>
      <c r="C135" s="223"/>
      <c r="D135" s="147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223"/>
      <c r="C136" s="223"/>
      <c r="D136" s="147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223"/>
      <c r="C137" s="223"/>
      <c r="D137" s="147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223"/>
      <c r="C138" s="223"/>
      <c r="D138" s="147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223"/>
      <c r="C139" s="223"/>
      <c r="D139" s="147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223"/>
      <c r="C140" s="223"/>
      <c r="D140" s="147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223"/>
      <c r="C141" s="223"/>
      <c r="D141" s="147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223"/>
      <c r="C142" s="223"/>
      <c r="D142" s="147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223"/>
      <c r="C143" s="223"/>
      <c r="D143" s="147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223"/>
      <c r="C144" s="223"/>
      <c r="D144" s="147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223"/>
      <c r="C145" s="223"/>
      <c r="D145" s="147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223"/>
      <c r="C146" s="223"/>
      <c r="D146" s="147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223"/>
      <c r="C147" s="223"/>
      <c r="D147" s="147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223"/>
      <c r="C148" s="223"/>
      <c r="D148" s="147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223"/>
      <c r="C149" s="223"/>
      <c r="D149" s="147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223"/>
      <c r="C150" s="223"/>
      <c r="D150" s="147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223"/>
      <c r="C151" s="223"/>
      <c r="D151" s="147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223"/>
      <c r="C152" s="223"/>
      <c r="D152" s="147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223"/>
      <c r="C153" s="223"/>
      <c r="D153" s="147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223"/>
      <c r="C154" s="223"/>
      <c r="D154" s="147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223"/>
      <c r="C155" s="223"/>
      <c r="D155" s="147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223"/>
      <c r="C156" s="223"/>
      <c r="D156" s="147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223"/>
      <c r="C157" s="223"/>
      <c r="D157" s="147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223"/>
      <c r="C158" s="223"/>
      <c r="D158" s="147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223"/>
      <c r="C159" s="223"/>
      <c r="D159" s="147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223"/>
      <c r="C160" s="223"/>
      <c r="D160" s="147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223"/>
      <c r="C161" s="223"/>
      <c r="D161" s="147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223"/>
      <c r="C162" s="223"/>
      <c r="D162" s="147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223"/>
      <c r="C163" s="223"/>
      <c r="D163" s="147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223"/>
      <c r="C164" s="223"/>
      <c r="D164" s="147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223"/>
      <c r="C165" s="223"/>
      <c r="D165" s="147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223"/>
      <c r="C166" s="223"/>
      <c r="D166" s="147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223"/>
      <c r="C167" s="223"/>
      <c r="D167" s="147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223"/>
      <c r="C168" s="223"/>
      <c r="D168" s="147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223"/>
      <c r="C169" s="223"/>
      <c r="D169" s="147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223"/>
      <c r="C170" s="223"/>
      <c r="D170" s="147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223"/>
      <c r="C171" s="223"/>
      <c r="D171" s="147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223"/>
      <c r="C172" s="223"/>
      <c r="D172" s="147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223"/>
      <c r="C173" s="223"/>
      <c r="D173" s="147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223"/>
      <c r="C174" s="223"/>
      <c r="D174" s="147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223"/>
      <c r="C175" s="223"/>
      <c r="D175" s="147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223"/>
      <c r="C176" s="223"/>
      <c r="D176" s="147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223"/>
      <c r="C177" s="223"/>
      <c r="D177" s="147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223"/>
      <c r="C178" s="223"/>
      <c r="D178" s="147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223"/>
      <c r="C179" s="223"/>
      <c r="D179" s="147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223"/>
      <c r="C180" s="223"/>
      <c r="D180" s="147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223"/>
      <c r="C181" s="223"/>
      <c r="D181" s="147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223"/>
      <c r="C182" s="223"/>
      <c r="D182" s="147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</row>
    <row r="183" spans="2:17" x14ac:dyDescent="0.2">
      <c r="B183" s="223"/>
      <c r="C183" s="223"/>
      <c r="D183" s="147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</row>
    <row r="184" spans="2:17" x14ac:dyDescent="0.2">
      <c r="B184" s="223"/>
      <c r="C184" s="223"/>
      <c r="D184" s="147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</row>
    <row r="185" spans="2:17" x14ac:dyDescent="0.2">
      <c r="B185" s="223"/>
      <c r="C185" s="223"/>
      <c r="D185" s="147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</row>
    <row r="186" spans="2:17" x14ac:dyDescent="0.2">
      <c r="B186" s="223"/>
      <c r="C186" s="223"/>
      <c r="D186" s="147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</row>
    <row r="187" spans="2:17" x14ac:dyDescent="0.2">
      <c r="B187" s="223"/>
      <c r="C187" s="223"/>
      <c r="D187" s="147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</row>
    <row r="188" spans="2:17" x14ac:dyDescent="0.2">
      <c r="B188" s="223"/>
      <c r="C188" s="223"/>
      <c r="D188" s="147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</row>
    <row r="189" spans="2:17" x14ac:dyDescent="0.2">
      <c r="B189" s="223"/>
      <c r="C189" s="223"/>
      <c r="D189" s="147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</row>
    <row r="190" spans="2:17" x14ac:dyDescent="0.2">
      <c r="B190" s="223"/>
      <c r="C190" s="223"/>
      <c r="D190" s="147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</row>
    <row r="191" spans="2:17" x14ac:dyDescent="0.2">
      <c r="B191" s="223"/>
      <c r="C191" s="223"/>
      <c r="D191" s="147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</row>
    <row r="192" spans="2:17" x14ac:dyDescent="0.2">
      <c r="B192" s="223"/>
      <c r="C192" s="223"/>
      <c r="D192" s="147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</row>
    <row r="193" spans="2:17" x14ac:dyDescent="0.2">
      <c r="B193" s="223"/>
      <c r="C193" s="223"/>
      <c r="D193" s="147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</row>
    <row r="194" spans="2:17" x14ac:dyDescent="0.2">
      <c r="B194" s="223"/>
      <c r="C194" s="223"/>
      <c r="D194" s="147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</row>
    <row r="195" spans="2:17" x14ac:dyDescent="0.2">
      <c r="B195" s="223"/>
      <c r="C195" s="223"/>
      <c r="D195" s="147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</row>
    <row r="196" spans="2:17" x14ac:dyDescent="0.2">
      <c r="B196" s="223"/>
      <c r="C196" s="223"/>
      <c r="D196" s="147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</row>
    <row r="197" spans="2:17" x14ac:dyDescent="0.2">
      <c r="B197" s="223"/>
      <c r="C197" s="223"/>
      <c r="D197" s="147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</row>
    <row r="198" spans="2:17" x14ac:dyDescent="0.2">
      <c r="B198" s="223"/>
      <c r="C198" s="223"/>
      <c r="D198" s="147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</row>
    <row r="199" spans="2:17" x14ac:dyDescent="0.2">
      <c r="B199" s="223"/>
      <c r="C199" s="223"/>
      <c r="D199" s="147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</row>
    <row r="200" spans="2:17" x14ac:dyDescent="0.2">
      <c r="B200" s="223"/>
      <c r="C200" s="223"/>
      <c r="D200" s="147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</row>
    <row r="201" spans="2:17" x14ac:dyDescent="0.2">
      <c r="B201" s="223"/>
      <c r="C201" s="223"/>
      <c r="D201" s="147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</row>
    <row r="202" spans="2:17" x14ac:dyDescent="0.2">
      <c r="B202" s="223"/>
      <c r="C202" s="223"/>
      <c r="D202" s="147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</row>
    <row r="203" spans="2:17" x14ac:dyDescent="0.2">
      <c r="B203" s="223"/>
      <c r="C203" s="223"/>
      <c r="D203" s="147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</row>
    <row r="204" spans="2:17" x14ac:dyDescent="0.2">
      <c r="B204" s="223"/>
      <c r="C204" s="223"/>
      <c r="D204" s="147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</row>
    <row r="205" spans="2:17" x14ac:dyDescent="0.2">
      <c r="B205" s="223"/>
      <c r="C205" s="223"/>
      <c r="D205" s="147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</row>
    <row r="206" spans="2:17" x14ac:dyDescent="0.2">
      <c r="B206" s="223"/>
      <c r="C206" s="223"/>
      <c r="D206" s="147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</row>
    <row r="207" spans="2:17" x14ac:dyDescent="0.2">
      <c r="B207" s="223"/>
      <c r="C207" s="223"/>
      <c r="D207" s="147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</row>
    <row r="208" spans="2:17" x14ac:dyDescent="0.2">
      <c r="B208" s="223"/>
      <c r="C208" s="223"/>
      <c r="D208" s="147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</row>
    <row r="209" spans="2:17" x14ac:dyDescent="0.2">
      <c r="B209" s="223"/>
      <c r="C209" s="223"/>
      <c r="D209" s="147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</row>
    <row r="210" spans="2:17" x14ac:dyDescent="0.2">
      <c r="B210" s="223"/>
      <c r="C210" s="223"/>
      <c r="D210" s="147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</row>
    <row r="211" spans="2:17" x14ac:dyDescent="0.2">
      <c r="B211" s="223"/>
      <c r="C211" s="223"/>
      <c r="D211" s="147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</row>
    <row r="212" spans="2:17" x14ac:dyDescent="0.2">
      <c r="B212" s="223"/>
      <c r="C212" s="223"/>
      <c r="D212" s="147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</row>
    <row r="213" spans="2:17" x14ac:dyDescent="0.2">
      <c r="B213" s="223"/>
      <c r="C213" s="223"/>
      <c r="D213" s="147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</row>
    <row r="214" spans="2:17" x14ac:dyDescent="0.2">
      <c r="B214" s="223"/>
      <c r="C214" s="223"/>
      <c r="D214" s="147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</row>
    <row r="215" spans="2:17" x14ac:dyDescent="0.2">
      <c r="B215" s="223"/>
      <c r="C215" s="223"/>
      <c r="D215" s="147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</row>
    <row r="216" spans="2:17" x14ac:dyDescent="0.2">
      <c r="B216" s="223"/>
      <c r="C216" s="223"/>
      <c r="D216" s="147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</row>
    <row r="217" spans="2:17" x14ac:dyDescent="0.2">
      <c r="B217" s="223"/>
      <c r="C217" s="223"/>
      <c r="D217" s="147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</row>
    <row r="218" spans="2:17" x14ac:dyDescent="0.2">
      <c r="B218" s="223"/>
      <c r="C218" s="223"/>
      <c r="D218" s="147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</row>
    <row r="219" spans="2:17" x14ac:dyDescent="0.2">
      <c r="B219" s="223"/>
      <c r="C219" s="223"/>
      <c r="D219" s="147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</row>
    <row r="220" spans="2:17" x14ac:dyDescent="0.2">
      <c r="B220" s="223"/>
      <c r="C220" s="223"/>
      <c r="D220" s="147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</row>
    <row r="221" spans="2:17" x14ac:dyDescent="0.2">
      <c r="B221" s="223"/>
      <c r="C221" s="223"/>
      <c r="D221" s="147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</row>
    <row r="222" spans="2:17" x14ac:dyDescent="0.2">
      <c r="B222" s="223"/>
      <c r="C222" s="223"/>
      <c r="D222" s="147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</row>
    <row r="223" spans="2:17" x14ac:dyDescent="0.2">
      <c r="B223" s="223"/>
      <c r="C223" s="223"/>
      <c r="D223" s="147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</row>
    <row r="224" spans="2:17" x14ac:dyDescent="0.2">
      <c r="B224" s="223"/>
      <c r="C224" s="223"/>
      <c r="D224" s="147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</row>
    <row r="225" spans="2:17" x14ac:dyDescent="0.2">
      <c r="B225" s="223"/>
      <c r="C225" s="223"/>
      <c r="D225" s="147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</row>
    <row r="226" spans="2:17" x14ac:dyDescent="0.2">
      <c r="B226" s="223"/>
      <c r="C226" s="223"/>
      <c r="D226" s="147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</row>
    <row r="227" spans="2:17" x14ac:dyDescent="0.2">
      <c r="B227" s="223"/>
      <c r="C227" s="223"/>
      <c r="D227" s="147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</row>
    <row r="228" spans="2:17" x14ac:dyDescent="0.2">
      <c r="B228" s="223"/>
      <c r="C228" s="223"/>
      <c r="D228" s="147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</row>
    <row r="229" spans="2:17" x14ac:dyDescent="0.2">
      <c r="B229" s="223"/>
      <c r="C229" s="223"/>
      <c r="D229" s="147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</row>
    <row r="230" spans="2:17" x14ac:dyDescent="0.2">
      <c r="B230" s="223"/>
      <c r="C230" s="223"/>
      <c r="D230" s="147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</row>
    <row r="231" spans="2:17" x14ac:dyDescent="0.2">
      <c r="B231" s="223"/>
      <c r="C231" s="223"/>
      <c r="D231" s="147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2:17" x14ac:dyDescent="0.2">
      <c r="B232" s="223"/>
      <c r="C232" s="223"/>
      <c r="D232" s="147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</row>
    <row r="233" spans="2:17" x14ac:dyDescent="0.2">
      <c r="B233" s="223"/>
      <c r="C233" s="223"/>
      <c r="D233" s="147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</row>
    <row r="234" spans="2:17" x14ac:dyDescent="0.2">
      <c r="B234" s="223"/>
      <c r="C234" s="223"/>
      <c r="D234" s="147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</row>
    <row r="235" spans="2:17" x14ac:dyDescent="0.2">
      <c r="B235" s="223"/>
      <c r="C235" s="223"/>
      <c r="D235" s="147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</row>
    <row r="236" spans="2:17" x14ac:dyDescent="0.2">
      <c r="B236" s="223"/>
      <c r="C236" s="223"/>
      <c r="D236" s="147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</row>
    <row r="237" spans="2:17" x14ac:dyDescent="0.2">
      <c r="B237" s="223"/>
      <c r="C237" s="223"/>
      <c r="D237" s="147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</row>
    <row r="238" spans="2:17" x14ac:dyDescent="0.2">
      <c r="B238" s="223"/>
      <c r="C238" s="223"/>
      <c r="D238" s="147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</row>
    <row r="239" spans="2:17" x14ac:dyDescent="0.2">
      <c r="B239" s="223"/>
      <c r="C239" s="223"/>
      <c r="D239" s="147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</row>
    <row r="240" spans="2:17" x14ac:dyDescent="0.2">
      <c r="B240" s="223"/>
      <c r="C240" s="223"/>
      <c r="D240" s="147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</row>
    <row r="241" spans="2:17" x14ac:dyDescent="0.2">
      <c r="B241" s="223"/>
      <c r="C241" s="223"/>
      <c r="D241" s="147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</row>
    <row r="242" spans="2:17" x14ac:dyDescent="0.2">
      <c r="B242" s="223"/>
      <c r="C242" s="223"/>
      <c r="D242" s="147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</row>
    <row r="243" spans="2:17" x14ac:dyDescent="0.2">
      <c r="B243" s="223"/>
      <c r="C243" s="223"/>
      <c r="D243" s="147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</row>
    <row r="244" spans="2:17" x14ac:dyDescent="0.2">
      <c r="B244" s="223"/>
      <c r="C244" s="223"/>
      <c r="D244" s="147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</row>
    <row r="245" spans="2:17" x14ac:dyDescent="0.2">
      <c r="B245" s="223"/>
      <c r="C245" s="223"/>
      <c r="D245" s="147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44" bestFit="1" customWidth="1"/>
    <col min="2" max="2" width="17.7109375" style="206" customWidth="1"/>
    <col min="3" max="3" width="17.85546875" style="206" customWidth="1"/>
    <col min="4" max="4" width="11.42578125" style="134" bestFit="1" customWidth="1"/>
    <col min="5" max="16384" width="9.140625" style="4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31.07.2016</v>
      </c>
      <c r="B2" s="3"/>
      <c r="C2" s="3"/>
      <c r="D2" s="3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8.75" x14ac:dyDescent="0.3">
      <c r="A3" s="2" t="s">
        <v>69</v>
      </c>
      <c r="B3" s="2"/>
      <c r="C3" s="2"/>
      <c r="D3" s="2"/>
    </row>
    <row r="4" spans="1:19" x14ac:dyDescent="0.2">
      <c r="B4" s="223"/>
      <c r="C4" s="223"/>
      <c r="D4" s="147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9" s="67" customFormat="1" x14ac:dyDescent="0.2">
      <c r="A5" s="9"/>
      <c r="B5" s="224"/>
      <c r="C5" s="224"/>
      <c r="D5" s="67" t="str">
        <f>VALVAL</f>
        <v>млн. одиниць</v>
      </c>
    </row>
    <row r="6" spans="1:19" s="171" customFormat="1" x14ac:dyDescent="0.2">
      <c r="A6" s="211"/>
      <c r="B6" s="39" t="s">
        <v>173</v>
      </c>
      <c r="C6" s="39" t="s">
        <v>3</v>
      </c>
      <c r="D6" s="152" t="s">
        <v>67</v>
      </c>
    </row>
    <row r="7" spans="1:19" s="220" customFormat="1" ht="15.75" x14ac:dyDescent="0.2">
      <c r="A7" s="95" t="s">
        <v>172</v>
      </c>
      <c r="B7" s="119">
        <f t="shared" ref="B7:D7" si="0">SUM(B8:B18)</f>
        <v>66995.200916040005</v>
      </c>
      <c r="C7" s="119">
        <f t="shared" si="0"/>
        <v>1661360.65933717</v>
      </c>
      <c r="D7" s="63">
        <f t="shared" si="0"/>
        <v>1</v>
      </c>
    </row>
    <row r="8" spans="1:19" s="159" customFormat="1" x14ac:dyDescent="0.2">
      <c r="A8" s="225" t="s">
        <v>128</v>
      </c>
      <c r="B8" s="140">
        <v>8940.6291869699999</v>
      </c>
      <c r="C8" s="140">
        <v>221711.54646690001</v>
      </c>
      <c r="D8" s="239">
        <v>0.13345199999999999</v>
      </c>
    </row>
    <row r="9" spans="1:19" s="159" customFormat="1" x14ac:dyDescent="0.2">
      <c r="A9" s="225" t="s">
        <v>53</v>
      </c>
      <c r="B9" s="140">
        <v>12554.65679264</v>
      </c>
      <c r="C9" s="140">
        <v>311332.94029399002</v>
      </c>
      <c r="D9" s="239">
        <v>0.18739600000000001</v>
      </c>
    </row>
    <row r="10" spans="1:19" s="159" customFormat="1" x14ac:dyDescent="0.2">
      <c r="A10" s="225" t="s">
        <v>96</v>
      </c>
      <c r="B10" s="140">
        <v>45499.914936430003</v>
      </c>
      <c r="C10" s="140">
        <v>1128316.1725762801</v>
      </c>
      <c r="D10" s="239">
        <v>0.67915199999999998</v>
      </c>
    </row>
    <row r="11" spans="1:19" x14ac:dyDescent="0.2">
      <c r="A11" s="229"/>
      <c r="B11" s="223"/>
      <c r="C11" s="223"/>
      <c r="D11" s="147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19" x14ac:dyDescent="0.2">
      <c r="A12" s="229"/>
      <c r="B12" s="223"/>
      <c r="C12" s="223"/>
      <c r="D12" s="147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19" x14ac:dyDescent="0.2">
      <c r="A13" s="229"/>
      <c r="B13" s="223"/>
      <c r="C13" s="223"/>
      <c r="D13" s="147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9" x14ac:dyDescent="0.2">
      <c r="A14" s="229"/>
      <c r="B14" s="223"/>
      <c r="C14" s="223"/>
      <c r="D14" s="147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9" x14ac:dyDescent="0.2">
      <c r="A15" s="229"/>
      <c r="B15" s="223"/>
      <c r="C15" s="223"/>
      <c r="D15" s="147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x14ac:dyDescent="0.2">
      <c r="A16" s="229"/>
      <c r="B16" s="223"/>
      <c r="C16" s="223"/>
      <c r="D16" s="147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1:19" x14ac:dyDescent="0.2">
      <c r="A17" s="229"/>
      <c r="B17" s="223"/>
      <c r="C17" s="223"/>
      <c r="D17" s="147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19" x14ac:dyDescent="0.2">
      <c r="A18" s="229"/>
      <c r="B18" s="223"/>
      <c r="C18" s="223"/>
      <c r="D18" s="147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19" x14ac:dyDescent="0.2">
      <c r="A19" s="83" t="s">
        <v>102</v>
      </c>
      <c r="B19" s="223"/>
      <c r="C19" s="223"/>
      <c r="D19" s="147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1:19" x14ac:dyDescent="0.2">
      <c r="B20" s="36" t="str">
        <f>"Державний борг України за станом на " &amp; TEXT(DREPORTDATE,"dd.MM.yyyy")</f>
        <v>Державний борг України за станом на 31.07.2016</v>
      </c>
      <c r="C20" s="223"/>
      <c r="D20" s="67" t="str">
        <f>VALVAL</f>
        <v>млн. одиниць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1:19" s="34" customFormat="1" x14ac:dyDescent="0.2">
      <c r="A21" s="211"/>
      <c r="B21" s="39" t="s">
        <v>173</v>
      </c>
      <c r="C21" s="39" t="s">
        <v>3</v>
      </c>
      <c r="D21" s="152" t="s">
        <v>67</v>
      </c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</row>
    <row r="22" spans="1:19" s="87" customFormat="1" ht="15" x14ac:dyDescent="0.25">
      <c r="A22" s="62" t="s">
        <v>172</v>
      </c>
      <c r="B22" s="139">
        <f t="shared" ref="B22:C22" si="1">B$27+B$23</f>
        <v>66995.20091603999</v>
      </c>
      <c r="C22" s="139">
        <f t="shared" si="1"/>
        <v>1661360.6593371702</v>
      </c>
      <c r="D22" s="78">
        <v>1</v>
      </c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</row>
    <row r="23" spans="1:19" s="222" customFormat="1" ht="15" x14ac:dyDescent="0.25">
      <c r="A23" s="151" t="s">
        <v>74</v>
      </c>
      <c r="B23" s="248">
        <f t="shared" ref="B23:C23" si="2">SUM(B$24:B$26)</f>
        <v>57559.037772719996</v>
      </c>
      <c r="C23" s="248">
        <f t="shared" si="2"/>
        <v>1427360.7607313001</v>
      </c>
      <c r="D23" s="69">
        <v>0.85915200000000003</v>
      </c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</row>
    <row r="24" spans="1:19" s="222" customFormat="1" outlineLevel="1" x14ac:dyDescent="0.2">
      <c r="A24" s="70" t="s">
        <v>128</v>
      </c>
      <c r="B24" s="244">
        <v>6588.2165834899997</v>
      </c>
      <c r="C24" s="244">
        <v>163375.93883368</v>
      </c>
      <c r="D24" s="162">
        <v>9.8338999999999996E-2</v>
      </c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1:19" s="222" customFormat="1" outlineLevel="1" x14ac:dyDescent="0.2">
      <c r="A25" s="70" t="s">
        <v>53</v>
      </c>
      <c r="B25" s="203">
        <v>7082.4004473799996</v>
      </c>
      <c r="C25" s="203">
        <v>175630.81110393</v>
      </c>
      <c r="D25" s="38">
        <v>0.105715</v>
      </c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</row>
    <row r="26" spans="1:19" s="222" customFormat="1" outlineLevel="1" x14ac:dyDescent="0.2">
      <c r="A26" s="216" t="s">
        <v>96</v>
      </c>
      <c r="B26" s="86">
        <v>43888.420741850001</v>
      </c>
      <c r="C26" s="86">
        <v>1088354.0107936901</v>
      </c>
      <c r="D26" s="194">
        <v>0.65509799999999996</v>
      </c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1:19" s="222" customFormat="1" ht="15" x14ac:dyDescent="0.25">
      <c r="A27" s="29" t="s">
        <v>114</v>
      </c>
      <c r="B27" s="115">
        <f t="shared" ref="B27:C27" si="3">SUM(B$28:B$30)</f>
        <v>9436.16314332</v>
      </c>
      <c r="C27" s="115">
        <f t="shared" si="3"/>
        <v>233999.89860587</v>
      </c>
      <c r="D27" s="221">
        <v>0.140848</v>
      </c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1:19" s="88" customFormat="1" outlineLevel="1" x14ac:dyDescent="0.2">
      <c r="A28" s="216" t="s">
        <v>128</v>
      </c>
      <c r="B28" s="86">
        <v>2352.4126034800001</v>
      </c>
      <c r="C28" s="86">
        <v>58335.607633220003</v>
      </c>
      <c r="D28" s="194">
        <v>3.5112999999999998E-2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</row>
    <row r="29" spans="1:19" s="222" customFormat="1" outlineLevel="1" x14ac:dyDescent="0.2">
      <c r="A29" s="216" t="s">
        <v>53</v>
      </c>
      <c r="B29" s="86">
        <v>5472.2563452599998</v>
      </c>
      <c r="C29" s="86">
        <v>135702.12919005999</v>
      </c>
      <c r="D29" s="194">
        <v>8.1681000000000004E-2</v>
      </c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9" s="222" customFormat="1" outlineLevel="1" x14ac:dyDescent="0.2">
      <c r="A30" s="216" t="s">
        <v>96</v>
      </c>
      <c r="B30" s="86">
        <v>1611.4941945800001</v>
      </c>
      <c r="C30" s="86">
        <v>39962.161782590003</v>
      </c>
      <c r="D30" s="194">
        <v>2.4053999999999999E-2</v>
      </c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1:19" s="222" customFormat="1" x14ac:dyDescent="0.2">
      <c r="A31" s="229"/>
      <c r="B31" s="223"/>
      <c r="C31" s="223"/>
      <c r="D31" s="147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1:19" s="222" customFormat="1" x14ac:dyDescent="0.2">
      <c r="A32" s="229"/>
      <c r="B32" s="223"/>
      <c r="C32" s="223"/>
      <c r="D32" s="147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1:17" x14ac:dyDescent="0.2">
      <c r="A33" s="229"/>
      <c r="B33" s="223"/>
      <c r="C33" s="223"/>
      <c r="D33" s="147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1:17" x14ac:dyDescent="0.2">
      <c r="A34" s="229"/>
      <c r="B34" s="223"/>
      <c r="C34" s="223"/>
      <c r="D34" s="147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1:17" x14ac:dyDescent="0.2">
      <c r="A35" s="229"/>
      <c r="B35" s="223"/>
      <c r="C35" s="223"/>
      <c r="D35" s="147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1:17" x14ac:dyDescent="0.2">
      <c r="A36" s="229"/>
      <c r="B36" s="223"/>
      <c r="C36" s="223"/>
      <c r="D36" s="147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1:17" x14ac:dyDescent="0.2">
      <c r="A37" s="229"/>
      <c r="B37" s="223"/>
      <c r="C37" s="223"/>
      <c r="D37" s="147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1:17" x14ac:dyDescent="0.2">
      <c r="A38" s="229"/>
      <c r="B38" s="223"/>
      <c r="C38" s="223"/>
      <c r="D38" s="147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1:17" x14ac:dyDescent="0.2">
      <c r="B39" s="223"/>
      <c r="C39" s="223"/>
      <c r="D39" s="147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1:17" x14ac:dyDescent="0.2">
      <c r="B40" s="223"/>
      <c r="C40" s="223"/>
      <c r="D40" s="147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1:17" x14ac:dyDescent="0.2">
      <c r="B41" s="223"/>
      <c r="C41" s="223"/>
      <c r="D41" s="147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1:17" x14ac:dyDescent="0.2">
      <c r="B42" s="223"/>
      <c r="C42" s="223"/>
      <c r="D42" s="147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1:17" x14ac:dyDescent="0.2">
      <c r="B43" s="223"/>
      <c r="C43" s="223"/>
      <c r="D43" s="147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1:17" x14ac:dyDescent="0.2">
      <c r="B44" s="223"/>
      <c r="C44" s="223"/>
      <c r="D44" s="147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1:17" x14ac:dyDescent="0.2">
      <c r="B45" s="223"/>
      <c r="C45" s="223"/>
      <c r="D45" s="147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1:17" x14ac:dyDescent="0.2">
      <c r="B46" s="223"/>
      <c r="C46" s="223"/>
      <c r="D46" s="147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1:17" x14ac:dyDescent="0.2">
      <c r="B47" s="223"/>
      <c r="C47" s="223"/>
      <c r="D47" s="147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1:17" x14ac:dyDescent="0.2">
      <c r="B48" s="223"/>
      <c r="C48" s="223"/>
      <c r="D48" s="147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223"/>
      <c r="C49" s="223"/>
      <c r="D49" s="147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223"/>
      <c r="C50" s="223"/>
      <c r="D50" s="147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223"/>
      <c r="C51" s="223"/>
      <c r="D51" s="147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223"/>
      <c r="C52" s="223"/>
      <c r="D52" s="147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223"/>
      <c r="C53" s="223"/>
      <c r="D53" s="147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223"/>
      <c r="C54" s="223"/>
      <c r="D54" s="147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223"/>
      <c r="C55" s="223"/>
      <c r="D55" s="147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223"/>
      <c r="C56" s="223"/>
      <c r="D56" s="147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223"/>
      <c r="C57" s="223"/>
      <c r="D57" s="147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223"/>
      <c r="C58" s="223"/>
      <c r="D58" s="147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223"/>
      <c r="C59" s="223"/>
      <c r="D59" s="147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223"/>
      <c r="C60" s="223"/>
      <c r="D60" s="147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223"/>
      <c r="C61" s="223"/>
      <c r="D61" s="147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223"/>
      <c r="C62" s="223"/>
      <c r="D62" s="147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223"/>
      <c r="C63" s="223"/>
      <c r="D63" s="147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223"/>
      <c r="C64" s="223"/>
      <c r="D64" s="147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223"/>
      <c r="C65" s="223"/>
      <c r="D65" s="147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223"/>
      <c r="C66" s="223"/>
      <c r="D66" s="147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223"/>
      <c r="C67" s="223"/>
      <c r="D67" s="147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223"/>
      <c r="C68" s="223"/>
      <c r="D68" s="147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223"/>
      <c r="C69" s="223"/>
      <c r="D69" s="147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223"/>
      <c r="C70" s="223"/>
      <c r="D70" s="147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223"/>
      <c r="C71" s="223"/>
      <c r="D71" s="147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223"/>
      <c r="C72" s="223"/>
      <c r="D72" s="147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223"/>
      <c r="C73" s="223"/>
      <c r="D73" s="147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223"/>
      <c r="C74" s="223"/>
      <c r="D74" s="147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223"/>
      <c r="C75" s="223"/>
      <c r="D75" s="147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223"/>
      <c r="C76" s="223"/>
      <c r="D76" s="147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223"/>
      <c r="C77" s="223"/>
      <c r="D77" s="147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223"/>
      <c r="C78" s="223"/>
      <c r="D78" s="147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223"/>
      <c r="C79" s="223"/>
      <c r="D79" s="147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223"/>
      <c r="C80" s="223"/>
      <c r="D80" s="147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223"/>
      <c r="C81" s="223"/>
      <c r="D81" s="147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223"/>
      <c r="C82" s="223"/>
      <c r="D82" s="147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223"/>
      <c r="C83" s="223"/>
      <c r="D83" s="147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223"/>
      <c r="C84" s="223"/>
      <c r="D84" s="147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223"/>
      <c r="C85" s="223"/>
      <c r="D85" s="147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223"/>
      <c r="C86" s="223"/>
      <c r="D86" s="147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223"/>
      <c r="C87" s="223"/>
      <c r="D87" s="147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223"/>
      <c r="C88" s="223"/>
      <c r="D88" s="147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223"/>
      <c r="C89" s="223"/>
      <c r="D89" s="147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223"/>
      <c r="C90" s="223"/>
      <c r="D90" s="147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223"/>
      <c r="C91" s="223"/>
      <c r="D91" s="147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223"/>
      <c r="C92" s="223"/>
      <c r="D92" s="147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223"/>
      <c r="C93" s="223"/>
      <c r="D93" s="147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223"/>
      <c r="C94" s="223"/>
      <c r="D94" s="147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223"/>
      <c r="C95" s="223"/>
      <c r="D95" s="147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223"/>
      <c r="C96" s="223"/>
      <c r="D96" s="147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223"/>
      <c r="C97" s="223"/>
      <c r="D97" s="147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223"/>
      <c r="C98" s="223"/>
      <c r="D98" s="147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223"/>
      <c r="C99" s="223"/>
      <c r="D99" s="147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223"/>
      <c r="C100" s="223"/>
      <c r="D100" s="147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223"/>
      <c r="C101" s="223"/>
      <c r="D101" s="147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223"/>
      <c r="C102" s="223"/>
      <c r="D102" s="147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223"/>
      <c r="C103" s="223"/>
      <c r="D103" s="147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223"/>
      <c r="C104" s="223"/>
      <c r="D104" s="147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223"/>
      <c r="C105" s="223"/>
      <c r="D105" s="147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223"/>
      <c r="C106" s="223"/>
      <c r="D106" s="147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223"/>
      <c r="C107" s="223"/>
      <c r="D107" s="147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223"/>
      <c r="C108" s="223"/>
      <c r="D108" s="147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223"/>
      <c r="C109" s="223"/>
      <c r="D109" s="147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223"/>
      <c r="C110" s="223"/>
      <c r="D110" s="147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223"/>
      <c r="C111" s="223"/>
      <c r="D111" s="147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223"/>
      <c r="C112" s="223"/>
      <c r="D112" s="147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223"/>
      <c r="C113" s="223"/>
      <c r="D113" s="147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223"/>
      <c r="C114" s="223"/>
      <c r="D114" s="147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223"/>
      <c r="C115" s="223"/>
      <c r="D115" s="147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223"/>
      <c r="C116" s="223"/>
      <c r="D116" s="147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223"/>
      <c r="C117" s="223"/>
      <c r="D117" s="147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223"/>
      <c r="C118" s="223"/>
      <c r="D118" s="147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223"/>
      <c r="C119" s="223"/>
      <c r="D119" s="147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223"/>
      <c r="C120" s="223"/>
      <c r="D120" s="147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223"/>
      <c r="C121" s="223"/>
      <c r="D121" s="147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223"/>
      <c r="C122" s="223"/>
      <c r="D122" s="147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223"/>
      <c r="C123" s="223"/>
      <c r="D123" s="147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223"/>
      <c r="C124" s="223"/>
      <c r="D124" s="147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223"/>
      <c r="C125" s="223"/>
      <c r="D125" s="147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223"/>
      <c r="C126" s="223"/>
      <c r="D126" s="147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223"/>
      <c r="C127" s="223"/>
      <c r="D127" s="147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223"/>
      <c r="C128" s="223"/>
      <c r="D128" s="147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223"/>
      <c r="C129" s="223"/>
      <c r="D129" s="147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223"/>
      <c r="C130" s="223"/>
      <c r="D130" s="147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223"/>
      <c r="C131" s="223"/>
      <c r="D131" s="147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223"/>
      <c r="C132" s="223"/>
      <c r="D132" s="147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223"/>
      <c r="C133" s="223"/>
      <c r="D133" s="147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223"/>
      <c r="C134" s="223"/>
      <c r="D134" s="147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223"/>
      <c r="C135" s="223"/>
      <c r="D135" s="147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223"/>
      <c r="C136" s="223"/>
      <c r="D136" s="147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223"/>
      <c r="C137" s="223"/>
      <c r="D137" s="147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223"/>
      <c r="C138" s="223"/>
      <c r="D138" s="147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223"/>
      <c r="C139" s="223"/>
      <c r="D139" s="147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223"/>
      <c r="C140" s="223"/>
      <c r="D140" s="147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223"/>
      <c r="C141" s="223"/>
      <c r="D141" s="147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223"/>
      <c r="C142" s="223"/>
      <c r="D142" s="147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223"/>
      <c r="C143" s="223"/>
      <c r="D143" s="147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223"/>
      <c r="C144" s="223"/>
      <c r="D144" s="147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223"/>
      <c r="C145" s="223"/>
      <c r="D145" s="147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223"/>
      <c r="C146" s="223"/>
      <c r="D146" s="147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223"/>
      <c r="C147" s="223"/>
      <c r="D147" s="147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223"/>
      <c r="C148" s="223"/>
      <c r="D148" s="147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223"/>
      <c r="C149" s="223"/>
      <c r="D149" s="147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223"/>
      <c r="C150" s="223"/>
      <c r="D150" s="147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223"/>
      <c r="C151" s="223"/>
      <c r="D151" s="147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223"/>
      <c r="C152" s="223"/>
      <c r="D152" s="147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223"/>
      <c r="C153" s="223"/>
      <c r="D153" s="147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223"/>
      <c r="C154" s="223"/>
      <c r="D154" s="147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223"/>
      <c r="C155" s="223"/>
      <c r="D155" s="147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223"/>
      <c r="C156" s="223"/>
      <c r="D156" s="147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223"/>
      <c r="C157" s="223"/>
      <c r="D157" s="147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223"/>
      <c r="C158" s="223"/>
      <c r="D158" s="147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223"/>
      <c r="C159" s="223"/>
      <c r="D159" s="147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223"/>
      <c r="C160" s="223"/>
      <c r="D160" s="147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223"/>
      <c r="C161" s="223"/>
      <c r="D161" s="147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223"/>
      <c r="C162" s="223"/>
      <c r="D162" s="147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223"/>
      <c r="C163" s="223"/>
      <c r="D163" s="147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223"/>
      <c r="C164" s="223"/>
      <c r="D164" s="147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223"/>
      <c r="C165" s="223"/>
      <c r="D165" s="147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223"/>
      <c r="C166" s="223"/>
      <c r="D166" s="147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223"/>
      <c r="C167" s="223"/>
      <c r="D167" s="147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223"/>
      <c r="C168" s="223"/>
      <c r="D168" s="147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223"/>
      <c r="C169" s="223"/>
      <c r="D169" s="147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223"/>
      <c r="C170" s="223"/>
      <c r="D170" s="147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223"/>
      <c r="C171" s="223"/>
      <c r="D171" s="147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223"/>
      <c r="C172" s="223"/>
      <c r="D172" s="147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223"/>
      <c r="C173" s="223"/>
      <c r="D173" s="147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223"/>
      <c r="C174" s="223"/>
      <c r="D174" s="147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223"/>
      <c r="C175" s="223"/>
      <c r="D175" s="147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223"/>
      <c r="C176" s="223"/>
      <c r="D176" s="147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223"/>
      <c r="C177" s="223"/>
      <c r="D177" s="147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223"/>
      <c r="C178" s="223"/>
      <c r="D178" s="147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223"/>
      <c r="C179" s="223"/>
      <c r="D179" s="147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223"/>
      <c r="C180" s="223"/>
      <c r="D180" s="147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223"/>
      <c r="C181" s="223"/>
      <c r="D181" s="147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223"/>
      <c r="C182" s="223"/>
      <c r="D182" s="147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</row>
    <row r="183" spans="2:17" x14ac:dyDescent="0.2">
      <c r="B183" s="223"/>
      <c r="C183" s="223"/>
      <c r="D183" s="147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</row>
    <row r="184" spans="2:17" x14ac:dyDescent="0.2">
      <c r="B184" s="223"/>
      <c r="C184" s="223"/>
      <c r="D184" s="147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</row>
    <row r="185" spans="2:17" x14ac:dyDescent="0.2">
      <c r="B185" s="223"/>
      <c r="C185" s="223"/>
      <c r="D185" s="147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</row>
    <row r="186" spans="2:17" x14ac:dyDescent="0.2">
      <c r="B186" s="223"/>
      <c r="C186" s="223"/>
      <c r="D186" s="147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</row>
    <row r="187" spans="2:17" x14ac:dyDescent="0.2">
      <c r="B187" s="223"/>
      <c r="C187" s="223"/>
      <c r="D187" s="147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</row>
    <row r="188" spans="2:17" x14ac:dyDescent="0.2">
      <c r="B188" s="223"/>
      <c r="C188" s="223"/>
      <c r="D188" s="147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</row>
    <row r="189" spans="2:17" x14ac:dyDescent="0.2">
      <c r="B189" s="223"/>
      <c r="C189" s="223"/>
      <c r="D189" s="147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</row>
    <row r="190" spans="2:17" x14ac:dyDescent="0.2">
      <c r="B190" s="223"/>
      <c r="C190" s="223"/>
      <c r="D190" s="147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</row>
    <row r="191" spans="2:17" x14ac:dyDescent="0.2">
      <c r="B191" s="223"/>
      <c r="C191" s="223"/>
      <c r="D191" s="147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</row>
    <row r="192" spans="2:17" x14ac:dyDescent="0.2">
      <c r="B192" s="223"/>
      <c r="C192" s="223"/>
      <c r="D192" s="147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</row>
    <row r="193" spans="2:17" x14ac:dyDescent="0.2">
      <c r="B193" s="223"/>
      <c r="C193" s="223"/>
      <c r="D193" s="147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</row>
    <row r="194" spans="2:17" x14ac:dyDescent="0.2">
      <c r="B194" s="223"/>
      <c r="C194" s="223"/>
      <c r="D194" s="147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</row>
    <row r="195" spans="2:17" x14ac:dyDescent="0.2">
      <c r="B195" s="223"/>
      <c r="C195" s="223"/>
      <c r="D195" s="147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</row>
    <row r="196" spans="2:17" x14ac:dyDescent="0.2">
      <c r="B196" s="223"/>
      <c r="C196" s="223"/>
      <c r="D196" s="147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</row>
    <row r="197" spans="2:17" x14ac:dyDescent="0.2">
      <c r="B197" s="223"/>
      <c r="C197" s="223"/>
      <c r="D197" s="147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</row>
    <row r="198" spans="2:17" x14ac:dyDescent="0.2">
      <c r="B198" s="223"/>
      <c r="C198" s="223"/>
      <c r="D198" s="147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</row>
    <row r="199" spans="2:17" x14ac:dyDescent="0.2">
      <c r="B199" s="223"/>
      <c r="C199" s="223"/>
      <c r="D199" s="147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</row>
    <row r="200" spans="2:17" x14ac:dyDescent="0.2">
      <c r="B200" s="223"/>
      <c r="C200" s="223"/>
      <c r="D200" s="147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</row>
    <row r="201" spans="2:17" x14ac:dyDescent="0.2">
      <c r="B201" s="223"/>
      <c r="C201" s="223"/>
      <c r="D201" s="147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</row>
    <row r="202" spans="2:17" x14ac:dyDescent="0.2">
      <c r="B202" s="223"/>
      <c r="C202" s="223"/>
      <c r="D202" s="147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</row>
    <row r="203" spans="2:17" x14ac:dyDescent="0.2">
      <c r="B203" s="223"/>
      <c r="C203" s="223"/>
      <c r="D203" s="147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</row>
    <row r="204" spans="2:17" x14ac:dyDescent="0.2">
      <c r="B204" s="223"/>
      <c r="C204" s="223"/>
      <c r="D204" s="147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</row>
    <row r="205" spans="2:17" x14ac:dyDescent="0.2">
      <c r="B205" s="223"/>
      <c r="C205" s="223"/>
      <c r="D205" s="147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</row>
    <row r="206" spans="2:17" x14ac:dyDescent="0.2">
      <c r="B206" s="223"/>
      <c r="C206" s="223"/>
      <c r="D206" s="147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</row>
    <row r="207" spans="2:17" x14ac:dyDescent="0.2">
      <c r="B207" s="223"/>
      <c r="C207" s="223"/>
      <c r="D207" s="147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</row>
    <row r="208" spans="2:17" x14ac:dyDescent="0.2">
      <c r="B208" s="223"/>
      <c r="C208" s="223"/>
      <c r="D208" s="147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</row>
    <row r="209" spans="2:17" x14ac:dyDescent="0.2">
      <c r="B209" s="223"/>
      <c r="C209" s="223"/>
      <c r="D209" s="147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</row>
    <row r="210" spans="2:17" x14ac:dyDescent="0.2">
      <c r="B210" s="223"/>
      <c r="C210" s="223"/>
      <c r="D210" s="147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</row>
    <row r="211" spans="2:17" x14ac:dyDescent="0.2">
      <c r="B211" s="223"/>
      <c r="C211" s="223"/>
      <c r="D211" s="147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</row>
    <row r="212" spans="2:17" x14ac:dyDescent="0.2">
      <c r="B212" s="223"/>
      <c r="C212" s="223"/>
      <c r="D212" s="147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</row>
    <row r="213" spans="2:17" x14ac:dyDescent="0.2">
      <c r="B213" s="223"/>
      <c r="C213" s="223"/>
      <c r="D213" s="147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</row>
    <row r="214" spans="2:17" x14ac:dyDescent="0.2">
      <c r="B214" s="223"/>
      <c r="C214" s="223"/>
      <c r="D214" s="147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</row>
    <row r="215" spans="2:17" x14ac:dyDescent="0.2">
      <c r="B215" s="223"/>
      <c r="C215" s="223"/>
      <c r="D215" s="147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</row>
    <row r="216" spans="2:17" x14ac:dyDescent="0.2">
      <c r="B216" s="223"/>
      <c r="C216" s="223"/>
      <c r="D216" s="147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</row>
    <row r="217" spans="2:17" x14ac:dyDescent="0.2">
      <c r="B217" s="223"/>
      <c r="C217" s="223"/>
      <c r="D217" s="147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</row>
    <row r="218" spans="2:17" x14ac:dyDescent="0.2">
      <c r="B218" s="223"/>
      <c r="C218" s="223"/>
      <c r="D218" s="147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</row>
    <row r="219" spans="2:17" x14ac:dyDescent="0.2">
      <c r="B219" s="223"/>
      <c r="C219" s="223"/>
      <c r="D219" s="147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</row>
    <row r="220" spans="2:17" x14ac:dyDescent="0.2">
      <c r="B220" s="223"/>
      <c r="C220" s="223"/>
      <c r="D220" s="147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</row>
    <row r="221" spans="2:17" x14ac:dyDescent="0.2">
      <c r="B221" s="223"/>
      <c r="C221" s="223"/>
      <c r="D221" s="147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</row>
    <row r="222" spans="2:17" x14ac:dyDescent="0.2">
      <c r="B222" s="223"/>
      <c r="C222" s="223"/>
      <c r="D222" s="147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</row>
    <row r="223" spans="2:17" x14ac:dyDescent="0.2">
      <c r="B223" s="223"/>
      <c r="C223" s="223"/>
      <c r="D223" s="147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</row>
    <row r="224" spans="2:17" x14ac:dyDescent="0.2">
      <c r="B224" s="223"/>
      <c r="C224" s="223"/>
      <c r="D224" s="147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</row>
    <row r="225" spans="2:17" x14ac:dyDescent="0.2">
      <c r="B225" s="223"/>
      <c r="C225" s="223"/>
      <c r="D225" s="147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</row>
    <row r="226" spans="2:17" x14ac:dyDescent="0.2">
      <c r="B226" s="223"/>
      <c r="C226" s="223"/>
      <c r="D226" s="147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</row>
    <row r="227" spans="2:17" x14ac:dyDescent="0.2">
      <c r="B227" s="223"/>
      <c r="C227" s="223"/>
      <c r="D227" s="147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</row>
    <row r="228" spans="2:17" x14ac:dyDescent="0.2">
      <c r="B228" s="223"/>
      <c r="C228" s="223"/>
      <c r="D228" s="147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</row>
    <row r="229" spans="2:17" x14ac:dyDescent="0.2">
      <c r="B229" s="223"/>
      <c r="C229" s="223"/>
      <c r="D229" s="147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</row>
    <row r="230" spans="2:17" x14ac:dyDescent="0.2">
      <c r="B230" s="223"/>
      <c r="C230" s="223"/>
      <c r="D230" s="147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</row>
    <row r="231" spans="2:17" x14ac:dyDescent="0.2">
      <c r="B231" s="223"/>
      <c r="C231" s="223"/>
      <c r="D231" s="147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2:17" x14ac:dyDescent="0.2">
      <c r="B232" s="223"/>
      <c r="C232" s="223"/>
      <c r="D232" s="147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</row>
    <row r="233" spans="2:17" x14ac:dyDescent="0.2">
      <c r="B233" s="223"/>
      <c r="C233" s="223"/>
      <c r="D233" s="147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</row>
    <row r="234" spans="2:17" x14ac:dyDescent="0.2">
      <c r="B234" s="223"/>
      <c r="C234" s="223"/>
      <c r="D234" s="147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</row>
    <row r="235" spans="2:17" x14ac:dyDescent="0.2">
      <c r="B235" s="223"/>
      <c r="C235" s="223"/>
      <c r="D235" s="147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</row>
    <row r="236" spans="2:17" x14ac:dyDescent="0.2">
      <c r="B236" s="223"/>
      <c r="C236" s="223"/>
      <c r="D236" s="147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</row>
    <row r="237" spans="2:17" x14ac:dyDescent="0.2">
      <c r="B237" s="223"/>
      <c r="C237" s="223"/>
      <c r="D237" s="147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</row>
    <row r="238" spans="2:17" x14ac:dyDescent="0.2">
      <c r="B238" s="223"/>
      <c r="C238" s="223"/>
      <c r="D238" s="147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</row>
    <row r="239" spans="2:17" x14ac:dyDescent="0.2">
      <c r="B239" s="223"/>
      <c r="C239" s="223"/>
      <c r="D239" s="147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</row>
    <row r="240" spans="2:17" x14ac:dyDescent="0.2">
      <c r="B240" s="223"/>
      <c r="C240" s="223"/>
      <c r="D240" s="147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</row>
    <row r="241" spans="2:17" x14ac:dyDescent="0.2">
      <c r="B241" s="223"/>
      <c r="C241" s="223"/>
      <c r="D241" s="147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</row>
    <row r="242" spans="2:17" x14ac:dyDescent="0.2">
      <c r="B242" s="223"/>
      <c r="C242" s="223"/>
      <c r="D242" s="147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</row>
    <row r="243" spans="2:17" x14ac:dyDescent="0.2">
      <c r="B243" s="223"/>
      <c r="C243" s="223"/>
      <c r="D243" s="147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</row>
    <row r="244" spans="2:17" x14ac:dyDescent="0.2"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</row>
    <row r="245" spans="2:17" x14ac:dyDescent="0.2"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</row>
    <row r="246" spans="2:17" x14ac:dyDescent="0.2"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</row>
    <row r="247" spans="2:17" x14ac:dyDescent="0.2"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</row>
    <row r="248" spans="2:17" x14ac:dyDescent="0.2"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</row>
    <row r="249" spans="2:17" x14ac:dyDescent="0.2"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</row>
    <row r="250" spans="2:17" x14ac:dyDescent="0.2"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</row>
    <row r="251" spans="2:17" x14ac:dyDescent="0.2"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44" bestFit="1" customWidth="1"/>
    <col min="2" max="2" width="17.42578125" style="206" customWidth="1"/>
    <col min="3" max="3" width="18.140625" style="206" customWidth="1"/>
    <col min="4" max="4" width="11.42578125" style="134" bestFit="1" customWidth="1"/>
    <col min="5" max="5" width="17.140625" style="206" customWidth="1"/>
    <col min="6" max="6" width="17.5703125" style="206" customWidth="1"/>
    <col min="7" max="7" width="11.42578125" style="134" bestFit="1" customWidth="1"/>
    <col min="8" max="8" width="16.140625" style="206" bestFit="1" customWidth="1"/>
    <col min="9" max="16384" width="9.140625" style="44"/>
  </cols>
  <sheetData>
    <row r="2" spans="1:19" ht="18.75" x14ac:dyDescent="0.3">
      <c r="A2" s="5" t="s">
        <v>58</v>
      </c>
      <c r="B2" s="3"/>
      <c r="C2" s="3"/>
      <c r="D2" s="3"/>
      <c r="E2" s="3"/>
      <c r="F2" s="3"/>
      <c r="G2" s="3"/>
      <c r="H2" s="3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x14ac:dyDescent="0.2">
      <c r="A3" s="235"/>
    </row>
    <row r="4" spans="1:19" s="67" customFormat="1" x14ac:dyDescent="0.2">
      <c r="B4" s="224"/>
      <c r="C4" s="224"/>
      <c r="D4" s="99"/>
      <c r="E4" s="224"/>
      <c r="F4" s="224"/>
      <c r="G4" s="99"/>
      <c r="H4" s="67" t="str">
        <f>VALVAL</f>
        <v>млн. одиниць</v>
      </c>
    </row>
    <row r="5" spans="1:19" s="228" customFormat="1" x14ac:dyDescent="0.2">
      <c r="A5" s="161"/>
      <c r="B5" s="253">
        <v>42369</v>
      </c>
      <c r="C5" s="254"/>
      <c r="D5" s="255"/>
      <c r="E5" s="253">
        <v>42582</v>
      </c>
      <c r="F5" s="254"/>
      <c r="G5" s="255"/>
      <c r="H5" s="185"/>
    </row>
    <row r="6" spans="1:19" s="113" customFormat="1" x14ac:dyDescent="0.2">
      <c r="A6" s="94"/>
      <c r="B6" s="39" t="s">
        <v>173</v>
      </c>
      <c r="C6" s="39" t="s">
        <v>3</v>
      </c>
      <c r="D6" s="152" t="s">
        <v>67</v>
      </c>
      <c r="E6" s="39" t="s">
        <v>173</v>
      </c>
      <c r="F6" s="39" t="s">
        <v>3</v>
      </c>
      <c r="G6" s="152" t="s">
        <v>67</v>
      </c>
      <c r="H6" s="39" t="s">
        <v>149</v>
      </c>
    </row>
    <row r="7" spans="1:19" s="220" customFormat="1" ht="15.75" x14ac:dyDescent="0.2">
      <c r="A7" s="95" t="s">
        <v>172</v>
      </c>
      <c r="B7" s="198">
        <f t="shared" ref="B7:H7" si="0">SUM(B8:B15)</f>
        <v>65505.68611232</v>
      </c>
      <c r="C7" s="198">
        <f t="shared" si="0"/>
        <v>1572180.1589905</v>
      </c>
      <c r="D7" s="72">
        <f t="shared" si="0"/>
        <v>1</v>
      </c>
      <c r="E7" s="198">
        <f t="shared" si="0"/>
        <v>66995.200916040005</v>
      </c>
      <c r="F7" s="198">
        <f t="shared" si="0"/>
        <v>1661360.65933717</v>
      </c>
      <c r="G7" s="72">
        <f t="shared" si="0"/>
        <v>1</v>
      </c>
      <c r="H7" s="198">
        <f t="shared" si="0"/>
        <v>0</v>
      </c>
    </row>
    <row r="8" spans="1:19" s="159" customFormat="1" x14ac:dyDescent="0.2">
      <c r="A8" s="225" t="s">
        <v>128</v>
      </c>
      <c r="B8" s="140">
        <v>8905.8831172099999</v>
      </c>
      <c r="C8" s="140">
        <v>213747.1350374</v>
      </c>
      <c r="D8" s="239">
        <v>0.13595599999999999</v>
      </c>
      <c r="E8" s="140">
        <v>8940.6291869699999</v>
      </c>
      <c r="F8" s="140">
        <v>221711.54646690001</v>
      </c>
      <c r="G8" s="239">
        <v>0.13345199999999999</v>
      </c>
      <c r="H8" s="140">
        <v>-2.5040000000000001E-3</v>
      </c>
    </row>
    <row r="9" spans="1:19" s="159" customFormat="1" x14ac:dyDescent="0.2">
      <c r="A9" s="225" t="s">
        <v>53</v>
      </c>
      <c r="B9" s="140">
        <v>12485.72817446</v>
      </c>
      <c r="C9" s="140">
        <v>299665.80416775</v>
      </c>
      <c r="D9" s="239">
        <v>0.190605</v>
      </c>
      <c r="E9" s="140">
        <v>12554.65679264</v>
      </c>
      <c r="F9" s="140">
        <v>311332.94029399002</v>
      </c>
      <c r="G9" s="239">
        <v>0.18739600000000001</v>
      </c>
      <c r="H9" s="140">
        <v>-3.209E-3</v>
      </c>
    </row>
    <row r="10" spans="1:19" s="159" customFormat="1" x14ac:dyDescent="0.2">
      <c r="A10" s="225" t="s">
        <v>96</v>
      </c>
      <c r="B10" s="140">
        <v>44114.074820649999</v>
      </c>
      <c r="C10" s="140">
        <v>1058767.2197853499</v>
      </c>
      <c r="D10" s="239">
        <v>0.67343900000000001</v>
      </c>
      <c r="E10" s="140">
        <v>45499.914936430003</v>
      </c>
      <c r="F10" s="140">
        <v>1128316.1725762801</v>
      </c>
      <c r="G10" s="239">
        <v>0.67915199999999998</v>
      </c>
      <c r="H10" s="140">
        <v>5.7130000000000002E-3</v>
      </c>
    </row>
    <row r="11" spans="1:19" s="159" customFormat="1" x14ac:dyDescent="0.2">
      <c r="A11" s="225"/>
      <c r="B11" s="140"/>
      <c r="C11" s="140"/>
      <c r="D11" s="239"/>
      <c r="E11" s="140"/>
      <c r="F11" s="140"/>
      <c r="G11" s="239"/>
      <c r="H11" s="140">
        <f t="shared" ref="H11:H13" si="1">G11-D11</f>
        <v>0</v>
      </c>
    </row>
    <row r="12" spans="1:19" s="159" customFormat="1" x14ac:dyDescent="0.2">
      <c r="A12" s="225"/>
      <c r="B12" s="140"/>
      <c r="C12" s="140"/>
      <c r="D12" s="239"/>
      <c r="E12" s="140"/>
      <c r="F12" s="140"/>
      <c r="G12" s="239"/>
      <c r="H12" s="140">
        <f t="shared" si="1"/>
        <v>0</v>
      </c>
    </row>
    <row r="13" spans="1:19" s="159" customFormat="1" x14ac:dyDescent="0.2">
      <c r="A13" s="225"/>
      <c r="B13" s="140"/>
      <c r="C13" s="140"/>
      <c r="D13" s="239"/>
      <c r="E13" s="140"/>
      <c r="F13" s="140"/>
      <c r="G13" s="239"/>
      <c r="H13" s="183">
        <f t="shared" si="1"/>
        <v>0</v>
      </c>
    </row>
    <row r="14" spans="1:19" x14ac:dyDescent="0.2">
      <c r="B14" s="223"/>
      <c r="C14" s="223"/>
      <c r="D14" s="147"/>
      <c r="E14" s="223"/>
      <c r="F14" s="223"/>
      <c r="G14" s="147"/>
      <c r="H14" s="28"/>
      <c r="I14" s="65"/>
      <c r="J14" s="65"/>
      <c r="K14" s="65"/>
      <c r="L14" s="65"/>
      <c r="M14" s="65"/>
      <c r="N14" s="65"/>
      <c r="O14" s="65"/>
      <c r="P14" s="65"/>
      <c r="Q14" s="65"/>
    </row>
    <row r="15" spans="1:19" x14ac:dyDescent="0.2">
      <c r="B15" s="223"/>
      <c r="C15" s="223"/>
      <c r="D15" s="147"/>
      <c r="E15" s="223"/>
      <c r="F15" s="223"/>
      <c r="G15" s="147"/>
      <c r="H15" s="28"/>
      <c r="I15" s="65"/>
      <c r="J15" s="65"/>
      <c r="K15" s="65"/>
      <c r="L15" s="65"/>
      <c r="M15" s="65"/>
      <c r="N15" s="65"/>
      <c r="O15" s="65"/>
      <c r="P15" s="65"/>
      <c r="Q15" s="65"/>
    </row>
    <row r="16" spans="1:19" x14ac:dyDescent="0.2">
      <c r="B16" s="223"/>
      <c r="C16" s="223"/>
      <c r="D16" s="147"/>
      <c r="E16" s="223"/>
      <c r="F16" s="223"/>
      <c r="G16" s="147"/>
      <c r="H16" s="43"/>
      <c r="I16" s="65"/>
      <c r="J16" s="65"/>
      <c r="K16" s="65"/>
      <c r="L16" s="65"/>
      <c r="M16" s="65"/>
      <c r="N16" s="65"/>
      <c r="O16" s="65"/>
      <c r="P16" s="65"/>
      <c r="Q16" s="65"/>
    </row>
    <row r="17" spans="1:19" x14ac:dyDescent="0.2">
      <c r="B17" s="223"/>
      <c r="C17" s="223"/>
      <c r="D17" s="147"/>
      <c r="E17" s="223"/>
      <c r="F17" s="223"/>
      <c r="G17" s="147"/>
      <c r="H17" s="67" t="str">
        <f>VALVAL</f>
        <v>млн. одиниць</v>
      </c>
      <c r="I17" s="65"/>
      <c r="J17" s="65"/>
      <c r="K17" s="65"/>
      <c r="L17" s="65"/>
      <c r="M17" s="65"/>
      <c r="N17" s="65"/>
      <c r="O17" s="65"/>
      <c r="P17" s="65"/>
      <c r="Q17" s="65"/>
    </row>
    <row r="18" spans="1:19" x14ac:dyDescent="0.2">
      <c r="A18" s="161"/>
      <c r="B18" s="253">
        <v>42369</v>
      </c>
      <c r="C18" s="254"/>
      <c r="D18" s="255"/>
      <c r="E18" s="253">
        <v>42582</v>
      </c>
      <c r="F18" s="254"/>
      <c r="G18" s="255"/>
      <c r="H18" s="185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</row>
    <row r="19" spans="1:19" s="210" customFormat="1" x14ac:dyDescent="0.2">
      <c r="A19" s="212"/>
      <c r="B19" s="129" t="s">
        <v>173</v>
      </c>
      <c r="C19" s="129" t="s">
        <v>3</v>
      </c>
      <c r="D19" s="33" t="s">
        <v>67</v>
      </c>
      <c r="E19" s="129" t="s">
        <v>173</v>
      </c>
      <c r="F19" s="129" t="s">
        <v>3</v>
      </c>
      <c r="G19" s="33" t="s">
        <v>67</v>
      </c>
      <c r="H19" s="129" t="s">
        <v>149</v>
      </c>
      <c r="I19" s="227"/>
      <c r="J19" s="227"/>
      <c r="K19" s="227"/>
      <c r="L19" s="227"/>
      <c r="M19" s="227"/>
      <c r="N19" s="227"/>
      <c r="O19" s="227"/>
      <c r="P19" s="227"/>
      <c r="Q19" s="227"/>
    </row>
    <row r="20" spans="1:19" s="87" customFormat="1" ht="15" x14ac:dyDescent="0.25">
      <c r="A20" s="62" t="s">
        <v>172</v>
      </c>
      <c r="B20" s="168">
        <f t="shared" ref="B20:G20" si="2">B$25+B$21</f>
        <v>65505.68611232</v>
      </c>
      <c r="C20" s="168">
        <f t="shared" si="2"/>
        <v>1572180.1589905</v>
      </c>
      <c r="D20" s="92">
        <f t="shared" si="2"/>
        <v>0.99999900000000008</v>
      </c>
      <c r="E20" s="168">
        <f t="shared" si="2"/>
        <v>66995.20091603999</v>
      </c>
      <c r="F20" s="168">
        <f t="shared" si="2"/>
        <v>1661360.6593371702</v>
      </c>
      <c r="G20" s="92">
        <f t="shared" si="2"/>
        <v>0.99999999999999989</v>
      </c>
      <c r="H20" s="168">
        <v>0</v>
      </c>
      <c r="I20" s="105"/>
      <c r="J20" s="105"/>
      <c r="K20" s="105"/>
      <c r="L20" s="105"/>
      <c r="M20" s="105"/>
      <c r="N20" s="105"/>
      <c r="O20" s="105"/>
      <c r="P20" s="105"/>
      <c r="Q20" s="105"/>
    </row>
    <row r="21" spans="1:19" s="88" customFormat="1" ht="15" x14ac:dyDescent="0.25">
      <c r="A21" s="151" t="s">
        <v>74</v>
      </c>
      <c r="B21" s="59">
        <f t="shared" ref="B21:G21" si="3">SUM(B$22:B$24)</f>
        <v>55593.105028710001</v>
      </c>
      <c r="C21" s="59">
        <f t="shared" si="3"/>
        <v>1334271.60129128</v>
      </c>
      <c r="D21" s="169">
        <f t="shared" si="3"/>
        <v>0.84867500000000007</v>
      </c>
      <c r="E21" s="59">
        <f t="shared" si="3"/>
        <v>57559.037772719996</v>
      </c>
      <c r="F21" s="59">
        <f t="shared" si="3"/>
        <v>1427360.7607313001</v>
      </c>
      <c r="G21" s="169">
        <f t="shared" si="3"/>
        <v>0.85915199999999992</v>
      </c>
      <c r="H21" s="59">
        <v>1.0475999999999999E-2</v>
      </c>
      <c r="I21" s="108"/>
      <c r="J21" s="108"/>
      <c r="K21" s="108"/>
      <c r="L21" s="108"/>
      <c r="M21" s="108"/>
      <c r="N21" s="108"/>
      <c r="O21" s="108"/>
      <c r="P21" s="108"/>
      <c r="Q21" s="108"/>
    </row>
    <row r="22" spans="1:19" s="222" customFormat="1" outlineLevel="1" x14ac:dyDescent="0.2">
      <c r="A22" s="70" t="s">
        <v>128</v>
      </c>
      <c r="B22" s="244">
        <v>6302.6569216400003</v>
      </c>
      <c r="C22" s="244">
        <v>151267.96999203</v>
      </c>
      <c r="D22" s="162">
        <v>9.6214999999999995E-2</v>
      </c>
      <c r="E22" s="244">
        <v>6588.2165834899997</v>
      </c>
      <c r="F22" s="244">
        <v>163375.93883368</v>
      </c>
      <c r="G22" s="162">
        <v>9.8338999999999996E-2</v>
      </c>
      <c r="H22" s="244">
        <v>2.1229999999999999E-3</v>
      </c>
      <c r="I22" s="234"/>
      <c r="J22" s="234"/>
      <c r="K22" s="234"/>
      <c r="L22" s="234"/>
      <c r="M22" s="234"/>
      <c r="N22" s="234"/>
      <c r="O22" s="234"/>
      <c r="P22" s="234"/>
      <c r="Q22" s="234"/>
    </row>
    <row r="23" spans="1:19" outlineLevel="1" x14ac:dyDescent="0.2">
      <c r="A23" s="216" t="s">
        <v>53</v>
      </c>
      <c r="B23" s="86">
        <v>7043.5160649400004</v>
      </c>
      <c r="C23" s="86">
        <v>169049.08358362</v>
      </c>
      <c r="D23" s="194">
        <v>0.107525</v>
      </c>
      <c r="E23" s="86">
        <v>7082.4004473799996</v>
      </c>
      <c r="F23" s="86">
        <v>175630.81110393</v>
      </c>
      <c r="G23" s="194">
        <v>0.105715</v>
      </c>
      <c r="H23" s="86">
        <v>-1.81E-3</v>
      </c>
      <c r="I23" s="65"/>
      <c r="J23" s="65"/>
      <c r="K23" s="65"/>
      <c r="L23" s="65"/>
      <c r="M23" s="65"/>
      <c r="N23" s="65"/>
      <c r="O23" s="65"/>
      <c r="P23" s="65"/>
      <c r="Q23" s="65"/>
    </row>
    <row r="24" spans="1:19" outlineLevel="1" x14ac:dyDescent="0.2">
      <c r="A24" s="216" t="s">
        <v>96</v>
      </c>
      <c r="B24" s="86">
        <v>42246.93204213</v>
      </c>
      <c r="C24" s="86">
        <v>1013954.54771563</v>
      </c>
      <c r="D24" s="194">
        <v>0.64493500000000004</v>
      </c>
      <c r="E24" s="86">
        <v>43888.420741850001</v>
      </c>
      <c r="F24" s="86">
        <v>1088354.0107936901</v>
      </c>
      <c r="G24" s="194">
        <v>0.65509799999999996</v>
      </c>
      <c r="H24" s="86">
        <v>1.0163E-2</v>
      </c>
      <c r="I24" s="65"/>
      <c r="J24" s="65"/>
      <c r="K24" s="65"/>
      <c r="L24" s="65"/>
      <c r="M24" s="65"/>
      <c r="N24" s="65"/>
      <c r="O24" s="65"/>
      <c r="P24" s="65"/>
      <c r="Q24" s="65"/>
    </row>
    <row r="25" spans="1:19" ht="15" x14ac:dyDescent="0.25">
      <c r="A25" s="29" t="s">
        <v>114</v>
      </c>
      <c r="B25" s="115">
        <f t="shared" ref="B25:G25" si="4">SUM(B$26:B$28)</f>
        <v>9912.581083609999</v>
      </c>
      <c r="C25" s="115">
        <f t="shared" si="4"/>
        <v>237908.55769921999</v>
      </c>
      <c r="D25" s="221">
        <f t="shared" si="4"/>
        <v>0.15132400000000001</v>
      </c>
      <c r="E25" s="115">
        <f t="shared" si="4"/>
        <v>9436.16314332</v>
      </c>
      <c r="F25" s="115">
        <f t="shared" si="4"/>
        <v>233999.89860587</v>
      </c>
      <c r="G25" s="221">
        <f t="shared" si="4"/>
        <v>0.140848</v>
      </c>
      <c r="H25" s="115">
        <v>-1.0475999999999999E-2</v>
      </c>
      <c r="I25" s="65"/>
      <c r="J25" s="65"/>
      <c r="K25" s="65"/>
      <c r="L25" s="65"/>
      <c r="M25" s="65"/>
      <c r="N25" s="65"/>
      <c r="O25" s="65"/>
      <c r="P25" s="65"/>
      <c r="Q25" s="65"/>
    </row>
    <row r="26" spans="1:19" outlineLevel="1" x14ac:dyDescent="0.2">
      <c r="A26" s="216" t="s">
        <v>128</v>
      </c>
      <c r="B26" s="86">
        <v>2603.2261955700001</v>
      </c>
      <c r="C26" s="86">
        <v>62479.165045369999</v>
      </c>
      <c r="D26" s="194">
        <v>3.9739999999999998E-2</v>
      </c>
      <c r="E26" s="86">
        <v>2352.4126034800001</v>
      </c>
      <c r="F26" s="86">
        <v>58335.607633220003</v>
      </c>
      <c r="G26" s="194">
        <v>3.5112999999999998E-2</v>
      </c>
      <c r="H26" s="86">
        <v>-4.627E-3</v>
      </c>
      <c r="I26" s="65"/>
      <c r="J26" s="65"/>
      <c r="K26" s="65"/>
      <c r="L26" s="65"/>
      <c r="M26" s="65"/>
      <c r="N26" s="65"/>
      <c r="O26" s="65"/>
      <c r="P26" s="65"/>
      <c r="Q26" s="65"/>
    </row>
    <row r="27" spans="1:19" outlineLevel="1" x14ac:dyDescent="0.2">
      <c r="A27" s="216" t="s">
        <v>53</v>
      </c>
      <c r="B27" s="86">
        <v>5442.21210952</v>
      </c>
      <c r="C27" s="86">
        <v>130616.72058413</v>
      </c>
      <c r="D27" s="194">
        <v>8.3080000000000001E-2</v>
      </c>
      <c r="E27" s="86">
        <v>5472.2563452599998</v>
      </c>
      <c r="F27" s="86">
        <v>135702.12919005999</v>
      </c>
      <c r="G27" s="194">
        <v>8.1681000000000004E-2</v>
      </c>
      <c r="H27" s="86">
        <v>-1.3990000000000001E-3</v>
      </c>
      <c r="I27" s="65"/>
      <c r="J27" s="65"/>
      <c r="K27" s="65"/>
      <c r="L27" s="65"/>
      <c r="M27" s="65"/>
      <c r="N27" s="65"/>
      <c r="O27" s="65"/>
      <c r="P27" s="65"/>
      <c r="Q27" s="65"/>
    </row>
    <row r="28" spans="1:19" outlineLevel="1" x14ac:dyDescent="0.2">
      <c r="A28" s="216" t="s">
        <v>96</v>
      </c>
      <c r="B28" s="86">
        <v>1867.1427785200001</v>
      </c>
      <c r="C28" s="86">
        <v>44812.67206972</v>
      </c>
      <c r="D28" s="194">
        <v>2.8504000000000002E-2</v>
      </c>
      <c r="E28" s="86">
        <v>1611.4941945800001</v>
      </c>
      <c r="F28" s="86">
        <v>39962.161782590003</v>
      </c>
      <c r="G28" s="194">
        <v>2.4053999999999999E-2</v>
      </c>
      <c r="H28" s="86">
        <v>-4.45E-3</v>
      </c>
      <c r="I28" s="65"/>
      <c r="J28" s="65"/>
      <c r="K28" s="65"/>
      <c r="L28" s="65"/>
      <c r="M28" s="65"/>
      <c r="N28" s="65"/>
      <c r="O28" s="65"/>
      <c r="P28" s="65"/>
      <c r="Q28" s="65"/>
    </row>
    <row r="29" spans="1:19" x14ac:dyDescent="0.2">
      <c r="B29" s="223"/>
      <c r="C29" s="223"/>
      <c r="D29" s="147"/>
      <c r="E29" s="223"/>
      <c r="F29" s="223"/>
      <c r="G29" s="147"/>
      <c r="H29" s="223"/>
      <c r="I29" s="65"/>
      <c r="J29" s="65"/>
      <c r="K29" s="65"/>
      <c r="L29" s="65"/>
      <c r="M29" s="65"/>
      <c r="N29" s="65"/>
      <c r="O29" s="65"/>
      <c r="P29" s="65"/>
      <c r="Q29" s="65"/>
    </row>
    <row r="30" spans="1:19" x14ac:dyDescent="0.2">
      <c r="B30" s="223"/>
      <c r="C30" s="223"/>
      <c r="D30" s="147"/>
      <c r="E30" s="223"/>
      <c r="F30" s="223"/>
      <c r="G30" s="147"/>
      <c r="H30" s="223"/>
      <c r="I30" s="65"/>
      <c r="J30" s="65"/>
      <c r="K30" s="65"/>
      <c r="L30" s="65"/>
      <c r="M30" s="65"/>
      <c r="N30" s="65"/>
      <c r="O30" s="65"/>
      <c r="P30" s="65"/>
      <c r="Q30" s="65"/>
    </row>
    <row r="31" spans="1:19" x14ac:dyDescent="0.2">
      <c r="B31" s="223"/>
      <c r="C31" s="223"/>
      <c r="D31" s="147"/>
      <c r="E31" s="223"/>
      <c r="F31" s="223"/>
      <c r="G31" s="147"/>
      <c r="H31" s="223"/>
      <c r="I31" s="65"/>
      <c r="J31" s="65"/>
      <c r="K31" s="65"/>
      <c r="L31" s="65"/>
      <c r="M31" s="65"/>
      <c r="N31" s="65"/>
      <c r="O31" s="65"/>
      <c r="P31" s="65"/>
      <c r="Q31" s="65"/>
    </row>
    <row r="32" spans="1:19" x14ac:dyDescent="0.2">
      <c r="B32" s="223"/>
      <c r="C32" s="223"/>
      <c r="D32" s="147"/>
      <c r="E32" s="223"/>
      <c r="F32" s="223"/>
      <c r="G32" s="147"/>
      <c r="H32" s="223"/>
      <c r="I32" s="65"/>
      <c r="J32" s="65"/>
      <c r="K32" s="65"/>
      <c r="L32" s="65"/>
      <c r="M32" s="65"/>
      <c r="N32" s="65"/>
      <c r="O32" s="65"/>
      <c r="P32" s="65"/>
      <c r="Q32" s="65"/>
    </row>
    <row r="33" spans="2:17" x14ac:dyDescent="0.2">
      <c r="B33" s="223"/>
      <c r="C33" s="223"/>
      <c r="D33" s="147"/>
      <c r="E33" s="223"/>
      <c r="F33" s="223"/>
      <c r="G33" s="147"/>
      <c r="H33" s="223"/>
      <c r="I33" s="65"/>
      <c r="J33" s="65"/>
      <c r="K33" s="65"/>
      <c r="L33" s="65"/>
      <c r="M33" s="65"/>
      <c r="N33" s="65"/>
      <c r="O33" s="65"/>
      <c r="P33" s="65"/>
      <c r="Q33" s="65"/>
    </row>
    <row r="34" spans="2:17" x14ac:dyDescent="0.2">
      <c r="B34" s="223"/>
      <c r="C34" s="223"/>
      <c r="D34" s="147"/>
      <c r="E34" s="223"/>
      <c r="F34" s="223"/>
      <c r="G34" s="147"/>
      <c r="H34" s="223"/>
      <c r="I34" s="65"/>
      <c r="J34" s="65"/>
      <c r="K34" s="65"/>
      <c r="L34" s="65"/>
      <c r="M34" s="65"/>
      <c r="N34" s="65"/>
      <c r="O34" s="65"/>
      <c r="P34" s="65"/>
      <c r="Q34" s="65"/>
    </row>
    <row r="35" spans="2:17" x14ac:dyDescent="0.2">
      <c r="B35" s="223"/>
      <c r="C35" s="223"/>
      <c r="D35" s="147"/>
      <c r="E35" s="223"/>
      <c r="F35" s="223"/>
      <c r="G35" s="147"/>
      <c r="H35" s="223"/>
      <c r="I35" s="65"/>
      <c r="J35" s="65"/>
      <c r="K35" s="65"/>
      <c r="L35" s="65"/>
      <c r="M35" s="65"/>
      <c r="N35" s="65"/>
      <c r="O35" s="65"/>
      <c r="P35" s="65"/>
      <c r="Q35" s="65"/>
    </row>
    <row r="36" spans="2:17" x14ac:dyDescent="0.2">
      <c r="B36" s="223"/>
      <c r="C36" s="223"/>
      <c r="D36" s="147"/>
      <c r="E36" s="223"/>
      <c r="F36" s="223"/>
      <c r="G36" s="147"/>
      <c r="H36" s="223"/>
      <c r="I36" s="65"/>
      <c r="J36" s="65"/>
      <c r="K36" s="65"/>
      <c r="L36" s="65"/>
      <c r="M36" s="65"/>
      <c r="N36" s="65"/>
      <c r="O36" s="65"/>
      <c r="P36" s="65"/>
      <c r="Q36" s="65"/>
    </row>
    <row r="37" spans="2:17" x14ac:dyDescent="0.2">
      <c r="B37" s="223"/>
      <c r="C37" s="223"/>
      <c r="D37" s="147"/>
      <c r="E37" s="223"/>
      <c r="F37" s="223"/>
      <c r="G37" s="147"/>
      <c r="H37" s="223"/>
      <c r="I37" s="65"/>
      <c r="J37" s="65"/>
      <c r="K37" s="65"/>
      <c r="L37" s="65"/>
      <c r="M37" s="65"/>
      <c r="N37" s="65"/>
      <c r="O37" s="65"/>
      <c r="P37" s="65"/>
      <c r="Q37" s="65"/>
    </row>
    <row r="38" spans="2:17" x14ac:dyDescent="0.2">
      <c r="B38" s="223"/>
      <c r="C38" s="223"/>
      <c r="D38" s="147"/>
      <c r="E38" s="223"/>
      <c r="F38" s="223"/>
      <c r="G38" s="147"/>
      <c r="H38" s="223"/>
      <c r="I38" s="65"/>
      <c r="J38" s="65"/>
      <c r="K38" s="65"/>
      <c r="L38" s="65"/>
      <c r="M38" s="65"/>
      <c r="N38" s="65"/>
      <c r="O38" s="65"/>
      <c r="P38" s="65"/>
      <c r="Q38" s="65"/>
    </row>
    <row r="39" spans="2:17" x14ac:dyDescent="0.2">
      <c r="B39" s="223"/>
      <c r="C39" s="223"/>
      <c r="D39" s="147"/>
      <c r="E39" s="223"/>
      <c r="F39" s="223"/>
      <c r="G39" s="147"/>
      <c r="H39" s="223"/>
      <c r="I39" s="65"/>
      <c r="J39" s="65"/>
      <c r="K39" s="65"/>
      <c r="L39" s="65"/>
      <c r="M39" s="65"/>
      <c r="N39" s="65"/>
      <c r="O39" s="65"/>
      <c r="P39" s="65"/>
      <c r="Q39" s="65"/>
    </row>
    <row r="40" spans="2:17" x14ac:dyDescent="0.2">
      <c r="B40" s="223"/>
      <c r="C40" s="223"/>
      <c r="D40" s="147"/>
      <c r="E40" s="223"/>
      <c r="F40" s="223"/>
      <c r="G40" s="147"/>
      <c r="H40" s="223"/>
      <c r="I40" s="65"/>
      <c r="J40" s="65"/>
      <c r="K40" s="65"/>
      <c r="L40" s="65"/>
      <c r="M40" s="65"/>
      <c r="N40" s="65"/>
      <c r="O40" s="65"/>
      <c r="P40" s="65"/>
      <c r="Q40" s="65"/>
    </row>
    <row r="41" spans="2:17" x14ac:dyDescent="0.2">
      <c r="B41" s="223"/>
      <c r="C41" s="223"/>
      <c r="D41" s="147"/>
      <c r="E41" s="223"/>
      <c r="F41" s="223"/>
      <c r="G41" s="147"/>
      <c r="H41" s="223"/>
      <c r="I41" s="65"/>
      <c r="J41" s="65"/>
      <c r="K41" s="65"/>
      <c r="L41" s="65"/>
      <c r="M41" s="65"/>
      <c r="N41" s="65"/>
      <c r="O41" s="65"/>
      <c r="P41" s="65"/>
      <c r="Q41" s="65"/>
    </row>
    <row r="42" spans="2:17" x14ac:dyDescent="0.2">
      <c r="B42" s="223"/>
      <c r="C42" s="223"/>
      <c r="D42" s="147"/>
      <c r="E42" s="223"/>
      <c r="F42" s="223"/>
      <c r="G42" s="147"/>
      <c r="H42" s="223"/>
      <c r="I42" s="65"/>
      <c r="J42" s="65"/>
      <c r="K42" s="65"/>
      <c r="L42" s="65"/>
      <c r="M42" s="65"/>
      <c r="N42" s="65"/>
      <c r="O42" s="65"/>
      <c r="P42" s="65"/>
      <c r="Q42" s="65"/>
    </row>
    <row r="43" spans="2:17" x14ac:dyDescent="0.2">
      <c r="B43" s="223"/>
      <c r="C43" s="223"/>
      <c r="D43" s="147"/>
      <c r="E43" s="223"/>
      <c r="F43" s="223"/>
      <c r="G43" s="147"/>
      <c r="H43" s="223"/>
      <c r="I43" s="65"/>
      <c r="J43" s="65"/>
      <c r="K43" s="65"/>
      <c r="L43" s="65"/>
      <c r="M43" s="65"/>
      <c r="N43" s="65"/>
      <c r="O43" s="65"/>
      <c r="P43" s="65"/>
      <c r="Q43" s="65"/>
    </row>
    <row r="44" spans="2:17" x14ac:dyDescent="0.2">
      <c r="B44" s="223"/>
      <c r="C44" s="223"/>
      <c r="D44" s="147"/>
      <c r="E44" s="223"/>
      <c r="F44" s="223"/>
      <c r="G44" s="147"/>
      <c r="H44" s="223"/>
      <c r="I44" s="65"/>
      <c r="J44" s="65"/>
      <c r="K44" s="65"/>
      <c r="L44" s="65"/>
      <c r="M44" s="65"/>
      <c r="N44" s="65"/>
      <c r="O44" s="65"/>
      <c r="P44" s="65"/>
      <c r="Q44" s="65"/>
    </row>
    <row r="45" spans="2:17" x14ac:dyDescent="0.2">
      <c r="B45" s="223"/>
      <c r="C45" s="223"/>
      <c r="D45" s="147"/>
      <c r="E45" s="223"/>
      <c r="F45" s="223"/>
      <c r="G45" s="147"/>
      <c r="H45" s="223"/>
      <c r="I45" s="65"/>
      <c r="J45" s="65"/>
      <c r="K45" s="65"/>
      <c r="L45" s="65"/>
      <c r="M45" s="65"/>
      <c r="N45" s="65"/>
      <c r="O45" s="65"/>
      <c r="P45" s="65"/>
      <c r="Q45" s="65"/>
    </row>
    <row r="46" spans="2:17" x14ac:dyDescent="0.2">
      <c r="B46" s="223"/>
      <c r="C46" s="223"/>
      <c r="D46" s="147"/>
      <c r="E46" s="223"/>
      <c r="F46" s="223"/>
      <c r="G46" s="147"/>
      <c r="H46" s="223"/>
      <c r="I46" s="65"/>
      <c r="J46" s="65"/>
      <c r="K46" s="65"/>
      <c r="L46" s="65"/>
      <c r="M46" s="65"/>
      <c r="N46" s="65"/>
      <c r="O46" s="65"/>
      <c r="P46" s="65"/>
      <c r="Q46" s="65"/>
    </row>
    <row r="47" spans="2:17" x14ac:dyDescent="0.2">
      <c r="B47" s="223"/>
      <c r="C47" s="223"/>
      <c r="D47" s="147"/>
      <c r="E47" s="223"/>
      <c r="F47" s="223"/>
      <c r="G47" s="147"/>
      <c r="H47" s="223"/>
      <c r="I47" s="65"/>
      <c r="J47" s="65"/>
      <c r="K47" s="65"/>
      <c r="L47" s="65"/>
      <c r="M47" s="65"/>
      <c r="N47" s="65"/>
      <c r="O47" s="65"/>
      <c r="P47" s="65"/>
      <c r="Q47" s="65"/>
    </row>
    <row r="48" spans="2:17" x14ac:dyDescent="0.2">
      <c r="B48" s="223"/>
      <c r="C48" s="223"/>
      <c r="D48" s="147"/>
      <c r="E48" s="223"/>
      <c r="F48" s="223"/>
      <c r="G48" s="147"/>
      <c r="H48" s="223"/>
      <c r="I48" s="65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223"/>
      <c r="C49" s="223"/>
      <c r="D49" s="147"/>
      <c r="E49" s="223"/>
      <c r="F49" s="223"/>
      <c r="G49" s="147"/>
      <c r="H49" s="223"/>
      <c r="I49" s="65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223"/>
      <c r="C50" s="223"/>
      <c r="D50" s="147"/>
      <c r="E50" s="223"/>
      <c r="F50" s="223"/>
      <c r="G50" s="147"/>
      <c r="H50" s="223"/>
      <c r="I50" s="65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223"/>
      <c r="C51" s="223"/>
      <c r="D51" s="147"/>
      <c r="E51" s="223"/>
      <c r="F51" s="223"/>
      <c r="G51" s="147"/>
      <c r="H51" s="223"/>
      <c r="I51" s="65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223"/>
      <c r="C52" s="223"/>
      <c r="D52" s="147"/>
      <c r="E52" s="223"/>
      <c r="F52" s="223"/>
      <c r="G52" s="147"/>
      <c r="H52" s="223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223"/>
      <c r="C53" s="223"/>
      <c r="D53" s="147"/>
      <c r="E53" s="223"/>
      <c r="F53" s="223"/>
      <c r="G53" s="147"/>
      <c r="H53" s="223"/>
      <c r="I53" s="65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223"/>
      <c r="C54" s="223"/>
      <c r="D54" s="147"/>
      <c r="E54" s="223"/>
      <c r="F54" s="223"/>
      <c r="G54" s="147"/>
      <c r="H54" s="223"/>
      <c r="I54" s="65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223"/>
      <c r="C55" s="223"/>
      <c r="D55" s="147"/>
      <c r="E55" s="223"/>
      <c r="F55" s="223"/>
      <c r="G55" s="147"/>
      <c r="H55" s="223"/>
      <c r="I55" s="65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223"/>
      <c r="C56" s="223"/>
      <c r="D56" s="147"/>
      <c r="E56" s="223"/>
      <c r="F56" s="223"/>
      <c r="G56" s="147"/>
      <c r="H56" s="223"/>
      <c r="I56" s="65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223"/>
      <c r="C57" s="223"/>
      <c r="D57" s="147"/>
      <c r="E57" s="223"/>
      <c r="F57" s="223"/>
      <c r="G57" s="147"/>
      <c r="H57" s="223"/>
      <c r="I57" s="65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223"/>
      <c r="C58" s="223"/>
      <c r="D58" s="147"/>
      <c r="E58" s="223"/>
      <c r="F58" s="223"/>
      <c r="G58" s="147"/>
      <c r="H58" s="223"/>
      <c r="I58" s="65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223"/>
      <c r="C59" s="223"/>
      <c r="D59" s="147"/>
      <c r="E59" s="223"/>
      <c r="F59" s="223"/>
      <c r="G59" s="147"/>
      <c r="H59" s="223"/>
      <c r="I59" s="65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223"/>
      <c r="C60" s="223"/>
      <c r="D60" s="147"/>
      <c r="E60" s="223"/>
      <c r="F60" s="223"/>
      <c r="G60" s="147"/>
      <c r="H60" s="223"/>
      <c r="I60" s="65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223"/>
      <c r="C61" s="223"/>
      <c r="D61" s="147"/>
      <c r="E61" s="223"/>
      <c r="F61" s="223"/>
      <c r="G61" s="147"/>
      <c r="H61" s="223"/>
      <c r="I61" s="65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223"/>
      <c r="C62" s="223"/>
      <c r="D62" s="147"/>
      <c r="E62" s="223"/>
      <c r="F62" s="223"/>
      <c r="G62" s="147"/>
      <c r="H62" s="223"/>
      <c r="I62" s="65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223"/>
      <c r="C63" s="223"/>
      <c r="D63" s="147"/>
      <c r="E63" s="223"/>
      <c r="F63" s="223"/>
      <c r="G63" s="147"/>
      <c r="H63" s="223"/>
      <c r="I63" s="65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223"/>
      <c r="C64" s="223"/>
      <c r="D64" s="147"/>
      <c r="E64" s="223"/>
      <c r="F64" s="223"/>
      <c r="G64" s="147"/>
      <c r="H64" s="223"/>
      <c r="I64" s="65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223"/>
      <c r="C65" s="223"/>
      <c r="D65" s="147"/>
      <c r="E65" s="223"/>
      <c r="F65" s="223"/>
      <c r="G65" s="147"/>
      <c r="H65" s="223"/>
      <c r="I65" s="65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223"/>
      <c r="C66" s="223"/>
      <c r="D66" s="147"/>
      <c r="E66" s="223"/>
      <c r="F66" s="223"/>
      <c r="G66" s="147"/>
      <c r="H66" s="223"/>
      <c r="I66" s="65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223"/>
      <c r="C67" s="223"/>
      <c r="D67" s="147"/>
      <c r="E67" s="223"/>
      <c r="F67" s="223"/>
      <c r="G67" s="147"/>
      <c r="H67" s="223"/>
      <c r="I67" s="65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223"/>
      <c r="C68" s="223"/>
      <c r="D68" s="147"/>
      <c r="E68" s="223"/>
      <c r="F68" s="223"/>
      <c r="G68" s="147"/>
      <c r="H68" s="223"/>
      <c r="I68" s="65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223"/>
      <c r="C69" s="223"/>
      <c r="D69" s="147"/>
      <c r="E69" s="223"/>
      <c r="F69" s="223"/>
      <c r="G69" s="147"/>
      <c r="H69" s="223"/>
      <c r="I69" s="65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223"/>
      <c r="C70" s="223"/>
      <c r="D70" s="147"/>
      <c r="E70" s="223"/>
      <c r="F70" s="223"/>
      <c r="G70" s="147"/>
      <c r="H70" s="223"/>
      <c r="I70" s="65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223"/>
      <c r="C71" s="223"/>
      <c r="D71" s="147"/>
      <c r="E71" s="223"/>
      <c r="F71" s="223"/>
      <c r="G71" s="147"/>
      <c r="H71" s="223"/>
      <c r="I71" s="65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223"/>
      <c r="C72" s="223"/>
      <c r="D72" s="147"/>
      <c r="E72" s="223"/>
      <c r="F72" s="223"/>
      <c r="G72" s="147"/>
      <c r="H72" s="223"/>
      <c r="I72" s="65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223"/>
      <c r="C73" s="223"/>
      <c r="D73" s="147"/>
      <c r="E73" s="223"/>
      <c r="F73" s="223"/>
      <c r="G73" s="147"/>
      <c r="H73" s="223"/>
      <c r="I73" s="65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223"/>
      <c r="C74" s="223"/>
      <c r="D74" s="147"/>
      <c r="E74" s="223"/>
      <c r="F74" s="223"/>
      <c r="G74" s="147"/>
      <c r="H74" s="223"/>
      <c r="I74" s="65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223"/>
      <c r="C75" s="223"/>
      <c r="D75" s="147"/>
      <c r="E75" s="223"/>
      <c r="F75" s="223"/>
      <c r="G75" s="147"/>
      <c r="H75" s="223"/>
      <c r="I75" s="65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223"/>
      <c r="C76" s="223"/>
      <c r="D76" s="147"/>
      <c r="E76" s="223"/>
      <c r="F76" s="223"/>
      <c r="G76" s="147"/>
      <c r="H76" s="223"/>
      <c r="I76" s="65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223"/>
      <c r="C77" s="223"/>
      <c r="D77" s="147"/>
      <c r="E77" s="223"/>
      <c r="F77" s="223"/>
      <c r="G77" s="147"/>
      <c r="H77" s="223"/>
      <c r="I77" s="65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223"/>
      <c r="C78" s="223"/>
      <c r="D78" s="147"/>
      <c r="E78" s="223"/>
      <c r="F78" s="223"/>
      <c r="G78" s="147"/>
      <c r="H78" s="223"/>
      <c r="I78" s="65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223"/>
      <c r="C79" s="223"/>
      <c r="D79" s="147"/>
      <c r="E79" s="223"/>
      <c r="F79" s="223"/>
      <c r="G79" s="147"/>
      <c r="H79" s="223"/>
      <c r="I79" s="65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223"/>
      <c r="C80" s="223"/>
      <c r="D80" s="147"/>
      <c r="E80" s="223"/>
      <c r="F80" s="223"/>
      <c r="G80" s="147"/>
      <c r="H80" s="223"/>
      <c r="I80" s="65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223"/>
      <c r="C81" s="223"/>
      <c r="D81" s="147"/>
      <c r="E81" s="223"/>
      <c r="F81" s="223"/>
      <c r="G81" s="147"/>
      <c r="H81" s="223"/>
      <c r="I81" s="65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223"/>
      <c r="C82" s="223"/>
      <c r="D82" s="147"/>
      <c r="E82" s="223"/>
      <c r="F82" s="223"/>
      <c r="G82" s="147"/>
      <c r="H82" s="223"/>
      <c r="I82" s="65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223"/>
      <c r="C83" s="223"/>
      <c r="D83" s="147"/>
      <c r="E83" s="223"/>
      <c r="F83" s="223"/>
      <c r="G83" s="147"/>
      <c r="H83" s="223"/>
      <c r="I83" s="65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223"/>
      <c r="C84" s="223"/>
      <c r="D84" s="147"/>
      <c r="E84" s="223"/>
      <c r="F84" s="223"/>
      <c r="G84" s="147"/>
      <c r="H84" s="223"/>
      <c r="I84" s="65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223"/>
      <c r="C85" s="223"/>
      <c r="D85" s="147"/>
      <c r="E85" s="223"/>
      <c r="F85" s="223"/>
      <c r="G85" s="147"/>
      <c r="H85" s="223"/>
      <c r="I85" s="65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223"/>
      <c r="C86" s="223"/>
      <c r="D86" s="147"/>
      <c r="E86" s="223"/>
      <c r="F86" s="223"/>
      <c r="G86" s="147"/>
      <c r="H86" s="223"/>
      <c r="I86" s="65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223"/>
      <c r="C87" s="223"/>
      <c r="D87" s="147"/>
      <c r="E87" s="223"/>
      <c r="F87" s="223"/>
      <c r="G87" s="147"/>
      <c r="H87" s="223"/>
      <c r="I87" s="65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223"/>
      <c r="C88" s="223"/>
      <c r="D88" s="147"/>
      <c r="E88" s="223"/>
      <c r="F88" s="223"/>
      <c r="G88" s="147"/>
      <c r="H88" s="223"/>
      <c r="I88" s="65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223"/>
      <c r="C89" s="223"/>
      <c r="D89" s="147"/>
      <c r="E89" s="223"/>
      <c r="F89" s="223"/>
      <c r="G89" s="147"/>
      <c r="H89" s="223"/>
      <c r="I89" s="65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223"/>
      <c r="C90" s="223"/>
      <c r="D90" s="147"/>
      <c r="E90" s="223"/>
      <c r="F90" s="223"/>
      <c r="G90" s="147"/>
      <c r="H90" s="223"/>
      <c r="I90" s="65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223"/>
      <c r="C91" s="223"/>
      <c r="D91" s="147"/>
      <c r="E91" s="223"/>
      <c r="F91" s="223"/>
      <c r="G91" s="147"/>
      <c r="H91" s="223"/>
      <c r="I91" s="65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223"/>
      <c r="C92" s="223"/>
      <c r="D92" s="147"/>
      <c r="E92" s="223"/>
      <c r="F92" s="223"/>
      <c r="G92" s="147"/>
      <c r="H92" s="223"/>
      <c r="I92" s="65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223"/>
      <c r="C93" s="223"/>
      <c r="D93" s="147"/>
      <c r="E93" s="223"/>
      <c r="F93" s="223"/>
      <c r="G93" s="147"/>
      <c r="H93" s="223"/>
      <c r="I93" s="65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223"/>
      <c r="C94" s="223"/>
      <c r="D94" s="147"/>
      <c r="E94" s="223"/>
      <c r="F94" s="223"/>
      <c r="G94" s="147"/>
      <c r="H94" s="223"/>
      <c r="I94" s="65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223"/>
      <c r="C95" s="223"/>
      <c r="D95" s="147"/>
      <c r="E95" s="223"/>
      <c r="F95" s="223"/>
      <c r="G95" s="147"/>
      <c r="H95" s="223"/>
      <c r="I95" s="65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223"/>
      <c r="C96" s="223"/>
      <c r="D96" s="147"/>
      <c r="E96" s="223"/>
      <c r="F96" s="223"/>
      <c r="G96" s="147"/>
      <c r="H96" s="223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223"/>
      <c r="C97" s="223"/>
      <c r="D97" s="147"/>
      <c r="E97" s="223"/>
      <c r="F97" s="223"/>
      <c r="G97" s="147"/>
      <c r="H97" s="223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223"/>
      <c r="C98" s="223"/>
      <c r="D98" s="147"/>
      <c r="E98" s="223"/>
      <c r="F98" s="223"/>
      <c r="G98" s="147"/>
      <c r="H98" s="223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223"/>
      <c r="C99" s="223"/>
      <c r="D99" s="147"/>
      <c r="E99" s="223"/>
      <c r="F99" s="223"/>
      <c r="G99" s="147"/>
      <c r="H99" s="223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223"/>
      <c r="C100" s="223"/>
      <c r="D100" s="147"/>
      <c r="E100" s="223"/>
      <c r="F100" s="223"/>
      <c r="G100" s="147"/>
      <c r="H100" s="223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223"/>
      <c r="C101" s="223"/>
      <c r="D101" s="147"/>
      <c r="E101" s="223"/>
      <c r="F101" s="223"/>
      <c r="G101" s="147"/>
      <c r="H101" s="223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223"/>
      <c r="C102" s="223"/>
      <c r="D102" s="147"/>
      <c r="E102" s="223"/>
      <c r="F102" s="223"/>
      <c r="G102" s="147"/>
      <c r="H102" s="223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223"/>
      <c r="C103" s="223"/>
      <c r="D103" s="147"/>
      <c r="E103" s="223"/>
      <c r="F103" s="223"/>
      <c r="G103" s="147"/>
      <c r="H103" s="223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223"/>
      <c r="C104" s="223"/>
      <c r="D104" s="147"/>
      <c r="E104" s="223"/>
      <c r="F104" s="223"/>
      <c r="G104" s="147"/>
      <c r="H104" s="223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223"/>
      <c r="C105" s="223"/>
      <c r="D105" s="147"/>
      <c r="E105" s="223"/>
      <c r="F105" s="223"/>
      <c r="G105" s="147"/>
      <c r="H105" s="223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223"/>
      <c r="C106" s="223"/>
      <c r="D106" s="147"/>
      <c r="E106" s="223"/>
      <c r="F106" s="223"/>
      <c r="G106" s="147"/>
      <c r="H106" s="223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223"/>
      <c r="C107" s="223"/>
      <c r="D107" s="147"/>
      <c r="E107" s="223"/>
      <c r="F107" s="223"/>
      <c r="G107" s="147"/>
      <c r="H107" s="223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223"/>
      <c r="C108" s="223"/>
      <c r="D108" s="147"/>
      <c r="E108" s="223"/>
      <c r="F108" s="223"/>
      <c r="G108" s="147"/>
      <c r="H108" s="223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223"/>
      <c r="C109" s="223"/>
      <c r="D109" s="147"/>
      <c r="E109" s="223"/>
      <c r="F109" s="223"/>
      <c r="G109" s="147"/>
      <c r="H109" s="223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223"/>
      <c r="C110" s="223"/>
      <c r="D110" s="147"/>
      <c r="E110" s="223"/>
      <c r="F110" s="223"/>
      <c r="G110" s="147"/>
      <c r="H110" s="223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223"/>
      <c r="C111" s="223"/>
      <c r="D111" s="147"/>
      <c r="E111" s="223"/>
      <c r="F111" s="223"/>
      <c r="G111" s="147"/>
      <c r="H111" s="223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223"/>
      <c r="C112" s="223"/>
      <c r="D112" s="147"/>
      <c r="E112" s="223"/>
      <c r="F112" s="223"/>
      <c r="G112" s="147"/>
      <c r="H112" s="223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223"/>
      <c r="C113" s="223"/>
      <c r="D113" s="147"/>
      <c r="E113" s="223"/>
      <c r="F113" s="223"/>
      <c r="G113" s="147"/>
      <c r="H113" s="223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223"/>
      <c r="C114" s="223"/>
      <c r="D114" s="147"/>
      <c r="E114" s="223"/>
      <c r="F114" s="223"/>
      <c r="G114" s="147"/>
      <c r="H114" s="223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223"/>
      <c r="C115" s="223"/>
      <c r="D115" s="147"/>
      <c r="E115" s="223"/>
      <c r="F115" s="223"/>
      <c r="G115" s="147"/>
      <c r="H115" s="223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223"/>
      <c r="C116" s="223"/>
      <c r="D116" s="147"/>
      <c r="E116" s="223"/>
      <c r="F116" s="223"/>
      <c r="G116" s="147"/>
      <c r="H116" s="223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223"/>
      <c r="C117" s="223"/>
      <c r="D117" s="147"/>
      <c r="E117" s="223"/>
      <c r="F117" s="223"/>
      <c r="G117" s="147"/>
      <c r="H117" s="223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223"/>
      <c r="C118" s="223"/>
      <c r="D118" s="147"/>
      <c r="E118" s="223"/>
      <c r="F118" s="223"/>
      <c r="G118" s="147"/>
      <c r="H118" s="223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223"/>
      <c r="C119" s="223"/>
      <c r="D119" s="147"/>
      <c r="E119" s="223"/>
      <c r="F119" s="223"/>
      <c r="G119" s="147"/>
      <c r="H119" s="223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223"/>
      <c r="C120" s="223"/>
      <c r="D120" s="147"/>
      <c r="E120" s="223"/>
      <c r="F120" s="223"/>
      <c r="G120" s="147"/>
      <c r="H120" s="223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223"/>
      <c r="C121" s="223"/>
      <c r="D121" s="147"/>
      <c r="E121" s="223"/>
      <c r="F121" s="223"/>
      <c r="G121" s="147"/>
      <c r="H121" s="223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223"/>
      <c r="C122" s="223"/>
      <c r="D122" s="147"/>
      <c r="E122" s="223"/>
      <c r="F122" s="223"/>
      <c r="G122" s="147"/>
      <c r="H122" s="223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223"/>
      <c r="C123" s="223"/>
      <c r="D123" s="147"/>
      <c r="E123" s="223"/>
      <c r="F123" s="223"/>
      <c r="G123" s="147"/>
      <c r="H123" s="223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223"/>
      <c r="C124" s="223"/>
      <c r="D124" s="147"/>
      <c r="E124" s="223"/>
      <c r="F124" s="223"/>
      <c r="G124" s="147"/>
      <c r="H124" s="223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223"/>
      <c r="C125" s="223"/>
      <c r="D125" s="147"/>
      <c r="E125" s="223"/>
      <c r="F125" s="223"/>
      <c r="G125" s="147"/>
      <c r="H125" s="223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223"/>
      <c r="C126" s="223"/>
      <c r="D126" s="147"/>
      <c r="E126" s="223"/>
      <c r="F126" s="223"/>
      <c r="G126" s="147"/>
      <c r="H126" s="223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223"/>
      <c r="C127" s="223"/>
      <c r="D127" s="147"/>
      <c r="E127" s="223"/>
      <c r="F127" s="223"/>
      <c r="G127" s="147"/>
      <c r="H127" s="223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223"/>
      <c r="C128" s="223"/>
      <c r="D128" s="147"/>
      <c r="E128" s="223"/>
      <c r="F128" s="223"/>
      <c r="G128" s="147"/>
      <c r="H128" s="223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223"/>
      <c r="C129" s="223"/>
      <c r="D129" s="147"/>
      <c r="E129" s="223"/>
      <c r="F129" s="223"/>
      <c r="G129" s="147"/>
      <c r="H129" s="223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223"/>
      <c r="C130" s="223"/>
      <c r="D130" s="147"/>
      <c r="E130" s="223"/>
      <c r="F130" s="223"/>
      <c r="G130" s="147"/>
      <c r="H130" s="223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223"/>
      <c r="C131" s="223"/>
      <c r="D131" s="147"/>
      <c r="E131" s="223"/>
      <c r="F131" s="223"/>
      <c r="G131" s="147"/>
      <c r="H131" s="223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223"/>
      <c r="C132" s="223"/>
      <c r="D132" s="147"/>
      <c r="E132" s="223"/>
      <c r="F132" s="223"/>
      <c r="G132" s="147"/>
      <c r="H132" s="223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223"/>
      <c r="C133" s="223"/>
      <c r="D133" s="147"/>
      <c r="E133" s="223"/>
      <c r="F133" s="223"/>
      <c r="G133" s="147"/>
      <c r="H133" s="223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223"/>
      <c r="C134" s="223"/>
      <c r="D134" s="147"/>
      <c r="E134" s="223"/>
      <c r="F134" s="223"/>
      <c r="G134" s="147"/>
      <c r="H134" s="223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223"/>
      <c r="C135" s="223"/>
      <c r="D135" s="147"/>
      <c r="E135" s="223"/>
      <c r="F135" s="223"/>
      <c r="G135" s="147"/>
      <c r="H135" s="223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223"/>
      <c r="C136" s="223"/>
      <c r="D136" s="147"/>
      <c r="E136" s="223"/>
      <c r="F136" s="223"/>
      <c r="G136" s="147"/>
      <c r="H136" s="223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223"/>
      <c r="C137" s="223"/>
      <c r="D137" s="147"/>
      <c r="E137" s="223"/>
      <c r="F137" s="223"/>
      <c r="G137" s="147"/>
      <c r="H137" s="223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223"/>
      <c r="C138" s="223"/>
      <c r="D138" s="147"/>
      <c r="E138" s="223"/>
      <c r="F138" s="223"/>
      <c r="G138" s="147"/>
      <c r="H138" s="223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223"/>
      <c r="C139" s="223"/>
      <c r="D139" s="147"/>
      <c r="E139" s="223"/>
      <c r="F139" s="223"/>
      <c r="G139" s="147"/>
      <c r="H139" s="223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223"/>
      <c r="C140" s="223"/>
      <c r="D140" s="147"/>
      <c r="E140" s="223"/>
      <c r="F140" s="223"/>
      <c r="G140" s="147"/>
      <c r="H140" s="223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223"/>
      <c r="C141" s="223"/>
      <c r="D141" s="147"/>
      <c r="E141" s="223"/>
      <c r="F141" s="223"/>
      <c r="G141" s="147"/>
      <c r="H141" s="223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223"/>
      <c r="C142" s="223"/>
      <c r="D142" s="147"/>
      <c r="E142" s="223"/>
      <c r="F142" s="223"/>
      <c r="G142" s="147"/>
      <c r="H142" s="223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223"/>
      <c r="C143" s="223"/>
      <c r="D143" s="147"/>
      <c r="E143" s="223"/>
      <c r="F143" s="223"/>
      <c r="G143" s="147"/>
      <c r="H143" s="223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223"/>
      <c r="C144" s="223"/>
      <c r="D144" s="147"/>
      <c r="E144" s="223"/>
      <c r="F144" s="223"/>
      <c r="G144" s="147"/>
      <c r="H144" s="223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223"/>
      <c r="C145" s="223"/>
      <c r="D145" s="147"/>
      <c r="E145" s="223"/>
      <c r="F145" s="223"/>
      <c r="G145" s="147"/>
      <c r="H145" s="223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223"/>
      <c r="C146" s="223"/>
      <c r="D146" s="147"/>
      <c r="E146" s="223"/>
      <c r="F146" s="223"/>
      <c r="G146" s="147"/>
      <c r="H146" s="223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223"/>
      <c r="C147" s="223"/>
      <c r="D147" s="147"/>
      <c r="E147" s="223"/>
      <c r="F147" s="223"/>
      <c r="G147" s="147"/>
      <c r="H147" s="223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223"/>
      <c r="C148" s="223"/>
      <c r="D148" s="147"/>
      <c r="E148" s="223"/>
      <c r="F148" s="223"/>
      <c r="G148" s="147"/>
      <c r="H148" s="223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223"/>
      <c r="C149" s="223"/>
      <c r="D149" s="147"/>
      <c r="E149" s="223"/>
      <c r="F149" s="223"/>
      <c r="G149" s="147"/>
      <c r="H149" s="223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223"/>
      <c r="C150" s="223"/>
      <c r="D150" s="147"/>
      <c r="E150" s="223"/>
      <c r="F150" s="223"/>
      <c r="G150" s="147"/>
      <c r="H150" s="223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223"/>
      <c r="C151" s="223"/>
      <c r="D151" s="147"/>
      <c r="E151" s="223"/>
      <c r="F151" s="223"/>
      <c r="G151" s="147"/>
      <c r="H151" s="223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223"/>
      <c r="C152" s="223"/>
      <c r="D152" s="147"/>
      <c r="E152" s="223"/>
      <c r="F152" s="223"/>
      <c r="G152" s="147"/>
      <c r="H152" s="223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223"/>
      <c r="C153" s="223"/>
      <c r="D153" s="147"/>
      <c r="E153" s="223"/>
      <c r="F153" s="223"/>
      <c r="G153" s="147"/>
      <c r="H153" s="223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223"/>
      <c r="C154" s="223"/>
      <c r="D154" s="147"/>
      <c r="E154" s="223"/>
      <c r="F154" s="223"/>
      <c r="G154" s="147"/>
      <c r="H154" s="223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223"/>
      <c r="C155" s="223"/>
      <c r="D155" s="147"/>
      <c r="E155" s="223"/>
      <c r="F155" s="223"/>
      <c r="G155" s="147"/>
      <c r="H155" s="223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223"/>
      <c r="C156" s="223"/>
      <c r="D156" s="147"/>
      <c r="E156" s="223"/>
      <c r="F156" s="223"/>
      <c r="G156" s="147"/>
      <c r="H156" s="223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223"/>
      <c r="C157" s="223"/>
      <c r="D157" s="147"/>
      <c r="E157" s="223"/>
      <c r="F157" s="223"/>
      <c r="G157" s="147"/>
      <c r="H157" s="223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223"/>
      <c r="C158" s="223"/>
      <c r="D158" s="147"/>
      <c r="E158" s="223"/>
      <c r="F158" s="223"/>
      <c r="G158" s="147"/>
      <c r="H158" s="223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223"/>
      <c r="C159" s="223"/>
      <c r="D159" s="147"/>
      <c r="E159" s="223"/>
      <c r="F159" s="223"/>
      <c r="G159" s="147"/>
      <c r="H159" s="223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223"/>
      <c r="C160" s="223"/>
      <c r="D160" s="147"/>
      <c r="E160" s="223"/>
      <c r="F160" s="223"/>
      <c r="G160" s="147"/>
      <c r="H160" s="223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223"/>
      <c r="C161" s="223"/>
      <c r="D161" s="147"/>
      <c r="E161" s="223"/>
      <c r="F161" s="223"/>
      <c r="G161" s="147"/>
      <c r="H161" s="223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223"/>
      <c r="C162" s="223"/>
      <c r="D162" s="147"/>
      <c r="E162" s="223"/>
      <c r="F162" s="223"/>
      <c r="G162" s="147"/>
      <c r="H162" s="223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223"/>
      <c r="C163" s="223"/>
      <c r="D163" s="147"/>
      <c r="E163" s="223"/>
      <c r="F163" s="223"/>
      <c r="G163" s="147"/>
      <c r="H163" s="223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223"/>
      <c r="C164" s="223"/>
      <c r="D164" s="147"/>
      <c r="E164" s="223"/>
      <c r="F164" s="223"/>
      <c r="G164" s="147"/>
      <c r="H164" s="223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223"/>
      <c r="C165" s="223"/>
      <c r="D165" s="147"/>
      <c r="E165" s="223"/>
      <c r="F165" s="223"/>
      <c r="G165" s="147"/>
      <c r="H165" s="223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223"/>
      <c r="C166" s="223"/>
      <c r="D166" s="147"/>
      <c r="E166" s="223"/>
      <c r="F166" s="223"/>
      <c r="G166" s="147"/>
      <c r="H166" s="223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223"/>
      <c r="C167" s="223"/>
      <c r="D167" s="147"/>
      <c r="E167" s="223"/>
      <c r="F167" s="223"/>
      <c r="G167" s="147"/>
      <c r="H167" s="223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223"/>
      <c r="C168" s="223"/>
      <c r="D168" s="147"/>
      <c r="E168" s="223"/>
      <c r="F168" s="223"/>
      <c r="G168" s="147"/>
      <c r="H168" s="223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223"/>
      <c r="C169" s="223"/>
      <c r="D169" s="147"/>
      <c r="E169" s="223"/>
      <c r="F169" s="223"/>
      <c r="G169" s="147"/>
      <c r="H169" s="223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223"/>
      <c r="C170" s="223"/>
      <c r="D170" s="147"/>
      <c r="E170" s="223"/>
      <c r="F170" s="223"/>
      <c r="G170" s="147"/>
      <c r="H170" s="223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223"/>
      <c r="C171" s="223"/>
      <c r="D171" s="147"/>
      <c r="E171" s="223"/>
      <c r="F171" s="223"/>
      <c r="G171" s="147"/>
      <c r="H171" s="223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223"/>
      <c r="C172" s="223"/>
      <c r="D172" s="147"/>
      <c r="E172" s="223"/>
      <c r="F172" s="223"/>
      <c r="G172" s="147"/>
      <c r="H172" s="223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223"/>
      <c r="C173" s="223"/>
      <c r="D173" s="147"/>
      <c r="E173" s="223"/>
      <c r="F173" s="223"/>
      <c r="G173" s="147"/>
      <c r="H173" s="223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223"/>
      <c r="C174" s="223"/>
      <c r="D174" s="147"/>
      <c r="E174" s="223"/>
      <c r="F174" s="223"/>
      <c r="G174" s="147"/>
      <c r="H174" s="223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223"/>
      <c r="C175" s="223"/>
      <c r="D175" s="147"/>
      <c r="E175" s="223"/>
      <c r="F175" s="223"/>
      <c r="G175" s="147"/>
      <c r="H175" s="223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223"/>
      <c r="C176" s="223"/>
      <c r="D176" s="147"/>
      <c r="E176" s="223"/>
      <c r="F176" s="223"/>
      <c r="G176" s="147"/>
      <c r="H176" s="223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223"/>
      <c r="C177" s="223"/>
      <c r="D177" s="147"/>
      <c r="E177" s="223"/>
      <c r="F177" s="223"/>
      <c r="G177" s="147"/>
      <c r="H177" s="223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223"/>
      <c r="C178" s="223"/>
      <c r="D178" s="147"/>
      <c r="E178" s="223"/>
      <c r="F178" s="223"/>
      <c r="G178" s="147"/>
      <c r="H178" s="223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223"/>
      <c r="C179" s="223"/>
      <c r="D179" s="147"/>
      <c r="E179" s="223"/>
      <c r="F179" s="223"/>
      <c r="G179" s="147"/>
      <c r="H179" s="223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223"/>
      <c r="C180" s="223"/>
      <c r="D180" s="147"/>
      <c r="E180" s="223"/>
      <c r="F180" s="223"/>
      <c r="G180" s="147"/>
      <c r="H180" s="223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223"/>
      <c r="C181" s="223"/>
      <c r="D181" s="147"/>
      <c r="E181" s="223"/>
      <c r="F181" s="223"/>
      <c r="G181" s="147"/>
      <c r="H181" s="223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223"/>
      <c r="C182" s="223"/>
      <c r="D182" s="147"/>
      <c r="E182" s="223"/>
      <c r="F182" s="223"/>
      <c r="G182" s="147"/>
      <c r="H182" s="223"/>
      <c r="I182" s="65"/>
      <c r="J182" s="65"/>
      <c r="K182" s="65"/>
      <c r="L182" s="65"/>
      <c r="M182" s="65"/>
      <c r="N182" s="65"/>
      <c r="O182" s="65"/>
      <c r="P182" s="65"/>
      <c r="Q182" s="65"/>
    </row>
    <row r="183" spans="2:17" x14ac:dyDescent="0.2">
      <c r="B183" s="223"/>
      <c r="C183" s="223"/>
      <c r="D183" s="147"/>
      <c r="E183" s="223"/>
      <c r="F183" s="223"/>
      <c r="G183" s="147"/>
      <c r="H183" s="223"/>
      <c r="I183" s="65"/>
      <c r="J183" s="65"/>
      <c r="K183" s="65"/>
      <c r="L183" s="65"/>
      <c r="M183" s="65"/>
      <c r="N183" s="65"/>
      <c r="O183" s="65"/>
      <c r="P183" s="65"/>
      <c r="Q183" s="65"/>
    </row>
    <row r="184" spans="2:17" x14ac:dyDescent="0.2">
      <c r="B184" s="223"/>
      <c r="C184" s="223"/>
      <c r="D184" s="147"/>
      <c r="E184" s="223"/>
      <c r="F184" s="223"/>
      <c r="G184" s="147"/>
      <c r="H184" s="223"/>
      <c r="I184" s="65"/>
      <c r="J184" s="65"/>
      <c r="K184" s="65"/>
      <c r="L184" s="65"/>
      <c r="M184" s="65"/>
      <c r="N184" s="65"/>
      <c r="O184" s="65"/>
      <c r="P184" s="65"/>
      <c r="Q184" s="65"/>
    </row>
    <row r="185" spans="2:17" x14ac:dyDescent="0.2">
      <c r="B185" s="223"/>
      <c r="C185" s="223"/>
      <c r="D185" s="147"/>
      <c r="E185" s="223"/>
      <c r="F185" s="223"/>
      <c r="G185" s="147"/>
      <c r="H185" s="223"/>
      <c r="I185" s="65"/>
      <c r="J185" s="65"/>
      <c r="K185" s="65"/>
      <c r="L185" s="65"/>
      <c r="M185" s="65"/>
      <c r="N185" s="65"/>
      <c r="O185" s="65"/>
      <c r="P185" s="65"/>
      <c r="Q185" s="65"/>
    </row>
    <row r="186" spans="2:17" x14ac:dyDescent="0.2">
      <c r="B186" s="223"/>
      <c r="C186" s="223"/>
      <c r="D186" s="147"/>
      <c r="E186" s="223"/>
      <c r="F186" s="223"/>
      <c r="G186" s="147"/>
      <c r="H186" s="223"/>
      <c r="I186" s="65"/>
      <c r="J186" s="65"/>
      <c r="K186" s="65"/>
      <c r="L186" s="65"/>
      <c r="M186" s="65"/>
      <c r="N186" s="65"/>
      <c r="O186" s="65"/>
      <c r="P186" s="65"/>
      <c r="Q186" s="65"/>
    </row>
    <row r="187" spans="2:17" x14ac:dyDescent="0.2">
      <c r="B187" s="223"/>
      <c r="C187" s="223"/>
      <c r="D187" s="147"/>
      <c r="E187" s="223"/>
      <c r="F187" s="223"/>
      <c r="G187" s="147"/>
      <c r="H187" s="223"/>
      <c r="I187" s="65"/>
      <c r="J187" s="65"/>
      <c r="K187" s="65"/>
      <c r="L187" s="65"/>
      <c r="M187" s="65"/>
      <c r="N187" s="65"/>
      <c r="O187" s="65"/>
      <c r="P187" s="65"/>
      <c r="Q187" s="65"/>
    </row>
    <row r="188" spans="2:17" x14ac:dyDescent="0.2">
      <c r="B188" s="223"/>
      <c r="C188" s="223"/>
      <c r="D188" s="147"/>
      <c r="E188" s="223"/>
      <c r="F188" s="223"/>
      <c r="G188" s="147"/>
      <c r="H188" s="223"/>
      <c r="I188" s="65"/>
      <c r="J188" s="65"/>
      <c r="K188" s="65"/>
      <c r="L188" s="65"/>
      <c r="M188" s="65"/>
      <c r="N188" s="65"/>
      <c r="O188" s="65"/>
      <c r="P188" s="65"/>
      <c r="Q188" s="65"/>
    </row>
    <row r="189" spans="2:17" x14ac:dyDescent="0.2">
      <c r="B189" s="223"/>
      <c r="C189" s="223"/>
      <c r="D189" s="147"/>
      <c r="E189" s="223"/>
      <c r="F189" s="223"/>
      <c r="G189" s="147"/>
      <c r="H189" s="223"/>
      <c r="I189" s="65"/>
      <c r="J189" s="65"/>
      <c r="K189" s="65"/>
      <c r="L189" s="65"/>
      <c r="M189" s="65"/>
      <c r="N189" s="65"/>
      <c r="O189" s="65"/>
      <c r="P189" s="65"/>
      <c r="Q189" s="65"/>
    </row>
    <row r="190" spans="2:17" x14ac:dyDescent="0.2">
      <c r="B190" s="223"/>
      <c r="C190" s="223"/>
      <c r="D190" s="147"/>
      <c r="E190" s="223"/>
      <c r="F190" s="223"/>
      <c r="G190" s="147"/>
      <c r="H190" s="223"/>
      <c r="I190" s="65"/>
      <c r="J190" s="65"/>
      <c r="K190" s="65"/>
      <c r="L190" s="65"/>
      <c r="M190" s="65"/>
      <c r="N190" s="65"/>
      <c r="O190" s="65"/>
      <c r="P190" s="65"/>
      <c r="Q190" s="65"/>
    </row>
    <row r="191" spans="2:17" x14ac:dyDescent="0.2">
      <c r="B191" s="223"/>
      <c r="C191" s="223"/>
      <c r="D191" s="147"/>
      <c r="E191" s="223"/>
      <c r="F191" s="223"/>
      <c r="G191" s="147"/>
      <c r="H191" s="223"/>
      <c r="I191" s="65"/>
      <c r="J191" s="65"/>
      <c r="K191" s="65"/>
      <c r="L191" s="65"/>
      <c r="M191" s="65"/>
      <c r="N191" s="65"/>
      <c r="O191" s="65"/>
      <c r="P191" s="65"/>
      <c r="Q191" s="65"/>
    </row>
    <row r="192" spans="2:17" x14ac:dyDescent="0.2">
      <c r="B192" s="223"/>
      <c r="C192" s="223"/>
      <c r="D192" s="147"/>
      <c r="E192" s="223"/>
      <c r="F192" s="223"/>
      <c r="G192" s="147"/>
      <c r="H192" s="223"/>
      <c r="I192" s="65"/>
      <c r="J192" s="65"/>
      <c r="K192" s="65"/>
      <c r="L192" s="65"/>
      <c r="M192" s="65"/>
      <c r="N192" s="65"/>
      <c r="O192" s="65"/>
      <c r="P192" s="65"/>
      <c r="Q192" s="65"/>
    </row>
    <row r="193" spans="2:17" x14ac:dyDescent="0.2">
      <c r="B193" s="223"/>
      <c r="C193" s="223"/>
      <c r="D193" s="147"/>
      <c r="E193" s="223"/>
      <c r="F193" s="223"/>
      <c r="G193" s="147"/>
      <c r="H193" s="223"/>
      <c r="I193" s="65"/>
      <c r="J193" s="65"/>
      <c r="K193" s="65"/>
      <c r="L193" s="65"/>
      <c r="M193" s="65"/>
      <c r="N193" s="65"/>
      <c r="O193" s="65"/>
      <c r="P193" s="65"/>
      <c r="Q193" s="65"/>
    </row>
    <row r="194" spans="2:17" x14ac:dyDescent="0.2">
      <c r="B194" s="223"/>
      <c r="C194" s="223"/>
      <c r="D194" s="147"/>
      <c r="E194" s="223"/>
      <c r="F194" s="223"/>
      <c r="G194" s="147"/>
      <c r="H194" s="223"/>
      <c r="I194" s="65"/>
      <c r="J194" s="65"/>
      <c r="K194" s="65"/>
      <c r="L194" s="65"/>
      <c r="M194" s="65"/>
      <c r="N194" s="65"/>
      <c r="O194" s="65"/>
      <c r="P194" s="65"/>
      <c r="Q194" s="65"/>
    </row>
    <row r="195" spans="2:17" x14ac:dyDescent="0.2">
      <c r="B195" s="223"/>
      <c r="C195" s="223"/>
      <c r="D195" s="147"/>
      <c r="E195" s="223"/>
      <c r="F195" s="223"/>
      <c r="G195" s="147"/>
      <c r="H195" s="223"/>
      <c r="I195" s="65"/>
      <c r="J195" s="65"/>
      <c r="K195" s="65"/>
      <c r="L195" s="65"/>
      <c r="M195" s="65"/>
      <c r="N195" s="65"/>
      <c r="O195" s="65"/>
      <c r="P195" s="65"/>
      <c r="Q195" s="65"/>
    </row>
    <row r="196" spans="2:17" x14ac:dyDescent="0.2">
      <c r="B196" s="223"/>
      <c r="C196" s="223"/>
      <c r="D196" s="147"/>
      <c r="E196" s="223"/>
      <c r="F196" s="223"/>
      <c r="G196" s="147"/>
      <c r="H196" s="223"/>
      <c r="I196" s="65"/>
      <c r="J196" s="65"/>
      <c r="K196" s="65"/>
      <c r="L196" s="65"/>
      <c r="M196" s="65"/>
      <c r="N196" s="65"/>
      <c r="O196" s="65"/>
      <c r="P196" s="65"/>
      <c r="Q196" s="65"/>
    </row>
    <row r="197" spans="2:17" x14ac:dyDescent="0.2">
      <c r="B197" s="223"/>
      <c r="C197" s="223"/>
      <c r="D197" s="147"/>
      <c r="E197" s="223"/>
      <c r="F197" s="223"/>
      <c r="G197" s="147"/>
      <c r="H197" s="223"/>
      <c r="I197" s="65"/>
      <c r="J197" s="65"/>
      <c r="K197" s="65"/>
      <c r="L197" s="65"/>
      <c r="M197" s="65"/>
      <c r="N197" s="65"/>
      <c r="O197" s="65"/>
      <c r="P197" s="65"/>
      <c r="Q197" s="65"/>
    </row>
    <row r="198" spans="2:17" x14ac:dyDescent="0.2">
      <c r="B198" s="223"/>
      <c r="C198" s="223"/>
      <c r="D198" s="147"/>
      <c r="E198" s="223"/>
      <c r="F198" s="223"/>
      <c r="G198" s="147"/>
      <c r="H198" s="223"/>
      <c r="I198" s="65"/>
      <c r="J198" s="65"/>
      <c r="K198" s="65"/>
      <c r="L198" s="65"/>
      <c r="M198" s="65"/>
      <c r="N198" s="65"/>
      <c r="O198" s="65"/>
      <c r="P198" s="65"/>
      <c r="Q198" s="65"/>
    </row>
    <row r="199" spans="2:17" x14ac:dyDescent="0.2">
      <c r="B199" s="223"/>
      <c r="C199" s="223"/>
      <c r="D199" s="147"/>
      <c r="E199" s="223"/>
      <c r="F199" s="223"/>
      <c r="G199" s="147"/>
      <c r="H199" s="223"/>
      <c r="I199" s="65"/>
      <c r="J199" s="65"/>
      <c r="K199" s="65"/>
      <c r="L199" s="65"/>
      <c r="M199" s="65"/>
      <c r="N199" s="65"/>
      <c r="O199" s="65"/>
      <c r="P199" s="65"/>
      <c r="Q199" s="65"/>
    </row>
    <row r="200" spans="2:17" x14ac:dyDescent="0.2">
      <c r="B200" s="223"/>
      <c r="C200" s="223"/>
      <c r="D200" s="147"/>
      <c r="E200" s="223"/>
      <c r="F200" s="223"/>
      <c r="G200" s="147"/>
      <c r="H200" s="223"/>
      <c r="I200" s="65"/>
      <c r="J200" s="65"/>
      <c r="K200" s="65"/>
      <c r="L200" s="65"/>
      <c r="M200" s="65"/>
      <c r="N200" s="65"/>
      <c r="O200" s="65"/>
      <c r="P200" s="65"/>
      <c r="Q200" s="65"/>
    </row>
    <row r="201" spans="2:17" x14ac:dyDescent="0.2">
      <c r="B201" s="223"/>
      <c r="C201" s="223"/>
      <c r="D201" s="147"/>
      <c r="E201" s="223"/>
      <c r="F201" s="223"/>
      <c r="G201" s="147"/>
      <c r="H201" s="223"/>
      <c r="I201" s="65"/>
      <c r="J201" s="65"/>
      <c r="K201" s="65"/>
      <c r="L201" s="65"/>
      <c r="M201" s="65"/>
      <c r="N201" s="65"/>
      <c r="O201" s="65"/>
      <c r="P201" s="65"/>
      <c r="Q201" s="65"/>
    </row>
    <row r="202" spans="2:17" x14ac:dyDescent="0.2">
      <c r="B202" s="223"/>
      <c r="C202" s="223"/>
      <c r="D202" s="147"/>
      <c r="E202" s="223"/>
      <c r="F202" s="223"/>
      <c r="G202" s="147"/>
      <c r="H202" s="223"/>
      <c r="I202" s="65"/>
      <c r="J202" s="65"/>
      <c r="K202" s="65"/>
      <c r="L202" s="65"/>
      <c r="M202" s="65"/>
      <c r="N202" s="65"/>
      <c r="O202" s="65"/>
      <c r="P202" s="65"/>
      <c r="Q202" s="65"/>
    </row>
    <row r="203" spans="2:17" x14ac:dyDescent="0.2">
      <c r="B203" s="223"/>
      <c r="C203" s="223"/>
      <c r="D203" s="147"/>
      <c r="E203" s="223"/>
      <c r="F203" s="223"/>
      <c r="G203" s="147"/>
      <c r="H203" s="223"/>
      <c r="I203" s="65"/>
      <c r="J203" s="65"/>
      <c r="K203" s="65"/>
      <c r="L203" s="65"/>
      <c r="M203" s="65"/>
      <c r="N203" s="65"/>
      <c r="O203" s="65"/>
      <c r="P203" s="65"/>
      <c r="Q203" s="65"/>
    </row>
    <row r="204" spans="2:17" x14ac:dyDescent="0.2">
      <c r="B204" s="223"/>
      <c r="C204" s="223"/>
      <c r="D204" s="147"/>
      <c r="E204" s="223"/>
      <c r="F204" s="223"/>
      <c r="G204" s="147"/>
      <c r="H204" s="223"/>
      <c r="I204" s="65"/>
      <c r="J204" s="65"/>
      <c r="K204" s="65"/>
      <c r="L204" s="65"/>
      <c r="M204" s="65"/>
      <c r="N204" s="65"/>
      <c r="O204" s="65"/>
      <c r="P204" s="65"/>
      <c r="Q204" s="65"/>
    </row>
    <row r="205" spans="2:17" x14ac:dyDescent="0.2">
      <c r="B205" s="223"/>
      <c r="C205" s="223"/>
      <c r="D205" s="147"/>
      <c r="E205" s="223"/>
      <c r="F205" s="223"/>
      <c r="G205" s="147"/>
      <c r="H205" s="223"/>
      <c r="I205" s="65"/>
      <c r="J205" s="65"/>
      <c r="K205" s="65"/>
      <c r="L205" s="65"/>
      <c r="M205" s="65"/>
      <c r="N205" s="65"/>
      <c r="O205" s="65"/>
      <c r="P205" s="65"/>
      <c r="Q205" s="65"/>
    </row>
    <row r="206" spans="2:17" x14ac:dyDescent="0.2">
      <c r="B206" s="223"/>
      <c r="C206" s="223"/>
      <c r="D206" s="147"/>
      <c r="E206" s="223"/>
      <c r="F206" s="223"/>
      <c r="G206" s="147"/>
      <c r="H206" s="223"/>
      <c r="I206" s="65"/>
      <c r="J206" s="65"/>
      <c r="K206" s="65"/>
      <c r="L206" s="65"/>
      <c r="M206" s="65"/>
      <c r="N206" s="65"/>
      <c r="O206" s="65"/>
      <c r="P206" s="65"/>
      <c r="Q206" s="65"/>
    </row>
    <row r="207" spans="2:17" x14ac:dyDescent="0.2">
      <c r="B207" s="223"/>
      <c r="C207" s="223"/>
      <c r="D207" s="147"/>
      <c r="E207" s="223"/>
      <c r="F207" s="223"/>
      <c r="G207" s="147"/>
      <c r="H207" s="223"/>
      <c r="I207" s="65"/>
      <c r="J207" s="65"/>
      <c r="K207" s="65"/>
      <c r="L207" s="65"/>
      <c r="M207" s="65"/>
      <c r="N207" s="65"/>
      <c r="O207" s="65"/>
      <c r="P207" s="65"/>
      <c r="Q207" s="65"/>
    </row>
    <row r="208" spans="2:17" x14ac:dyDescent="0.2">
      <c r="B208" s="223"/>
      <c r="C208" s="223"/>
      <c r="D208" s="147"/>
      <c r="E208" s="223"/>
      <c r="F208" s="223"/>
      <c r="G208" s="147"/>
      <c r="H208" s="223"/>
      <c r="I208" s="65"/>
      <c r="J208" s="65"/>
      <c r="K208" s="65"/>
      <c r="L208" s="65"/>
      <c r="M208" s="65"/>
      <c r="N208" s="65"/>
      <c r="O208" s="65"/>
      <c r="P208" s="65"/>
      <c r="Q208" s="65"/>
    </row>
    <row r="209" spans="2:17" x14ac:dyDescent="0.2">
      <c r="B209" s="223"/>
      <c r="C209" s="223"/>
      <c r="D209" s="147"/>
      <c r="E209" s="223"/>
      <c r="F209" s="223"/>
      <c r="G209" s="147"/>
      <c r="H209" s="223"/>
      <c r="I209" s="65"/>
      <c r="J209" s="65"/>
      <c r="K209" s="65"/>
      <c r="L209" s="65"/>
      <c r="M209" s="65"/>
      <c r="N209" s="65"/>
      <c r="O209" s="65"/>
      <c r="P209" s="65"/>
      <c r="Q209" s="65"/>
    </row>
    <row r="210" spans="2:17" x14ac:dyDescent="0.2">
      <c r="B210" s="223"/>
      <c r="C210" s="223"/>
      <c r="D210" s="147"/>
      <c r="E210" s="223"/>
      <c r="F210" s="223"/>
      <c r="G210" s="147"/>
      <c r="H210" s="223"/>
      <c r="I210" s="65"/>
      <c r="J210" s="65"/>
      <c r="K210" s="65"/>
      <c r="L210" s="65"/>
      <c r="M210" s="65"/>
      <c r="N210" s="65"/>
      <c r="O210" s="65"/>
      <c r="P210" s="65"/>
      <c r="Q210" s="65"/>
    </row>
    <row r="211" spans="2:17" x14ac:dyDescent="0.2">
      <c r="B211" s="223"/>
      <c r="C211" s="223"/>
      <c r="D211" s="147"/>
      <c r="E211" s="223"/>
      <c r="F211" s="223"/>
      <c r="G211" s="147"/>
      <c r="H211" s="223"/>
      <c r="I211" s="65"/>
      <c r="J211" s="65"/>
      <c r="K211" s="65"/>
      <c r="L211" s="65"/>
      <c r="M211" s="65"/>
      <c r="N211" s="65"/>
      <c r="O211" s="65"/>
      <c r="P211" s="65"/>
      <c r="Q211" s="65"/>
    </row>
    <row r="212" spans="2:17" x14ac:dyDescent="0.2">
      <c r="B212" s="223"/>
      <c r="C212" s="223"/>
      <c r="D212" s="147"/>
      <c r="E212" s="223"/>
      <c r="F212" s="223"/>
      <c r="G212" s="147"/>
      <c r="H212" s="223"/>
      <c r="I212" s="65"/>
      <c r="J212" s="65"/>
      <c r="K212" s="65"/>
      <c r="L212" s="65"/>
      <c r="M212" s="65"/>
      <c r="N212" s="65"/>
      <c r="O212" s="65"/>
      <c r="P212" s="65"/>
      <c r="Q212" s="65"/>
    </row>
    <row r="213" spans="2:17" x14ac:dyDescent="0.2">
      <c r="B213" s="223"/>
      <c r="C213" s="223"/>
      <c r="D213" s="147"/>
      <c r="E213" s="223"/>
      <c r="F213" s="223"/>
      <c r="G213" s="147"/>
      <c r="H213" s="223"/>
      <c r="I213" s="65"/>
      <c r="J213" s="65"/>
      <c r="K213" s="65"/>
      <c r="L213" s="65"/>
      <c r="M213" s="65"/>
      <c r="N213" s="65"/>
      <c r="O213" s="65"/>
      <c r="P213" s="65"/>
      <c r="Q213" s="65"/>
    </row>
    <row r="214" spans="2:17" x14ac:dyDescent="0.2">
      <c r="B214" s="223"/>
      <c r="C214" s="223"/>
      <c r="D214" s="147"/>
      <c r="E214" s="223"/>
      <c r="F214" s="223"/>
      <c r="G214" s="147"/>
      <c r="H214" s="223"/>
      <c r="I214" s="65"/>
      <c r="J214" s="65"/>
      <c r="K214" s="65"/>
      <c r="L214" s="65"/>
      <c r="M214" s="65"/>
      <c r="N214" s="65"/>
      <c r="O214" s="65"/>
      <c r="P214" s="65"/>
      <c r="Q214" s="65"/>
    </row>
    <row r="215" spans="2:17" x14ac:dyDescent="0.2">
      <c r="B215" s="223"/>
      <c r="C215" s="223"/>
      <c r="D215" s="147"/>
      <c r="E215" s="223"/>
      <c r="F215" s="223"/>
      <c r="G215" s="147"/>
      <c r="H215" s="223"/>
      <c r="I215" s="65"/>
      <c r="J215" s="65"/>
      <c r="K215" s="65"/>
      <c r="L215" s="65"/>
      <c r="M215" s="65"/>
      <c r="N215" s="65"/>
      <c r="O215" s="65"/>
      <c r="P215" s="65"/>
      <c r="Q215" s="65"/>
    </row>
    <row r="216" spans="2:17" x14ac:dyDescent="0.2">
      <c r="B216" s="223"/>
      <c r="C216" s="223"/>
      <c r="D216" s="147"/>
      <c r="E216" s="223"/>
      <c r="F216" s="223"/>
      <c r="G216" s="147"/>
      <c r="H216" s="223"/>
      <c r="I216" s="65"/>
      <c r="J216" s="65"/>
      <c r="K216" s="65"/>
      <c r="L216" s="65"/>
      <c r="M216" s="65"/>
      <c r="N216" s="65"/>
      <c r="O216" s="65"/>
      <c r="P216" s="65"/>
      <c r="Q216" s="65"/>
    </row>
    <row r="217" spans="2:17" x14ac:dyDescent="0.2">
      <c r="B217" s="223"/>
      <c r="C217" s="223"/>
      <c r="D217" s="147"/>
      <c r="E217" s="223"/>
      <c r="F217" s="223"/>
      <c r="G217" s="147"/>
      <c r="H217" s="223"/>
      <c r="I217" s="65"/>
      <c r="J217" s="65"/>
      <c r="K217" s="65"/>
      <c r="L217" s="65"/>
      <c r="M217" s="65"/>
      <c r="N217" s="65"/>
      <c r="O217" s="65"/>
      <c r="P217" s="65"/>
      <c r="Q217" s="65"/>
    </row>
    <row r="218" spans="2:17" x14ac:dyDescent="0.2">
      <c r="B218" s="223"/>
      <c r="C218" s="223"/>
      <c r="D218" s="147"/>
      <c r="E218" s="223"/>
      <c r="F218" s="223"/>
      <c r="G218" s="147"/>
      <c r="H218" s="223"/>
      <c r="I218" s="65"/>
      <c r="J218" s="65"/>
      <c r="K218" s="65"/>
      <c r="L218" s="65"/>
      <c r="M218" s="65"/>
      <c r="N218" s="65"/>
      <c r="O218" s="65"/>
      <c r="P218" s="65"/>
      <c r="Q218" s="65"/>
    </row>
    <row r="219" spans="2:17" x14ac:dyDescent="0.2">
      <c r="B219" s="223"/>
      <c r="C219" s="223"/>
      <c r="D219" s="147"/>
      <c r="E219" s="223"/>
      <c r="F219" s="223"/>
      <c r="G219" s="147"/>
      <c r="H219" s="223"/>
      <c r="I219" s="65"/>
      <c r="J219" s="65"/>
      <c r="K219" s="65"/>
      <c r="L219" s="65"/>
      <c r="M219" s="65"/>
      <c r="N219" s="65"/>
      <c r="O219" s="65"/>
      <c r="P219" s="65"/>
      <c r="Q219" s="65"/>
    </row>
    <row r="220" spans="2:17" x14ac:dyDescent="0.2">
      <c r="B220" s="223"/>
      <c r="C220" s="223"/>
      <c r="D220" s="147"/>
      <c r="E220" s="223"/>
      <c r="F220" s="223"/>
      <c r="G220" s="147"/>
      <c r="H220" s="223"/>
      <c r="I220" s="65"/>
      <c r="J220" s="65"/>
      <c r="K220" s="65"/>
      <c r="L220" s="65"/>
      <c r="M220" s="65"/>
      <c r="N220" s="65"/>
      <c r="O220" s="65"/>
      <c r="P220" s="65"/>
      <c r="Q220" s="65"/>
    </row>
    <row r="221" spans="2:17" x14ac:dyDescent="0.2">
      <c r="B221" s="223"/>
      <c r="C221" s="223"/>
      <c r="D221" s="147"/>
      <c r="E221" s="223"/>
      <c r="F221" s="223"/>
      <c r="G221" s="147"/>
      <c r="H221" s="223"/>
      <c r="I221" s="65"/>
      <c r="J221" s="65"/>
      <c r="K221" s="65"/>
      <c r="L221" s="65"/>
      <c r="M221" s="65"/>
      <c r="N221" s="65"/>
      <c r="O221" s="65"/>
      <c r="P221" s="65"/>
      <c r="Q221" s="65"/>
    </row>
    <row r="222" spans="2:17" x14ac:dyDescent="0.2">
      <c r="B222" s="223"/>
      <c r="C222" s="223"/>
      <c r="D222" s="147"/>
      <c r="E222" s="223"/>
      <c r="F222" s="223"/>
      <c r="G222" s="147"/>
      <c r="H222" s="223"/>
      <c r="I222" s="65"/>
      <c r="J222" s="65"/>
      <c r="K222" s="65"/>
      <c r="L222" s="65"/>
      <c r="M222" s="65"/>
      <c r="N222" s="65"/>
      <c r="O222" s="65"/>
      <c r="P222" s="65"/>
      <c r="Q222" s="65"/>
    </row>
    <row r="223" spans="2:17" x14ac:dyDescent="0.2">
      <c r="B223" s="223"/>
      <c r="C223" s="223"/>
      <c r="D223" s="147"/>
      <c r="E223" s="223"/>
      <c r="F223" s="223"/>
      <c r="G223" s="147"/>
      <c r="H223" s="223"/>
      <c r="I223" s="65"/>
      <c r="J223" s="65"/>
      <c r="K223" s="65"/>
      <c r="L223" s="65"/>
      <c r="M223" s="65"/>
      <c r="N223" s="65"/>
      <c r="O223" s="65"/>
      <c r="P223" s="65"/>
      <c r="Q223" s="65"/>
    </row>
    <row r="224" spans="2:17" x14ac:dyDescent="0.2">
      <c r="B224" s="223"/>
      <c r="C224" s="223"/>
      <c r="D224" s="147"/>
      <c r="E224" s="223"/>
      <c r="F224" s="223"/>
      <c r="G224" s="147"/>
      <c r="H224" s="223"/>
      <c r="I224" s="65"/>
      <c r="J224" s="65"/>
      <c r="K224" s="65"/>
      <c r="L224" s="65"/>
      <c r="M224" s="65"/>
      <c r="N224" s="65"/>
      <c r="O224" s="65"/>
      <c r="P224" s="65"/>
      <c r="Q224" s="65"/>
    </row>
    <row r="225" spans="2:17" x14ac:dyDescent="0.2">
      <c r="B225" s="223"/>
      <c r="C225" s="223"/>
      <c r="D225" s="147"/>
      <c r="E225" s="223"/>
      <c r="F225" s="223"/>
      <c r="G225" s="147"/>
      <c r="H225" s="223"/>
      <c r="I225" s="65"/>
      <c r="J225" s="65"/>
      <c r="K225" s="65"/>
      <c r="L225" s="65"/>
      <c r="M225" s="65"/>
      <c r="N225" s="65"/>
      <c r="O225" s="65"/>
      <c r="P225" s="65"/>
      <c r="Q225" s="65"/>
    </row>
    <row r="226" spans="2:17" x14ac:dyDescent="0.2">
      <c r="B226" s="223"/>
      <c r="C226" s="223"/>
      <c r="D226" s="147"/>
      <c r="E226" s="223"/>
      <c r="F226" s="223"/>
      <c r="G226" s="147"/>
      <c r="H226" s="223"/>
      <c r="I226" s="65"/>
      <c r="J226" s="65"/>
      <c r="K226" s="65"/>
      <c r="L226" s="65"/>
      <c r="M226" s="65"/>
      <c r="N226" s="65"/>
      <c r="O226" s="65"/>
      <c r="P226" s="65"/>
      <c r="Q226" s="65"/>
    </row>
    <row r="227" spans="2:17" x14ac:dyDescent="0.2">
      <c r="B227" s="223"/>
      <c r="C227" s="223"/>
      <c r="D227" s="147"/>
      <c r="E227" s="223"/>
      <c r="F227" s="223"/>
      <c r="G227" s="147"/>
      <c r="H227" s="223"/>
      <c r="I227" s="65"/>
      <c r="J227" s="65"/>
      <c r="K227" s="65"/>
      <c r="L227" s="65"/>
      <c r="M227" s="65"/>
      <c r="N227" s="65"/>
      <c r="O227" s="65"/>
      <c r="P227" s="65"/>
      <c r="Q227" s="65"/>
    </row>
    <row r="228" spans="2:17" x14ac:dyDescent="0.2">
      <c r="B228" s="223"/>
      <c r="C228" s="223"/>
      <c r="D228" s="147"/>
      <c r="E228" s="223"/>
      <c r="F228" s="223"/>
      <c r="G228" s="147"/>
      <c r="H228" s="223"/>
      <c r="I228" s="65"/>
      <c r="J228" s="65"/>
      <c r="K228" s="65"/>
      <c r="L228" s="65"/>
      <c r="M228" s="65"/>
      <c r="N228" s="65"/>
      <c r="O228" s="65"/>
      <c r="P228" s="65"/>
      <c r="Q228" s="65"/>
    </row>
    <row r="229" spans="2:17" x14ac:dyDescent="0.2">
      <c r="B229" s="223"/>
      <c r="C229" s="223"/>
      <c r="D229" s="147"/>
      <c r="E229" s="223"/>
      <c r="F229" s="223"/>
      <c r="G229" s="147"/>
      <c r="H229" s="223"/>
      <c r="I229" s="65"/>
      <c r="J229" s="65"/>
      <c r="K229" s="65"/>
      <c r="L229" s="65"/>
      <c r="M229" s="65"/>
      <c r="N229" s="65"/>
      <c r="O229" s="65"/>
      <c r="P229" s="65"/>
      <c r="Q229" s="65"/>
    </row>
    <row r="230" spans="2:17" x14ac:dyDescent="0.2">
      <c r="B230" s="223"/>
      <c r="C230" s="223"/>
      <c r="D230" s="147"/>
      <c r="E230" s="223"/>
      <c r="F230" s="223"/>
      <c r="G230" s="147"/>
      <c r="H230" s="223"/>
      <c r="I230" s="65"/>
      <c r="J230" s="65"/>
      <c r="K230" s="65"/>
      <c r="L230" s="65"/>
      <c r="M230" s="65"/>
      <c r="N230" s="65"/>
      <c r="O230" s="65"/>
      <c r="P230" s="65"/>
      <c r="Q230" s="65"/>
    </row>
    <row r="231" spans="2:17" x14ac:dyDescent="0.2">
      <c r="B231" s="223"/>
      <c r="C231" s="223"/>
      <c r="D231" s="147"/>
      <c r="E231" s="223"/>
      <c r="F231" s="223"/>
      <c r="G231" s="147"/>
      <c r="H231" s="223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2:17" x14ac:dyDescent="0.2">
      <c r="B232" s="223"/>
      <c r="C232" s="223"/>
      <c r="D232" s="147"/>
      <c r="E232" s="223"/>
      <c r="F232" s="223"/>
      <c r="G232" s="147"/>
      <c r="H232" s="223"/>
      <c r="I232" s="65"/>
      <c r="J232" s="65"/>
      <c r="K232" s="65"/>
      <c r="L232" s="65"/>
      <c r="M232" s="65"/>
      <c r="N232" s="65"/>
      <c r="O232" s="65"/>
      <c r="P232" s="65"/>
      <c r="Q232" s="65"/>
    </row>
    <row r="233" spans="2:17" x14ac:dyDescent="0.2">
      <c r="B233" s="223"/>
      <c r="C233" s="223"/>
      <c r="D233" s="147"/>
      <c r="E233" s="223"/>
      <c r="F233" s="223"/>
      <c r="G233" s="147"/>
      <c r="H233" s="223"/>
      <c r="I233" s="65"/>
      <c r="J233" s="65"/>
      <c r="K233" s="65"/>
      <c r="L233" s="65"/>
      <c r="M233" s="65"/>
      <c r="N233" s="65"/>
      <c r="O233" s="65"/>
      <c r="P233" s="65"/>
      <c r="Q233" s="65"/>
    </row>
    <row r="234" spans="2:17" x14ac:dyDescent="0.2">
      <c r="B234" s="223"/>
      <c r="C234" s="223"/>
      <c r="D234" s="147"/>
      <c r="E234" s="223"/>
      <c r="F234" s="223"/>
      <c r="G234" s="147"/>
      <c r="H234" s="223"/>
      <c r="I234" s="65"/>
      <c r="J234" s="65"/>
      <c r="K234" s="65"/>
      <c r="L234" s="65"/>
      <c r="M234" s="65"/>
      <c r="N234" s="65"/>
      <c r="O234" s="65"/>
      <c r="P234" s="65"/>
      <c r="Q234" s="65"/>
    </row>
    <row r="235" spans="2:17" x14ac:dyDescent="0.2">
      <c r="B235" s="223"/>
      <c r="C235" s="223"/>
      <c r="D235" s="147"/>
      <c r="E235" s="223"/>
      <c r="F235" s="223"/>
      <c r="G235" s="147"/>
      <c r="H235" s="223"/>
      <c r="I235" s="65"/>
      <c r="J235" s="65"/>
      <c r="K235" s="65"/>
      <c r="L235" s="65"/>
      <c r="M235" s="65"/>
      <c r="N235" s="65"/>
      <c r="O235" s="65"/>
      <c r="P235" s="65"/>
      <c r="Q235" s="65"/>
    </row>
    <row r="236" spans="2:17" x14ac:dyDescent="0.2">
      <c r="B236" s="223"/>
      <c r="C236" s="223"/>
      <c r="D236" s="147"/>
      <c r="E236" s="223"/>
      <c r="F236" s="223"/>
      <c r="G236" s="147"/>
      <c r="H236" s="223"/>
      <c r="I236" s="65"/>
      <c r="J236" s="65"/>
      <c r="K236" s="65"/>
      <c r="L236" s="65"/>
      <c r="M236" s="65"/>
      <c r="N236" s="65"/>
      <c r="O236" s="65"/>
      <c r="P236" s="65"/>
      <c r="Q236" s="65"/>
    </row>
    <row r="237" spans="2:17" x14ac:dyDescent="0.2">
      <c r="B237" s="223"/>
      <c r="C237" s="223"/>
      <c r="D237" s="147"/>
      <c r="E237" s="223"/>
      <c r="F237" s="223"/>
      <c r="G237" s="147"/>
      <c r="H237" s="223"/>
      <c r="I237" s="65"/>
      <c r="J237" s="65"/>
      <c r="K237" s="65"/>
      <c r="L237" s="65"/>
      <c r="M237" s="65"/>
      <c r="N237" s="65"/>
      <c r="O237" s="65"/>
      <c r="P237" s="65"/>
      <c r="Q237" s="65"/>
    </row>
    <row r="238" spans="2:17" x14ac:dyDescent="0.2">
      <c r="B238" s="223"/>
      <c r="C238" s="223"/>
      <c r="D238" s="147"/>
      <c r="E238" s="223"/>
      <c r="F238" s="223"/>
      <c r="G238" s="147"/>
      <c r="H238" s="223"/>
      <c r="I238" s="65"/>
      <c r="J238" s="65"/>
      <c r="K238" s="65"/>
      <c r="L238" s="65"/>
      <c r="M238" s="65"/>
      <c r="N238" s="65"/>
      <c r="O238" s="65"/>
      <c r="P238" s="65"/>
      <c r="Q238" s="65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indexed="48"/>
    <outlinePr applyStyles="1" summaryBelow="0"/>
    <pageSetUpPr fitToPage="1"/>
  </sheetPr>
  <dimension ref="A2:S251"/>
  <sheetViews>
    <sheetView workbookViewId="0">
      <selection activeCell="C10" sqref="C10"/>
    </sheetView>
  </sheetViews>
  <sheetFormatPr defaultRowHeight="12.75" outlineLevelRow="1" x14ac:dyDescent="0.2"/>
  <cols>
    <col min="1" max="1" width="66" style="44" bestFit="1" customWidth="1"/>
    <col min="2" max="2" width="17.7109375" style="206" customWidth="1"/>
    <col min="3" max="3" width="17.85546875" style="206" customWidth="1"/>
    <col min="4" max="4" width="11.42578125" style="134" bestFit="1" customWidth="1"/>
    <col min="5" max="16384" width="9.140625" style="4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31.07.2016</v>
      </c>
      <c r="B2" s="3"/>
      <c r="C2" s="3"/>
      <c r="D2" s="3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8.75" x14ac:dyDescent="0.3">
      <c r="A3" s="2" t="s">
        <v>69</v>
      </c>
      <c r="B3" s="2"/>
      <c r="C3" s="2"/>
      <c r="D3" s="2"/>
    </row>
    <row r="4" spans="1:19" x14ac:dyDescent="0.2">
      <c r="B4" s="223"/>
      <c r="C4" s="223"/>
      <c r="D4" s="147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9" s="67" customFormat="1" x14ac:dyDescent="0.2">
      <c r="A5" s="9"/>
      <c r="B5" s="224"/>
      <c r="C5" s="224"/>
      <c r="D5" s="67" t="str">
        <f>VALVAL</f>
        <v>млн. одиниць</v>
      </c>
    </row>
    <row r="6" spans="1:19" s="171" customFormat="1" x14ac:dyDescent="0.2">
      <c r="A6" s="211"/>
      <c r="B6" s="39" t="s">
        <v>173</v>
      </c>
      <c r="C6" s="39" t="s">
        <v>3</v>
      </c>
      <c r="D6" s="152" t="s">
        <v>67</v>
      </c>
    </row>
    <row r="7" spans="1:19" s="220" customFormat="1" ht="15.75" x14ac:dyDescent="0.2">
      <c r="A7" s="276" t="s">
        <v>172</v>
      </c>
      <c r="B7" s="277">
        <f t="shared" ref="B7:D7" si="0">SUM(B8:B18)</f>
        <v>66995.21091604</v>
      </c>
      <c r="C7" s="277">
        <f t="shared" si="0"/>
        <v>1661360.90731921</v>
      </c>
      <c r="D7" s="278">
        <f t="shared" si="0"/>
        <v>1</v>
      </c>
    </row>
    <row r="8" spans="1:19" s="159" customFormat="1" x14ac:dyDescent="0.2">
      <c r="A8" s="225" t="s">
        <v>128</v>
      </c>
      <c r="B8" s="140">
        <v>8940.6291869699999</v>
      </c>
      <c r="C8" s="140">
        <v>221711.54646690001</v>
      </c>
      <c r="D8" s="239">
        <v>0.13345199999999999</v>
      </c>
    </row>
    <row r="9" spans="1:19" s="159" customFormat="1" x14ac:dyDescent="0.2">
      <c r="A9" s="225" t="s">
        <v>53</v>
      </c>
      <c r="B9" s="140">
        <v>12554.65679264</v>
      </c>
      <c r="C9" s="140">
        <v>311332.94029399002</v>
      </c>
      <c r="D9" s="239">
        <v>0.18739600000000001</v>
      </c>
    </row>
    <row r="10" spans="1:19" s="159" customFormat="1" x14ac:dyDescent="0.2">
      <c r="A10" s="225" t="s">
        <v>96</v>
      </c>
      <c r="B10" s="140">
        <v>45499.924936429998</v>
      </c>
      <c r="C10" s="140">
        <v>1128316.4205583199</v>
      </c>
      <c r="D10" s="239">
        <v>0.67915199999999998</v>
      </c>
    </row>
    <row r="11" spans="1:19" x14ac:dyDescent="0.2">
      <c r="A11" s="229"/>
      <c r="B11" s="223"/>
      <c r="C11" s="223"/>
      <c r="D11" s="147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19" x14ac:dyDescent="0.2">
      <c r="A12" s="229"/>
      <c r="B12" s="223"/>
      <c r="C12" s="223"/>
      <c r="D12" s="147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19" x14ac:dyDescent="0.2">
      <c r="A13" s="229"/>
      <c r="B13" s="223"/>
      <c r="C13" s="223"/>
      <c r="D13" s="147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9" x14ac:dyDescent="0.2">
      <c r="A14" s="229"/>
      <c r="B14" s="223"/>
      <c r="C14" s="223"/>
      <c r="D14" s="147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9" x14ac:dyDescent="0.2">
      <c r="A15" s="229"/>
      <c r="B15" s="223"/>
      <c r="C15" s="223"/>
      <c r="D15" s="147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x14ac:dyDescent="0.2">
      <c r="A16" s="229"/>
      <c r="B16" s="223"/>
      <c r="C16" s="223"/>
      <c r="D16" s="147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1:19" x14ac:dyDescent="0.2">
      <c r="A17" s="229"/>
      <c r="B17" s="223"/>
      <c r="C17" s="223"/>
      <c r="D17" s="147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19" x14ac:dyDescent="0.2">
      <c r="A18" s="229"/>
      <c r="B18" s="223"/>
      <c r="C18" s="223"/>
      <c r="D18" s="147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19" x14ac:dyDescent="0.2">
      <c r="A19" s="83" t="s">
        <v>102</v>
      </c>
      <c r="B19" s="223"/>
      <c r="C19" s="223"/>
      <c r="D19" s="147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1:19" x14ac:dyDescent="0.2">
      <c r="B20" s="36" t="str">
        <f>"Державний борг України за станом на " &amp; TEXT(DREPORTDATE,"dd.MM.yyyy")</f>
        <v>Державний борг України за станом на 31.07.2016</v>
      </c>
      <c r="C20" s="223"/>
      <c r="D20" s="67" t="str">
        <f>VALVAL</f>
        <v>млн. одиниць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1:19" s="34" customFormat="1" x14ac:dyDescent="0.2">
      <c r="A21" s="211"/>
      <c r="B21" s="39" t="s">
        <v>173</v>
      </c>
      <c r="C21" s="39" t="s">
        <v>3</v>
      </c>
      <c r="D21" s="152" t="s">
        <v>67</v>
      </c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</row>
    <row r="22" spans="1:19" s="283" customFormat="1" ht="15.75" x14ac:dyDescent="0.25">
      <c r="A22" s="279" t="s">
        <v>172</v>
      </c>
      <c r="B22" s="280">
        <f t="shared" ref="B22:C22" si="1">B$27+B$23</f>
        <v>66995.21091604</v>
      </c>
      <c r="C22" s="280">
        <f t="shared" si="1"/>
        <v>1661360.90731921</v>
      </c>
      <c r="D22" s="281">
        <v>1</v>
      </c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</row>
    <row r="23" spans="1:19" s="222" customFormat="1" ht="15" x14ac:dyDescent="0.25">
      <c r="A23" s="284" t="s">
        <v>74</v>
      </c>
      <c r="B23" s="285">
        <f t="shared" ref="B23:C23" si="2">SUM(B$24:B$26)</f>
        <v>57559.047772720005</v>
      </c>
      <c r="C23" s="285">
        <f t="shared" si="2"/>
        <v>1427361.0087133399</v>
      </c>
      <c r="D23" s="286">
        <v>0.85915200000000003</v>
      </c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</row>
    <row r="24" spans="1:19" s="222" customFormat="1" outlineLevel="1" x14ac:dyDescent="0.2">
      <c r="A24" s="70" t="s">
        <v>128</v>
      </c>
      <c r="B24" s="244">
        <v>6588.2165834899997</v>
      </c>
      <c r="C24" s="244">
        <v>163375.93883368</v>
      </c>
      <c r="D24" s="162">
        <v>9.8338999999999996E-2</v>
      </c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</row>
    <row r="25" spans="1:19" s="222" customFormat="1" outlineLevel="1" x14ac:dyDescent="0.2">
      <c r="A25" s="70" t="s">
        <v>53</v>
      </c>
      <c r="B25" s="203">
        <v>7082.4004473799996</v>
      </c>
      <c r="C25" s="203">
        <v>175630.81110393</v>
      </c>
      <c r="D25" s="38">
        <v>0.105715</v>
      </c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</row>
    <row r="26" spans="1:19" s="222" customFormat="1" outlineLevel="1" x14ac:dyDescent="0.2">
      <c r="A26" s="216" t="s">
        <v>96</v>
      </c>
      <c r="B26" s="86">
        <v>43888.430741850003</v>
      </c>
      <c r="C26" s="86">
        <v>1088354.2587757299</v>
      </c>
      <c r="D26" s="194">
        <v>0.65509799999999996</v>
      </c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1:19" s="222" customFormat="1" ht="15" x14ac:dyDescent="0.25">
      <c r="A27" s="287" t="s">
        <v>114</v>
      </c>
      <c r="B27" s="288">
        <f t="shared" ref="B27:C27" si="3">SUM(B$28:B$30)</f>
        <v>9436.16314332</v>
      </c>
      <c r="C27" s="288">
        <f t="shared" si="3"/>
        <v>233999.89860587</v>
      </c>
      <c r="D27" s="289">
        <v>0.140848</v>
      </c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</row>
    <row r="28" spans="1:19" s="88" customFormat="1" outlineLevel="1" x14ac:dyDescent="0.2">
      <c r="A28" s="216" t="s">
        <v>128</v>
      </c>
      <c r="B28" s="86">
        <v>2352.4126034800001</v>
      </c>
      <c r="C28" s="86">
        <v>58335.607633220003</v>
      </c>
      <c r="D28" s="194">
        <v>3.5112999999999998E-2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</row>
    <row r="29" spans="1:19" s="222" customFormat="1" outlineLevel="1" x14ac:dyDescent="0.2">
      <c r="A29" s="216" t="s">
        <v>53</v>
      </c>
      <c r="B29" s="86">
        <v>5472.2563452599998</v>
      </c>
      <c r="C29" s="86">
        <v>135702.12919005999</v>
      </c>
      <c r="D29" s="194">
        <v>8.1681000000000004E-2</v>
      </c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</row>
    <row r="30" spans="1:19" s="222" customFormat="1" outlineLevel="1" x14ac:dyDescent="0.2">
      <c r="A30" s="216" t="s">
        <v>96</v>
      </c>
      <c r="B30" s="86">
        <v>1611.4941945800001</v>
      </c>
      <c r="C30" s="86">
        <v>39962.161782590003</v>
      </c>
      <c r="D30" s="194">
        <v>2.4053999999999999E-2</v>
      </c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</row>
    <row r="31" spans="1:19" s="222" customFormat="1" x14ac:dyDescent="0.2">
      <c r="A31" s="229"/>
      <c r="B31" s="223"/>
      <c r="C31" s="223"/>
      <c r="D31" s="147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</row>
    <row r="32" spans="1:19" s="222" customFormat="1" x14ac:dyDescent="0.2">
      <c r="A32" s="229"/>
      <c r="B32" s="223"/>
      <c r="C32" s="223"/>
      <c r="D32" s="147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</row>
    <row r="33" spans="1:17" x14ac:dyDescent="0.2">
      <c r="A33" s="229"/>
      <c r="B33" s="223"/>
      <c r="C33" s="223"/>
      <c r="D33" s="147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1:17" x14ac:dyDescent="0.2">
      <c r="A34" s="229"/>
      <c r="B34" s="223"/>
      <c r="C34" s="223"/>
      <c r="D34" s="147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1:17" x14ac:dyDescent="0.2">
      <c r="A35" s="229"/>
      <c r="B35" s="223"/>
      <c r="C35" s="223"/>
      <c r="D35" s="147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1:17" x14ac:dyDescent="0.2">
      <c r="A36" s="229"/>
      <c r="B36" s="223"/>
      <c r="C36" s="223"/>
      <c r="D36" s="147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1:17" x14ac:dyDescent="0.2">
      <c r="A37" s="229"/>
      <c r="B37" s="223"/>
      <c r="C37" s="223"/>
      <c r="D37" s="147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1:17" x14ac:dyDescent="0.2">
      <c r="A38" s="229"/>
      <c r="B38" s="223"/>
      <c r="C38" s="223"/>
      <c r="D38" s="147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1:17" x14ac:dyDescent="0.2">
      <c r="B39" s="223"/>
      <c r="C39" s="223"/>
      <c r="D39" s="147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1:17" x14ac:dyDescent="0.2">
      <c r="B40" s="223"/>
      <c r="C40" s="223"/>
      <c r="D40" s="147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1:17" x14ac:dyDescent="0.2">
      <c r="B41" s="223"/>
      <c r="C41" s="223"/>
      <c r="D41" s="147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1:17" x14ac:dyDescent="0.2">
      <c r="B42" s="223"/>
      <c r="C42" s="223"/>
      <c r="D42" s="147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1:17" x14ac:dyDescent="0.2">
      <c r="B43" s="223"/>
      <c r="C43" s="223"/>
      <c r="D43" s="147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1:17" x14ac:dyDescent="0.2">
      <c r="B44" s="223"/>
      <c r="C44" s="223"/>
      <c r="D44" s="147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1:17" x14ac:dyDescent="0.2">
      <c r="B45" s="223"/>
      <c r="C45" s="223"/>
      <c r="D45" s="147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1:17" x14ac:dyDescent="0.2">
      <c r="B46" s="223"/>
      <c r="C46" s="223"/>
      <c r="D46" s="147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1:17" x14ac:dyDescent="0.2">
      <c r="B47" s="223"/>
      <c r="C47" s="223"/>
      <c r="D47" s="147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1:17" x14ac:dyDescent="0.2">
      <c r="B48" s="223"/>
      <c r="C48" s="223"/>
      <c r="D48" s="147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223"/>
      <c r="C49" s="223"/>
      <c r="D49" s="147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223"/>
      <c r="C50" s="223"/>
      <c r="D50" s="147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223"/>
      <c r="C51" s="223"/>
      <c r="D51" s="147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223"/>
      <c r="C52" s="223"/>
      <c r="D52" s="147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223"/>
      <c r="C53" s="223"/>
      <c r="D53" s="147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223"/>
      <c r="C54" s="223"/>
      <c r="D54" s="147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223"/>
      <c r="C55" s="223"/>
      <c r="D55" s="147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223"/>
      <c r="C56" s="223"/>
      <c r="D56" s="147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223"/>
      <c r="C57" s="223"/>
      <c r="D57" s="147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223"/>
      <c r="C58" s="223"/>
      <c r="D58" s="147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223"/>
      <c r="C59" s="223"/>
      <c r="D59" s="147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223"/>
      <c r="C60" s="223"/>
      <c r="D60" s="147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223"/>
      <c r="C61" s="223"/>
      <c r="D61" s="147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223"/>
      <c r="C62" s="223"/>
      <c r="D62" s="147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223"/>
      <c r="C63" s="223"/>
      <c r="D63" s="147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223"/>
      <c r="C64" s="223"/>
      <c r="D64" s="147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223"/>
      <c r="C65" s="223"/>
      <c r="D65" s="147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223"/>
      <c r="C66" s="223"/>
      <c r="D66" s="147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223"/>
      <c r="C67" s="223"/>
      <c r="D67" s="147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223"/>
      <c r="C68" s="223"/>
      <c r="D68" s="147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223"/>
      <c r="C69" s="223"/>
      <c r="D69" s="147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223"/>
      <c r="C70" s="223"/>
      <c r="D70" s="147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223"/>
      <c r="C71" s="223"/>
      <c r="D71" s="147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223"/>
      <c r="C72" s="223"/>
      <c r="D72" s="147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223"/>
      <c r="C73" s="223"/>
      <c r="D73" s="147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223"/>
      <c r="C74" s="223"/>
      <c r="D74" s="147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223"/>
      <c r="C75" s="223"/>
      <c r="D75" s="147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223"/>
      <c r="C76" s="223"/>
      <c r="D76" s="147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223"/>
      <c r="C77" s="223"/>
      <c r="D77" s="147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223"/>
      <c r="C78" s="223"/>
      <c r="D78" s="147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223"/>
      <c r="C79" s="223"/>
      <c r="D79" s="147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223"/>
      <c r="C80" s="223"/>
      <c r="D80" s="147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223"/>
      <c r="C81" s="223"/>
      <c r="D81" s="147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223"/>
      <c r="C82" s="223"/>
      <c r="D82" s="147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223"/>
      <c r="C83" s="223"/>
      <c r="D83" s="147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223"/>
      <c r="C84" s="223"/>
      <c r="D84" s="147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223"/>
      <c r="C85" s="223"/>
      <c r="D85" s="147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223"/>
      <c r="C86" s="223"/>
      <c r="D86" s="147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223"/>
      <c r="C87" s="223"/>
      <c r="D87" s="147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223"/>
      <c r="C88" s="223"/>
      <c r="D88" s="147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223"/>
      <c r="C89" s="223"/>
      <c r="D89" s="147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223"/>
      <c r="C90" s="223"/>
      <c r="D90" s="147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223"/>
      <c r="C91" s="223"/>
      <c r="D91" s="147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223"/>
      <c r="C92" s="223"/>
      <c r="D92" s="147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223"/>
      <c r="C93" s="223"/>
      <c r="D93" s="147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223"/>
      <c r="C94" s="223"/>
      <c r="D94" s="147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223"/>
      <c r="C95" s="223"/>
      <c r="D95" s="147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223"/>
      <c r="C96" s="223"/>
      <c r="D96" s="147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223"/>
      <c r="C97" s="223"/>
      <c r="D97" s="147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223"/>
      <c r="C98" s="223"/>
      <c r="D98" s="147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223"/>
      <c r="C99" s="223"/>
      <c r="D99" s="147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223"/>
      <c r="C100" s="223"/>
      <c r="D100" s="147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223"/>
      <c r="C101" s="223"/>
      <c r="D101" s="147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223"/>
      <c r="C102" s="223"/>
      <c r="D102" s="147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223"/>
      <c r="C103" s="223"/>
      <c r="D103" s="147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223"/>
      <c r="C104" s="223"/>
      <c r="D104" s="147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223"/>
      <c r="C105" s="223"/>
      <c r="D105" s="147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223"/>
      <c r="C106" s="223"/>
      <c r="D106" s="147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223"/>
      <c r="C107" s="223"/>
      <c r="D107" s="147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223"/>
      <c r="C108" s="223"/>
      <c r="D108" s="147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223"/>
      <c r="C109" s="223"/>
      <c r="D109" s="147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223"/>
      <c r="C110" s="223"/>
      <c r="D110" s="147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223"/>
      <c r="C111" s="223"/>
      <c r="D111" s="147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223"/>
      <c r="C112" s="223"/>
      <c r="D112" s="147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223"/>
      <c r="C113" s="223"/>
      <c r="D113" s="147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223"/>
      <c r="C114" s="223"/>
      <c r="D114" s="147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223"/>
      <c r="C115" s="223"/>
      <c r="D115" s="147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223"/>
      <c r="C116" s="223"/>
      <c r="D116" s="147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223"/>
      <c r="C117" s="223"/>
      <c r="D117" s="147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223"/>
      <c r="C118" s="223"/>
      <c r="D118" s="147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223"/>
      <c r="C119" s="223"/>
      <c r="D119" s="147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223"/>
      <c r="C120" s="223"/>
      <c r="D120" s="147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223"/>
      <c r="C121" s="223"/>
      <c r="D121" s="147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223"/>
      <c r="C122" s="223"/>
      <c r="D122" s="147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223"/>
      <c r="C123" s="223"/>
      <c r="D123" s="147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223"/>
      <c r="C124" s="223"/>
      <c r="D124" s="147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223"/>
      <c r="C125" s="223"/>
      <c r="D125" s="147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223"/>
      <c r="C126" s="223"/>
      <c r="D126" s="147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223"/>
      <c r="C127" s="223"/>
      <c r="D127" s="147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223"/>
      <c r="C128" s="223"/>
      <c r="D128" s="147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223"/>
      <c r="C129" s="223"/>
      <c r="D129" s="147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223"/>
      <c r="C130" s="223"/>
      <c r="D130" s="147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223"/>
      <c r="C131" s="223"/>
      <c r="D131" s="147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223"/>
      <c r="C132" s="223"/>
      <c r="D132" s="147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223"/>
      <c r="C133" s="223"/>
      <c r="D133" s="147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223"/>
      <c r="C134" s="223"/>
      <c r="D134" s="147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223"/>
      <c r="C135" s="223"/>
      <c r="D135" s="147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223"/>
      <c r="C136" s="223"/>
      <c r="D136" s="147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223"/>
      <c r="C137" s="223"/>
      <c r="D137" s="147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223"/>
      <c r="C138" s="223"/>
      <c r="D138" s="147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223"/>
      <c r="C139" s="223"/>
      <c r="D139" s="147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223"/>
      <c r="C140" s="223"/>
      <c r="D140" s="147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223"/>
      <c r="C141" s="223"/>
      <c r="D141" s="147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223"/>
      <c r="C142" s="223"/>
      <c r="D142" s="147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223"/>
      <c r="C143" s="223"/>
      <c r="D143" s="147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223"/>
      <c r="C144" s="223"/>
      <c r="D144" s="147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223"/>
      <c r="C145" s="223"/>
      <c r="D145" s="147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223"/>
      <c r="C146" s="223"/>
      <c r="D146" s="147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223"/>
      <c r="C147" s="223"/>
      <c r="D147" s="147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223"/>
      <c r="C148" s="223"/>
      <c r="D148" s="147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223"/>
      <c r="C149" s="223"/>
      <c r="D149" s="147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223"/>
      <c r="C150" s="223"/>
      <c r="D150" s="147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223"/>
      <c r="C151" s="223"/>
      <c r="D151" s="147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223"/>
      <c r="C152" s="223"/>
      <c r="D152" s="147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223"/>
      <c r="C153" s="223"/>
      <c r="D153" s="147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223"/>
      <c r="C154" s="223"/>
      <c r="D154" s="147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223"/>
      <c r="C155" s="223"/>
      <c r="D155" s="147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223"/>
      <c r="C156" s="223"/>
      <c r="D156" s="147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223"/>
      <c r="C157" s="223"/>
      <c r="D157" s="147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223"/>
      <c r="C158" s="223"/>
      <c r="D158" s="147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223"/>
      <c r="C159" s="223"/>
      <c r="D159" s="147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223"/>
      <c r="C160" s="223"/>
      <c r="D160" s="147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223"/>
      <c r="C161" s="223"/>
      <c r="D161" s="147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223"/>
      <c r="C162" s="223"/>
      <c r="D162" s="147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223"/>
      <c r="C163" s="223"/>
      <c r="D163" s="147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223"/>
      <c r="C164" s="223"/>
      <c r="D164" s="147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223"/>
      <c r="C165" s="223"/>
      <c r="D165" s="147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223"/>
      <c r="C166" s="223"/>
      <c r="D166" s="147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223"/>
      <c r="C167" s="223"/>
      <c r="D167" s="147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223"/>
      <c r="C168" s="223"/>
      <c r="D168" s="147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223"/>
      <c r="C169" s="223"/>
      <c r="D169" s="147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223"/>
      <c r="C170" s="223"/>
      <c r="D170" s="147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223"/>
      <c r="C171" s="223"/>
      <c r="D171" s="147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223"/>
      <c r="C172" s="223"/>
      <c r="D172" s="147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223"/>
      <c r="C173" s="223"/>
      <c r="D173" s="147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223"/>
      <c r="C174" s="223"/>
      <c r="D174" s="147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223"/>
      <c r="C175" s="223"/>
      <c r="D175" s="147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223"/>
      <c r="C176" s="223"/>
      <c r="D176" s="147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223"/>
      <c r="C177" s="223"/>
      <c r="D177" s="147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223"/>
      <c r="C178" s="223"/>
      <c r="D178" s="147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223"/>
      <c r="C179" s="223"/>
      <c r="D179" s="147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223"/>
      <c r="C180" s="223"/>
      <c r="D180" s="147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223"/>
      <c r="C181" s="223"/>
      <c r="D181" s="147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223"/>
      <c r="C182" s="223"/>
      <c r="D182" s="147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</row>
    <row r="183" spans="2:17" x14ac:dyDescent="0.2">
      <c r="B183" s="223"/>
      <c r="C183" s="223"/>
      <c r="D183" s="147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</row>
    <row r="184" spans="2:17" x14ac:dyDescent="0.2">
      <c r="B184" s="223"/>
      <c r="C184" s="223"/>
      <c r="D184" s="147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</row>
    <row r="185" spans="2:17" x14ac:dyDescent="0.2">
      <c r="B185" s="223"/>
      <c r="C185" s="223"/>
      <c r="D185" s="147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</row>
    <row r="186" spans="2:17" x14ac:dyDescent="0.2">
      <c r="B186" s="223"/>
      <c r="C186" s="223"/>
      <c r="D186" s="147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</row>
    <row r="187" spans="2:17" x14ac:dyDescent="0.2">
      <c r="B187" s="223"/>
      <c r="C187" s="223"/>
      <c r="D187" s="147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</row>
    <row r="188" spans="2:17" x14ac:dyDescent="0.2">
      <c r="B188" s="223"/>
      <c r="C188" s="223"/>
      <c r="D188" s="147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</row>
    <row r="189" spans="2:17" x14ac:dyDescent="0.2">
      <c r="B189" s="223"/>
      <c r="C189" s="223"/>
      <c r="D189" s="147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</row>
    <row r="190" spans="2:17" x14ac:dyDescent="0.2">
      <c r="B190" s="223"/>
      <c r="C190" s="223"/>
      <c r="D190" s="147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</row>
    <row r="191" spans="2:17" x14ac:dyDescent="0.2">
      <c r="B191" s="223"/>
      <c r="C191" s="223"/>
      <c r="D191" s="147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</row>
    <row r="192" spans="2:17" x14ac:dyDescent="0.2">
      <c r="B192" s="223"/>
      <c r="C192" s="223"/>
      <c r="D192" s="147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</row>
    <row r="193" spans="2:17" x14ac:dyDescent="0.2">
      <c r="B193" s="223"/>
      <c r="C193" s="223"/>
      <c r="D193" s="147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</row>
    <row r="194" spans="2:17" x14ac:dyDescent="0.2">
      <c r="B194" s="223"/>
      <c r="C194" s="223"/>
      <c r="D194" s="147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</row>
    <row r="195" spans="2:17" x14ac:dyDescent="0.2">
      <c r="B195" s="223"/>
      <c r="C195" s="223"/>
      <c r="D195" s="147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</row>
    <row r="196" spans="2:17" x14ac:dyDescent="0.2">
      <c r="B196" s="223"/>
      <c r="C196" s="223"/>
      <c r="D196" s="147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</row>
    <row r="197" spans="2:17" x14ac:dyDescent="0.2">
      <c r="B197" s="223"/>
      <c r="C197" s="223"/>
      <c r="D197" s="147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</row>
    <row r="198" spans="2:17" x14ac:dyDescent="0.2">
      <c r="B198" s="223"/>
      <c r="C198" s="223"/>
      <c r="D198" s="147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</row>
    <row r="199" spans="2:17" x14ac:dyDescent="0.2">
      <c r="B199" s="223"/>
      <c r="C199" s="223"/>
      <c r="D199" s="147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</row>
    <row r="200" spans="2:17" x14ac:dyDescent="0.2">
      <c r="B200" s="223"/>
      <c r="C200" s="223"/>
      <c r="D200" s="147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</row>
    <row r="201" spans="2:17" x14ac:dyDescent="0.2">
      <c r="B201" s="223"/>
      <c r="C201" s="223"/>
      <c r="D201" s="147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</row>
    <row r="202" spans="2:17" x14ac:dyDescent="0.2">
      <c r="B202" s="223"/>
      <c r="C202" s="223"/>
      <c r="D202" s="147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</row>
    <row r="203" spans="2:17" x14ac:dyDescent="0.2">
      <c r="B203" s="223"/>
      <c r="C203" s="223"/>
      <c r="D203" s="147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</row>
    <row r="204" spans="2:17" x14ac:dyDescent="0.2">
      <c r="B204" s="223"/>
      <c r="C204" s="223"/>
      <c r="D204" s="147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</row>
    <row r="205" spans="2:17" x14ac:dyDescent="0.2">
      <c r="B205" s="223"/>
      <c r="C205" s="223"/>
      <c r="D205" s="147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</row>
    <row r="206" spans="2:17" x14ac:dyDescent="0.2">
      <c r="B206" s="223"/>
      <c r="C206" s="223"/>
      <c r="D206" s="147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</row>
    <row r="207" spans="2:17" x14ac:dyDescent="0.2">
      <c r="B207" s="223"/>
      <c r="C207" s="223"/>
      <c r="D207" s="147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</row>
    <row r="208" spans="2:17" x14ac:dyDescent="0.2">
      <c r="B208" s="223"/>
      <c r="C208" s="223"/>
      <c r="D208" s="147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</row>
    <row r="209" spans="2:17" x14ac:dyDescent="0.2">
      <c r="B209" s="223"/>
      <c r="C209" s="223"/>
      <c r="D209" s="147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</row>
    <row r="210" spans="2:17" x14ac:dyDescent="0.2">
      <c r="B210" s="223"/>
      <c r="C210" s="223"/>
      <c r="D210" s="147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</row>
    <row r="211" spans="2:17" x14ac:dyDescent="0.2">
      <c r="B211" s="223"/>
      <c r="C211" s="223"/>
      <c r="D211" s="147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</row>
    <row r="212" spans="2:17" x14ac:dyDescent="0.2">
      <c r="B212" s="223"/>
      <c r="C212" s="223"/>
      <c r="D212" s="147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</row>
    <row r="213" spans="2:17" x14ac:dyDescent="0.2">
      <c r="B213" s="223"/>
      <c r="C213" s="223"/>
      <c r="D213" s="147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</row>
    <row r="214" spans="2:17" x14ac:dyDescent="0.2">
      <c r="B214" s="223"/>
      <c r="C214" s="223"/>
      <c r="D214" s="147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</row>
    <row r="215" spans="2:17" x14ac:dyDescent="0.2">
      <c r="B215" s="223"/>
      <c r="C215" s="223"/>
      <c r="D215" s="147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</row>
    <row r="216" spans="2:17" x14ac:dyDescent="0.2">
      <c r="B216" s="223"/>
      <c r="C216" s="223"/>
      <c r="D216" s="147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</row>
    <row r="217" spans="2:17" x14ac:dyDescent="0.2">
      <c r="B217" s="223"/>
      <c r="C217" s="223"/>
      <c r="D217" s="147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</row>
    <row r="218" spans="2:17" x14ac:dyDescent="0.2">
      <c r="B218" s="223"/>
      <c r="C218" s="223"/>
      <c r="D218" s="147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</row>
    <row r="219" spans="2:17" x14ac:dyDescent="0.2">
      <c r="B219" s="223"/>
      <c r="C219" s="223"/>
      <c r="D219" s="147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</row>
    <row r="220" spans="2:17" x14ac:dyDescent="0.2">
      <c r="B220" s="223"/>
      <c r="C220" s="223"/>
      <c r="D220" s="147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</row>
    <row r="221" spans="2:17" x14ac:dyDescent="0.2">
      <c r="B221" s="223"/>
      <c r="C221" s="223"/>
      <c r="D221" s="147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</row>
    <row r="222" spans="2:17" x14ac:dyDescent="0.2">
      <c r="B222" s="223"/>
      <c r="C222" s="223"/>
      <c r="D222" s="147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</row>
    <row r="223" spans="2:17" x14ac:dyDescent="0.2">
      <c r="B223" s="223"/>
      <c r="C223" s="223"/>
      <c r="D223" s="147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</row>
    <row r="224" spans="2:17" x14ac:dyDescent="0.2">
      <c r="B224" s="223"/>
      <c r="C224" s="223"/>
      <c r="D224" s="147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</row>
    <row r="225" spans="2:17" x14ac:dyDescent="0.2">
      <c r="B225" s="223"/>
      <c r="C225" s="223"/>
      <c r="D225" s="147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</row>
    <row r="226" spans="2:17" x14ac:dyDescent="0.2">
      <c r="B226" s="223"/>
      <c r="C226" s="223"/>
      <c r="D226" s="147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</row>
    <row r="227" spans="2:17" x14ac:dyDescent="0.2">
      <c r="B227" s="223"/>
      <c r="C227" s="223"/>
      <c r="D227" s="147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</row>
    <row r="228" spans="2:17" x14ac:dyDescent="0.2">
      <c r="B228" s="223"/>
      <c r="C228" s="223"/>
      <c r="D228" s="147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</row>
    <row r="229" spans="2:17" x14ac:dyDescent="0.2">
      <c r="B229" s="223"/>
      <c r="C229" s="223"/>
      <c r="D229" s="147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</row>
    <row r="230" spans="2:17" x14ac:dyDescent="0.2">
      <c r="B230" s="223"/>
      <c r="C230" s="223"/>
      <c r="D230" s="147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</row>
    <row r="231" spans="2:17" x14ac:dyDescent="0.2">
      <c r="B231" s="223"/>
      <c r="C231" s="223"/>
      <c r="D231" s="147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2:17" x14ac:dyDescent="0.2">
      <c r="B232" s="223"/>
      <c r="C232" s="223"/>
      <c r="D232" s="147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</row>
    <row r="233" spans="2:17" x14ac:dyDescent="0.2">
      <c r="B233" s="223"/>
      <c r="C233" s="223"/>
      <c r="D233" s="147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</row>
    <row r="234" spans="2:17" x14ac:dyDescent="0.2">
      <c r="B234" s="223"/>
      <c r="C234" s="223"/>
      <c r="D234" s="147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</row>
    <row r="235" spans="2:17" x14ac:dyDescent="0.2">
      <c r="B235" s="223"/>
      <c r="C235" s="223"/>
      <c r="D235" s="147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</row>
    <row r="236" spans="2:17" x14ac:dyDescent="0.2">
      <c r="B236" s="223"/>
      <c r="C236" s="223"/>
      <c r="D236" s="147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</row>
    <row r="237" spans="2:17" x14ac:dyDescent="0.2">
      <c r="B237" s="223"/>
      <c r="C237" s="223"/>
      <c r="D237" s="147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</row>
    <row r="238" spans="2:17" x14ac:dyDescent="0.2">
      <c r="B238" s="223"/>
      <c r="C238" s="223"/>
      <c r="D238" s="147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</row>
    <row r="239" spans="2:17" x14ac:dyDescent="0.2">
      <c r="B239" s="223"/>
      <c r="C239" s="223"/>
      <c r="D239" s="147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</row>
    <row r="240" spans="2:17" x14ac:dyDescent="0.2">
      <c r="B240" s="223"/>
      <c r="C240" s="223"/>
      <c r="D240" s="147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</row>
    <row r="241" spans="2:17" x14ac:dyDescent="0.2">
      <c r="B241" s="223"/>
      <c r="C241" s="223"/>
      <c r="D241" s="147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</row>
    <row r="242" spans="2:17" x14ac:dyDescent="0.2">
      <c r="B242" s="223"/>
      <c r="C242" s="223"/>
      <c r="D242" s="147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</row>
    <row r="243" spans="2:17" x14ac:dyDescent="0.2">
      <c r="B243" s="223"/>
      <c r="C243" s="223"/>
      <c r="D243" s="147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</row>
    <row r="244" spans="2:17" x14ac:dyDescent="0.2"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</row>
    <row r="245" spans="2:17" x14ac:dyDescent="0.2"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</row>
    <row r="246" spans="2:17" x14ac:dyDescent="0.2"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</row>
    <row r="247" spans="2:17" x14ac:dyDescent="0.2"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</row>
    <row r="248" spans="2:17" x14ac:dyDescent="0.2"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</row>
    <row r="249" spans="2:17" x14ac:dyDescent="0.2"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</row>
    <row r="250" spans="2:17" x14ac:dyDescent="0.2"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</row>
    <row r="251" spans="2:17" x14ac:dyDescent="0.2"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</row>
  </sheetData>
  <mergeCells count="2">
    <mergeCell ref="A2:D2"/>
    <mergeCell ref="A3:D3"/>
  </mergeCells>
  <printOptions horizontalCentered="1"/>
  <pageMargins left="0.78740157480314965" right="0.78740157480314965" top="1.1811023622047245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B9" sqref="B9"/>
    </sheetView>
  </sheetViews>
  <sheetFormatPr defaultRowHeight="12.75" x14ac:dyDescent="0.2"/>
  <cols>
    <col min="1" max="1" width="66" style="44" bestFit="1" customWidth="1"/>
    <col min="2" max="2" width="17" style="206" customWidth="1"/>
    <col min="3" max="3" width="18.28515625" style="206" customWidth="1"/>
    <col min="4" max="4" width="11.42578125" style="134" bestFit="1" customWidth="1"/>
    <col min="5" max="16384" width="9.140625" style="4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31.07.2016</v>
      </c>
      <c r="B2" s="3"/>
      <c r="C2" s="3"/>
      <c r="D2" s="3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8.75" x14ac:dyDescent="0.3">
      <c r="A3" s="2" t="s">
        <v>88</v>
      </c>
      <c r="B3" s="2"/>
      <c r="C3" s="2"/>
      <c r="D3" s="2"/>
    </row>
    <row r="4" spans="1:19" x14ac:dyDescent="0.2">
      <c r="B4" s="223"/>
      <c r="C4" s="223"/>
      <c r="D4" s="147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9" s="67" customFormat="1" x14ac:dyDescent="0.2">
      <c r="B5" s="224"/>
      <c r="C5" s="224"/>
      <c r="D5" s="67" t="str">
        <f>VALVAL</f>
        <v>млн. одиниць</v>
      </c>
    </row>
    <row r="6" spans="1:19" s="171" customFormat="1" x14ac:dyDescent="0.2">
      <c r="A6" s="94"/>
      <c r="B6" s="39" t="s">
        <v>173</v>
      </c>
      <c r="C6" s="39" t="s">
        <v>3</v>
      </c>
      <c r="D6" s="152" t="s">
        <v>67</v>
      </c>
    </row>
    <row r="7" spans="1:19" s="204" customFormat="1" ht="15.75" x14ac:dyDescent="0.2">
      <c r="A7" s="290" t="s">
        <v>172</v>
      </c>
      <c r="B7" s="291">
        <f t="shared" ref="B7:D7" si="0">SUM(B8:B26)</f>
        <v>66995.21091604</v>
      </c>
      <c r="C7" s="291">
        <f t="shared" si="0"/>
        <v>1661360.90731921</v>
      </c>
      <c r="D7" s="292">
        <f t="shared" si="0"/>
        <v>1</v>
      </c>
    </row>
    <row r="8" spans="1:19" s="159" customFormat="1" x14ac:dyDescent="0.2">
      <c r="A8" s="225" t="s">
        <v>35</v>
      </c>
      <c r="B8" s="140">
        <v>30213.29235172</v>
      </c>
      <c r="C8" s="140">
        <v>749235.38724960003</v>
      </c>
      <c r="D8" s="239">
        <v>0.45097700000000002</v>
      </c>
    </row>
    <row r="9" spans="1:19" s="159" customFormat="1" x14ac:dyDescent="0.2">
      <c r="A9" s="225" t="s">
        <v>145</v>
      </c>
      <c r="B9" s="140">
        <v>3913.81748806</v>
      </c>
      <c r="C9" s="140">
        <v>97055.644488129998</v>
      </c>
      <c r="D9" s="239">
        <v>5.8418999999999999E-2</v>
      </c>
    </row>
    <row r="10" spans="1:19" s="159" customFormat="1" x14ac:dyDescent="0.2">
      <c r="A10" s="225" t="s">
        <v>91</v>
      </c>
      <c r="B10" s="140">
        <v>303.93970466000002</v>
      </c>
      <c r="C10" s="140">
        <v>7537.1588000000002</v>
      </c>
      <c r="D10" s="239">
        <v>4.5370000000000002E-3</v>
      </c>
    </row>
    <row r="11" spans="1:19" s="159" customFormat="1" x14ac:dyDescent="0.2">
      <c r="A11" s="225" t="s">
        <v>62</v>
      </c>
      <c r="B11" s="140">
        <v>12554.65679264</v>
      </c>
      <c r="C11" s="140">
        <v>311332.94029399002</v>
      </c>
      <c r="D11" s="239">
        <v>0.18739600000000001</v>
      </c>
    </row>
    <row r="12" spans="1:19" s="159" customFormat="1" x14ac:dyDescent="0.2">
      <c r="A12" s="225" t="s">
        <v>157</v>
      </c>
      <c r="B12" s="140">
        <v>19392.0396086</v>
      </c>
      <c r="C12" s="140">
        <v>480887.75418991997</v>
      </c>
      <c r="D12" s="239">
        <v>0.28945399999999999</v>
      </c>
    </row>
    <row r="13" spans="1:19" x14ac:dyDescent="0.2">
      <c r="A13" s="245" t="s">
        <v>129</v>
      </c>
      <c r="B13" s="86">
        <v>617.46497036000005</v>
      </c>
      <c r="C13" s="86">
        <v>15312.02229757</v>
      </c>
      <c r="D13" s="194">
        <v>9.2169999999999995E-3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9" x14ac:dyDescent="0.2">
      <c r="B14" s="223"/>
      <c r="C14" s="223"/>
      <c r="D14" s="147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9" x14ac:dyDescent="0.2">
      <c r="B15" s="223"/>
      <c r="C15" s="223"/>
      <c r="D15" s="147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x14ac:dyDescent="0.2">
      <c r="B16" s="223"/>
      <c r="C16" s="223"/>
      <c r="D16" s="147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2:17" x14ac:dyDescent="0.2">
      <c r="B17" s="223"/>
      <c r="C17" s="223"/>
      <c r="D17" s="147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2:17" x14ac:dyDescent="0.2">
      <c r="B18" s="223"/>
      <c r="C18" s="223"/>
      <c r="D18" s="147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2:17" x14ac:dyDescent="0.2">
      <c r="B19" s="223"/>
      <c r="C19" s="223"/>
      <c r="D19" s="147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2:17" x14ac:dyDescent="0.2">
      <c r="B20" s="223"/>
      <c r="C20" s="223"/>
      <c r="D20" s="147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2:17" x14ac:dyDescent="0.2">
      <c r="B21" s="223"/>
      <c r="C21" s="223"/>
      <c r="D21" s="147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2:17" x14ac:dyDescent="0.2">
      <c r="B22" s="223"/>
      <c r="C22" s="223"/>
      <c r="D22" s="147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2:17" x14ac:dyDescent="0.2">
      <c r="B23" s="223"/>
      <c r="C23" s="223"/>
      <c r="D23" s="147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2:17" x14ac:dyDescent="0.2">
      <c r="B24" s="223"/>
      <c r="C24" s="223"/>
      <c r="D24" s="147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2:17" x14ac:dyDescent="0.2">
      <c r="B25" s="223"/>
      <c r="C25" s="223"/>
      <c r="D25" s="147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</row>
    <row r="26" spans="2:17" x14ac:dyDescent="0.2">
      <c r="B26" s="223"/>
      <c r="C26" s="223"/>
      <c r="D26" s="147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2:17" x14ac:dyDescent="0.2">
      <c r="B27" s="223"/>
      <c r="C27" s="223"/>
      <c r="D27" s="147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2:17" x14ac:dyDescent="0.2">
      <c r="B28" s="223"/>
      <c r="C28" s="223"/>
      <c r="D28" s="147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2:17" x14ac:dyDescent="0.2">
      <c r="B29" s="223"/>
      <c r="C29" s="223"/>
      <c r="D29" s="147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2:17" x14ac:dyDescent="0.2">
      <c r="B30" s="223"/>
      <c r="C30" s="223"/>
      <c r="D30" s="147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2:17" x14ac:dyDescent="0.2">
      <c r="B31" s="223"/>
      <c r="C31" s="223"/>
      <c r="D31" s="147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2:17" x14ac:dyDescent="0.2">
      <c r="B32" s="223"/>
      <c r="C32" s="223"/>
      <c r="D32" s="147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2:17" x14ac:dyDescent="0.2">
      <c r="B33" s="223"/>
      <c r="C33" s="223"/>
      <c r="D33" s="147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2:17" x14ac:dyDescent="0.2">
      <c r="B34" s="223"/>
      <c r="C34" s="223"/>
      <c r="D34" s="147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2:17" x14ac:dyDescent="0.2">
      <c r="B35" s="223"/>
      <c r="C35" s="223"/>
      <c r="D35" s="147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2:17" x14ac:dyDescent="0.2">
      <c r="B36" s="223"/>
      <c r="C36" s="223"/>
      <c r="D36" s="147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2:17" x14ac:dyDescent="0.2">
      <c r="B37" s="223"/>
      <c r="C37" s="223"/>
      <c r="D37" s="147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2:17" x14ac:dyDescent="0.2">
      <c r="B38" s="223"/>
      <c r="C38" s="223"/>
      <c r="D38" s="147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2:17" x14ac:dyDescent="0.2">
      <c r="B39" s="223"/>
      <c r="C39" s="223"/>
      <c r="D39" s="147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2:17" x14ac:dyDescent="0.2">
      <c r="B40" s="223"/>
      <c r="C40" s="223"/>
      <c r="D40" s="147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2:17" x14ac:dyDescent="0.2">
      <c r="B41" s="223"/>
      <c r="C41" s="223"/>
      <c r="D41" s="147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2:17" x14ac:dyDescent="0.2">
      <c r="B42" s="223"/>
      <c r="C42" s="223"/>
      <c r="D42" s="147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2:17" x14ac:dyDescent="0.2">
      <c r="B43" s="223"/>
      <c r="C43" s="223"/>
      <c r="D43" s="147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2:17" x14ac:dyDescent="0.2">
      <c r="B44" s="223"/>
      <c r="C44" s="223"/>
      <c r="D44" s="147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2:17" x14ac:dyDescent="0.2">
      <c r="B45" s="223"/>
      <c r="C45" s="223"/>
      <c r="D45" s="147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2:17" x14ac:dyDescent="0.2">
      <c r="B46" s="223"/>
      <c r="C46" s="223"/>
      <c r="D46" s="147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2:17" x14ac:dyDescent="0.2">
      <c r="B47" s="223"/>
      <c r="C47" s="223"/>
      <c r="D47" s="147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2:17" x14ac:dyDescent="0.2">
      <c r="B48" s="223"/>
      <c r="C48" s="223"/>
      <c r="D48" s="147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223"/>
      <c r="C49" s="223"/>
      <c r="D49" s="147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223"/>
      <c r="C50" s="223"/>
      <c r="D50" s="147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223"/>
      <c r="C51" s="223"/>
      <c r="D51" s="147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223"/>
      <c r="C52" s="223"/>
      <c r="D52" s="147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223"/>
      <c r="C53" s="223"/>
      <c r="D53" s="147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223"/>
      <c r="C54" s="223"/>
      <c r="D54" s="147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223"/>
      <c r="C55" s="223"/>
      <c r="D55" s="147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223"/>
      <c r="C56" s="223"/>
      <c r="D56" s="147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223"/>
      <c r="C57" s="223"/>
      <c r="D57" s="147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223"/>
      <c r="C58" s="223"/>
      <c r="D58" s="147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223"/>
      <c r="C59" s="223"/>
      <c r="D59" s="147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223"/>
      <c r="C60" s="223"/>
      <c r="D60" s="147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223"/>
      <c r="C61" s="223"/>
      <c r="D61" s="147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223"/>
      <c r="C62" s="223"/>
      <c r="D62" s="147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223"/>
      <c r="C63" s="223"/>
      <c r="D63" s="147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223"/>
      <c r="C64" s="223"/>
      <c r="D64" s="147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223"/>
      <c r="C65" s="223"/>
      <c r="D65" s="147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223"/>
      <c r="C66" s="223"/>
      <c r="D66" s="147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223"/>
      <c r="C67" s="223"/>
      <c r="D67" s="147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223"/>
      <c r="C68" s="223"/>
      <c r="D68" s="147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223"/>
      <c r="C69" s="223"/>
      <c r="D69" s="147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223"/>
      <c r="C70" s="223"/>
      <c r="D70" s="147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223"/>
      <c r="C71" s="223"/>
      <c r="D71" s="147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223"/>
      <c r="C72" s="223"/>
      <c r="D72" s="147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223"/>
      <c r="C73" s="223"/>
      <c r="D73" s="147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223"/>
      <c r="C74" s="223"/>
      <c r="D74" s="147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223"/>
      <c r="C75" s="223"/>
      <c r="D75" s="147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223"/>
      <c r="C76" s="223"/>
      <c r="D76" s="147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223"/>
      <c r="C77" s="223"/>
      <c r="D77" s="147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223"/>
      <c r="C78" s="223"/>
      <c r="D78" s="147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223"/>
      <c r="C79" s="223"/>
      <c r="D79" s="147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223"/>
      <c r="C80" s="223"/>
      <c r="D80" s="147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223"/>
      <c r="C81" s="223"/>
      <c r="D81" s="147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223"/>
      <c r="C82" s="223"/>
      <c r="D82" s="147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223"/>
      <c r="C83" s="223"/>
      <c r="D83" s="147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223"/>
      <c r="C84" s="223"/>
      <c r="D84" s="147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223"/>
      <c r="C85" s="223"/>
      <c r="D85" s="147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223"/>
      <c r="C86" s="223"/>
      <c r="D86" s="147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223"/>
      <c r="C87" s="223"/>
      <c r="D87" s="147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223"/>
      <c r="C88" s="223"/>
      <c r="D88" s="147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223"/>
      <c r="C89" s="223"/>
      <c r="D89" s="147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223"/>
      <c r="C90" s="223"/>
      <c r="D90" s="147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223"/>
      <c r="C91" s="223"/>
      <c r="D91" s="147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223"/>
      <c r="C92" s="223"/>
      <c r="D92" s="147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223"/>
      <c r="C93" s="223"/>
      <c r="D93" s="147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223"/>
      <c r="C94" s="223"/>
      <c r="D94" s="147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223"/>
      <c r="C95" s="223"/>
      <c r="D95" s="147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223"/>
      <c r="C96" s="223"/>
      <c r="D96" s="147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223"/>
      <c r="C97" s="223"/>
      <c r="D97" s="147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223"/>
      <c r="C98" s="223"/>
      <c r="D98" s="147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223"/>
      <c r="C99" s="223"/>
      <c r="D99" s="147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223"/>
      <c r="C100" s="223"/>
      <c r="D100" s="147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223"/>
      <c r="C101" s="223"/>
      <c r="D101" s="147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223"/>
      <c r="C102" s="223"/>
      <c r="D102" s="147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223"/>
      <c r="C103" s="223"/>
      <c r="D103" s="147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223"/>
      <c r="C104" s="223"/>
      <c r="D104" s="147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223"/>
      <c r="C105" s="223"/>
      <c r="D105" s="147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223"/>
      <c r="C106" s="223"/>
      <c r="D106" s="147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223"/>
      <c r="C107" s="223"/>
      <c r="D107" s="147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223"/>
      <c r="C108" s="223"/>
      <c r="D108" s="147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223"/>
      <c r="C109" s="223"/>
      <c r="D109" s="147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223"/>
      <c r="C110" s="223"/>
      <c r="D110" s="147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223"/>
      <c r="C111" s="223"/>
      <c r="D111" s="147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223"/>
      <c r="C112" s="223"/>
      <c r="D112" s="147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223"/>
      <c r="C113" s="223"/>
      <c r="D113" s="147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223"/>
      <c r="C114" s="223"/>
      <c r="D114" s="147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223"/>
      <c r="C115" s="223"/>
      <c r="D115" s="147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223"/>
      <c r="C116" s="223"/>
      <c r="D116" s="147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223"/>
      <c r="C117" s="223"/>
      <c r="D117" s="147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223"/>
      <c r="C118" s="223"/>
      <c r="D118" s="147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223"/>
      <c r="C119" s="223"/>
      <c r="D119" s="147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223"/>
      <c r="C120" s="223"/>
      <c r="D120" s="147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223"/>
      <c r="C121" s="223"/>
      <c r="D121" s="147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223"/>
      <c r="C122" s="223"/>
      <c r="D122" s="147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223"/>
      <c r="C123" s="223"/>
      <c r="D123" s="147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223"/>
      <c r="C124" s="223"/>
      <c r="D124" s="147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223"/>
      <c r="C125" s="223"/>
      <c r="D125" s="147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223"/>
      <c r="C126" s="223"/>
      <c r="D126" s="147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223"/>
      <c r="C127" s="223"/>
      <c r="D127" s="147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223"/>
      <c r="C128" s="223"/>
      <c r="D128" s="147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223"/>
      <c r="C129" s="223"/>
      <c r="D129" s="147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223"/>
      <c r="C130" s="223"/>
      <c r="D130" s="147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223"/>
      <c r="C131" s="223"/>
      <c r="D131" s="147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223"/>
      <c r="C132" s="223"/>
      <c r="D132" s="147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223"/>
      <c r="C133" s="223"/>
      <c r="D133" s="147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223"/>
      <c r="C134" s="223"/>
      <c r="D134" s="147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223"/>
      <c r="C135" s="223"/>
      <c r="D135" s="147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223"/>
      <c r="C136" s="223"/>
      <c r="D136" s="147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223"/>
      <c r="C137" s="223"/>
      <c r="D137" s="147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223"/>
      <c r="C138" s="223"/>
      <c r="D138" s="147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223"/>
      <c r="C139" s="223"/>
      <c r="D139" s="147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223"/>
      <c r="C140" s="223"/>
      <c r="D140" s="147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223"/>
      <c r="C141" s="223"/>
      <c r="D141" s="147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223"/>
      <c r="C142" s="223"/>
      <c r="D142" s="147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223"/>
      <c r="C143" s="223"/>
      <c r="D143" s="147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223"/>
      <c r="C144" s="223"/>
      <c r="D144" s="147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223"/>
      <c r="C145" s="223"/>
      <c r="D145" s="147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223"/>
      <c r="C146" s="223"/>
      <c r="D146" s="147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223"/>
      <c r="C147" s="223"/>
      <c r="D147" s="147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223"/>
      <c r="C148" s="223"/>
      <c r="D148" s="147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223"/>
      <c r="C149" s="223"/>
      <c r="D149" s="147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223"/>
      <c r="C150" s="223"/>
      <c r="D150" s="147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223"/>
      <c r="C151" s="223"/>
      <c r="D151" s="147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223"/>
      <c r="C152" s="223"/>
      <c r="D152" s="147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223"/>
      <c r="C153" s="223"/>
      <c r="D153" s="147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223"/>
      <c r="C154" s="223"/>
      <c r="D154" s="147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223"/>
      <c r="C155" s="223"/>
      <c r="D155" s="147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223"/>
      <c r="C156" s="223"/>
      <c r="D156" s="147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223"/>
      <c r="C157" s="223"/>
      <c r="D157" s="147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223"/>
      <c r="C158" s="223"/>
      <c r="D158" s="147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223"/>
      <c r="C159" s="223"/>
      <c r="D159" s="147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223"/>
      <c r="C160" s="223"/>
      <c r="D160" s="147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223"/>
      <c r="C161" s="223"/>
      <c r="D161" s="147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223"/>
      <c r="C162" s="223"/>
      <c r="D162" s="147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223"/>
      <c r="C163" s="223"/>
      <c r="D163" s="147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223"/>
      <c r="C164" s="223"/>
      <c r="D164" s="147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223"/>
      <c r="C165" s="223"/>
      <c r="D165" s="147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223"/>
      <c r="C166" s="223"/>
      <c r="D166" s="147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223"/>
      <c r="C167" s="223"/>
      <c r="D167" s="147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223"/>
      <c r="C168" s="223"/>
      <c r="D168" s="147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223"/>
      <c r="C169" s="223"/>
      <c r="D169" s="147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223"/>
      <c r="C170" s="223"/>
      <c r="D170" s="147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223"/>
      <c r="C171" s="223"/>
      <c r="D171" s="147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223"/>
      <c r="C172" s="223"/>
      <c r="D172" s="147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223"/>
      <c r="C173" s="223"/>
      <c r="D173" s="147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223"/>
      <c r="C174" s="223"/>
      <c r="D174" s="147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223"/>
      <c r="C175" s="223"/>
      <c r="D175" s="147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223"/>
      <c r="C176" s="223"/>
      <c r="D176" s="147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223"/>
      <c r="C177" s="223"/>
      <c r="D177" s="147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223"/>
      <c r="C178" s="223"/>
      <c r="D178" s="147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223"/>
      <c r="C179" s="223"/>
      <c r="D179" s="147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223"/>
      <c r="C180" s="223"/>
      <c r="D180" s="147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223"/>
      <c r="C181" s="223"/>
      <c r="D181" s="147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223"/>
      <c r="C182" s="223"/>
      <c r="D182" s="147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</row>
    <row r="183" spans="2:17" x14ac:dyDescent="0.2">
      <c r="B183" s="223"/>
      <c r="C183" s="223"/>
      <c r="D183" s="147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</row>
    <row r="184" spans="2:17" x14ac:dyDescent="0.2">
      <c r="B184" s="223"/>
      <c r="C184" s="223"/>
      <c r="D184" s="147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</row>
    <row r="185" spans="2:17" x14ac:dyDescent="0.2">
      <c r="B185" s="223"/>
      <c r="C185" s="223"/>
      <c r="D185" s="147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</row>
    <row r="186" spans="2:17" x14ac:dyDescent="0.2">
      <c r="B186" s="223"/>
      <c r="C186" s="223"/>
      <c r="D186" s="147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</row>
    <row r="187" spans="2:17" x14ac:dyDescent="0.2">
      <c r="B187" s="223"/>
      <c r="C187" s="223"/>
      <c r="D187" s="147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</row>
    <row r="188" spans="2:17" x14ac:dyDescent="0.2">
      <c r="B188" s="223"/>
      <c r="C188" s="223"/>
      <c r="D188" s="147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</row>
    <row r="189" spans="2:17" x14ac:dyDescent="0.2">
      <c r="B189" s="223"/>
      <c r="C189" s="223"/>
      <c r="D189" s="147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</row>
    <row r="190" spans="2:17" x14ac:dyDescent="0.2">
      <c r="B190" s="223"/>
      <c r="C190" s="223"/>
      <c r="D190" s="147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</row>
    <row r="191" spans="2:17" x14ac:dyDescent="0.2">
      <c r="B191" s="223"/>
      <c r="C191" s="223"/>
      <c r="D191" s="147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</row>
    <row r="192" spans="2:17" x14ac:dyDescent="0.2">
      <c r="B192" s="223"/>
      <c r="C192" s="223"/>
      <c r="D192" s="147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</row>
    <row r="193" spans="2:17" x14ac:dyDescent="0.2">
      <c r="B193" s="223"/>
      <c r="C193" s="223"/>
      <c r="D193" s="147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</row>
    <row r="194" spans="2:17" x14ac:dyDescent="0.2">
      <c r="B194" s="223"/>
      <c r="C194" s="223"/>
      <c r="D194" s="147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</row>
    <row r="195" spans="2:17" x14ac:dyDescent="0.2">
      <c r="B195" s="223"/>
      <c r="C195" s="223"/>
      <c r="D195" s="147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</row>
    <row r="196" spans="2:17" x14ac:dyDescent="0.2">
      <c r="B196" s="223"/>
      <c r="C196" s="223"/>
      <c r="D196" s="147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</row>
    <row r="197" spans="2:17" x14ac:dyDescent="0.2">
      <c r="B197" s="223"/>
      <c r="C197" s="223"/>
      <c r="D197" s="147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</row>
    <row r="198" spans="2:17" x14ac:dyDescent="0.2">
      <c r="B198" s="223"/>
      <c r="C198" s="223"/>
      <c r="D198" s="147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</row>
    <row r="199" spans="2:17" x14ac:dyDescent="0.2">
      <c r="B199" s="223"/>
      <c r="C199" s="223"/>
      <c r="D199" s="147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</row>
    <row r="200" spans="2:17" x14ac:dyDescent="0.2">
      <c r="B200" s="223"/>
      <c r="C200" s="223"/>
      <c r="D200" s="147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</row>
    <row r="201" spans="2:17" x14ac:dyDescent="0.2">
      <c r="B201" s="223"/>
      <c r="C201" s="223"/>
      <c r="D201" s="147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</row>
    <row r="202" spans="2:17" x14ac:dyDescent="0.2">
      <c r="B202" s="223"/>
      <c r="C202" s="223"/>
      <c r="D202" s="147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</row>
    <row r="203" spans="2:17" x14ac:dyDescent="0.2">
      <c r="B203" s="223"/>
      <c r="C203" s="223"/>
      <c r="D203" s="147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</row>
    <row r="204" spans="2:17" x14ac:dyDescent="0.2">
      <c r="B204" s="223"/>
      <c r="C204" s="223"/>
      <c r="D204" s="147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</row>
    <row r="205" spans="2:17" x14ac:dyDescent="0.2">
      <c r="B205" s="223"/>
      <c r="C205" s="223"/>
      <c r="D205" s="147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</row>
    <row r="206" spans="2:17" x14ac:dyDescent="0.2">
      <c r="B206" s="223"/>
      <c r="C206" s="223"/>
      <c r="D206" s="147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</row>
    <row r="207" spans="2:17" x14ac:dyDescent="0.2">
      <c r="B207" s="223"/>
      <c r="C207" s="223"/>
      <c r="D207" s="147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</row>
    <row r="208" spans="2:17" x14ac:dyDescent="0.2">
      <c r="B208" s="223"/>
      <c r="C208" s="223"/>
      <c r="D208" s="147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</row>
    <row r="209" spans="2:17" x14ac:dyDescent="0.2">
      <c r="B209" s="223"/>
      <c r="C209" s="223"/>
      <c r="D209" s="147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</row>
    <row r="210" spans="2:17" x14ac:dyDescent="0.2">
      <c r="B210" s="223"/>
      <c r="C210" s="223"/>
      <c r="D210" s="147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</row>
    <row r="211" spans="2:17" x14ac:dyDescent="0.2">
      <c r="B211" s="223"/>
      <c r="C211" s="223"/>
      <c r="D211" s="147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</row>
    <row r="212" spans="2:17" x14ac:dyDescent="0.2">
      <c r="B212" s="223"/>
      <c r="C212" s="223"/>
      <c r="D212" s="147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</row>
    <row r="213" spans="2:17" x14ac:dyDescent="0.2">
      <c r="B213" s="223"/>
      <c r="C213" s="223"/>
      <c r="D213" s="147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</row>
    <row r="214" spans="2:17" x14ac:dyDescent="0.2">
      <c r="B214" s="223"/>
      <c r="C214" s="223"/>
      <c r="D214" s="147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</row>
    <row r="215" spans="2:17" x14ac:dyDescent="0.2">
      <c r="B215" s="223"/>
      <c r="C215" s="223"/>
      <c r="D215" s="147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</row>
    <row r="216" spans="2:17" x14ac:dyDescent="0.2">
      <c r="B216" s="223"/>
      <c r="C216" s="223"/>
      <c r="D216" s="147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</row>
    <row r="217" spans="2:17" x14ac:dyDescent="0.2">
      <c r="B217" s="223"/>
      <c r="C217" s="223"/>
      <c r="D217" s="147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</row>
    <row r="218" spans="2:17" x14ac:dyDescent="0.2">
      <c r="B218" s="223"/>
      <c r="C218" s="223"/>
      <c r="D218" s="147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</row>
    <row r="219" spans="2:17" x14ac:dyDescent="0.2">
      <c r="B219" s="223"/>
      <c r="C219" s="223"/>
      <c r="D219" s="147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</row>
    <row r="220" spans="2:17" x14ac:dyDescent="0.2">
      <c r="B220" s="223"/>
      <c r="C220" s="223"/>
      <c r="D220" s="147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</row>
    <row r="221" spans="2:17" x14ac:dyDescent="0.2">
      <c r="B221" s="223"/>
      <c r="C221" s="223"/>
      <c r="D221" s="147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</row>
    <row r="222" spans="2:17" x14ac:dyDescent="0.2">
      <c r="B222" s="223"/>
      <c r="C222" s="223"/>
      <c r="D222" s="147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</row>
    <row r="223" spans="2:17" x14ac:dyDescent="0.2">
      <c r="B223" s="223"/>
      <c r="C223" s="223"/>
      <c r="D223" s="147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</row>
    <row r="224" spans="2:17" x14ac:dyDescent="0.2">
      <c r="B224" s="223"/>
      <c r="C224" s="223"/>
      <c r="D224" s="147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</row>
    <row r="225" spans="2:17" x14ac:dyDescent="0.2">
      <c r="B225" s="223"/>
      <c r="C225" s="223"/>
      <c r="D225" s="147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</row>
    <row r="226" spans="2:17" x14ac:dyDescent="0.2">
      <c r="B226" s="223"/>
      <c r="C226" s="223"/>
      <c r="D226" s="147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</row>
    <row r="227" spans="2:17" x14ac:dyDescent="0.2">
      <c r="B227" s="223"/>
      <c r="C227" s="223"/>
      <c r="D227" s="147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</row>
    <row r="228" spans="2:17" x14ac:dyDescent="0.2">
      <c r="B228" s="223"/>
      <c r="C228" s="223"/>
      <c r="D228" s="147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</row>
    <row r="229" spans="2:17" x14ac:dyDescent="0.2">
      <c r="B229" s="223"/>
      <c r="C229" s="223"/>
      <c r="D229" s="147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</row>
    <row r="230" spans="2:17" x14ac:dyDescent="0.2">
      <c r="B230" s="223"/>
      <c r="C230" s="223"/>
      <c r="D230" s="147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</row>
    <row r="231" spans="2:17" x14ac:dyDescent="0.2">
      <c r="B231" s="223"/>
      <c r="C231" s="223"/>
      <c r="D231" s="147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2:17" x14ac:dyDescent="0.2">
      <c r="B232" s="223"/>
      <c r="C232" s="223"/>
      <c r="D232" s="147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</row>
    <row r="233" spans="2:17" x14ac:dyDescent="0.2">
      <c r="B233" s="223"/>
      <c r="C233" s="223"/>
      <c r="D233" s="147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</row>
    <row r="234" spans="2:17" x14ac:dyDescent="0.2">
      <c r="B234" s="223"/>
      <c r="C234" s="223"/>
      <c r="D234" s="147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</row>
    <row r="235" spans="2:17" x14ac:dyDescent="0.2">
      <c r="B235" s="223"/>
      <c r="C235" s="223"/>
      <c r="D235" s="147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</row>
    <row r="236" spans="2:17" x14ac:dyDescent="0.2">
      <c r="B236" s="223"/>
      <c r="C236" s="223"/>
      <c r="D236" s="147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</row>
    <row r="237" spans="2:17" x14ac:dyDescent="0.2">
      <c r="B237" s="223"/>
      <c r="C237" s="223"/>
      <c r="D237" s="147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</row>
    <row r="238" spans="2:17" x14ac:dyDescent="0.2">
      <c r="B238" s="223"/>
      <c r="C238" s="223"/>
      <c r="D238" s="147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</row>
    <row r="239" spans="2:17" x14ac:dyDescent="0.2">
      <c r="B239" s="223"/>
      <c r="C239" s="223"/>
      <c r="D239" s="147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</row>
    <row r="240" spans="2:17" x14ac:dyDescent="0.2">
      <c r="B240" s="223"/>
      <c r="C240" s="223"/>
      <c r="D240" s="147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</row>
    <row r="241" spans="2:17" x14ac:dyDescent="0.2">
      <c r="B241" s="223"/>
      <c r="C241" s="223"/>
      <c r="D241" s="147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</row>
    <row r="242" spans="2:17" x14ac:dyDescent="0.2">
      <c r="B242" s="223"/>
      <c r="C242" s="223"/>
      <c r="D242" s="147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</row>
    <row r="243" spans="2:17" x14ac:dyDescent="0.2">
      <c r="B243" s="223"/>
      <c r="C243" s="223"/>
      <c r="D243" s="147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</row>
    <row r="244" spans="2:17" x14ac:dyDescent="0.2">
      <c r="B244" s="223"/>
      <c r="C244" s="223"/>
      <c r="D244" s="147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</row>
    <row r="245" spans="2:17" x14ac:dyDescent="0.2">
      <c r="B245" s="223"/>
      <c r="C245" s="223"/>
      <c r="D245" s="147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</row>
    <row r="246" spans="2:17" x14ac:dyDescent="0.2">
      <c r="B246" s="223"/>
      <c r="C246" s="223"/>
      <c r="D246" s="147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</row>
    <row r="247" spans="2:17" x14ac:dyDescent="0.2">
      <c r="B247" s="223"/>
      <c r="C247" s="223"/>
      <c r="D247" s="147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</row>
    <row r="248" spans="2:17" x14ac:dyDescent="0.2">
      <c r="B248" s="223"/>
      <c r="C248" s="223"/>
      <c r="D248" s="147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44" bestFit="1" customWidth="1"/>
    <col min="2" max="2" width="14.42578125" style="206" bestFit="1" customWidth="1"/>
    <col min="3" max="3" width="16" style="206" bestFit="1" customWidth="1"/>
    <col min="4" max="4" width="11.42578125" style="134" bestFit="1" customWidth="1"/>
    <col min="5" max="16384" width="9.140625" style="4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31.07.2016</v>
      </c>
      <c r="B2" s="3"/>
      <c r="C2" s="3"/>
      <c r="D2" s="3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8.75" x14ac:dyDescent="0.3">
      <c r="A3" s="2" t="s">
        <v>88</v>
      </c>
      <c r="B3" s="2"/>
      <c r="C3" s="2"/>
      <c r="D3" s="2"/>
    </row>
    <row r="4" spans="1:19" x14ac:dyDescent="0.2">
      <c r="B4" s="223"/>
      <c r="C4" s="223"/>
      <c r="D4" s="147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9" s="67" customFormat="1" x14ac:dyDescent="0.2">
      <c r="B5" s="224"/>
      <c r="C5" s="224"/>
      <c r="D5" s="67" t="str">
        <f>VALVAL</f>
        <v>млн. одиниць</v>
      </c>
    </row>
    <row r="6" spans="1:19" s="171" customFormat="1" x14ac:dyDescent="0.2">
      <c r="A6" s="94"/>
      <c r="B6" s="39" t="s">
        <v>173</v>
      </c>
      <c r="C6" s="39" t="s">
        <v>3</v>
      </c>
      <c r="D6" s="152" t="s">
        <v>67</v>
      </c>
    </row>
    <row r="7" spans="1:19" s="204" customFormat="1" ht="15.75" x14ac:dyDescent="0.2">
      <c r="A7" s="60" t="s">
        <v>172</v>
      </c>
      <c r="B7" s="138">
        <f t="shared" ref="B7:D7" si="0">SUM(B8:B18)</f>
        <v>66995.200916040005</v>
      </c>
      <c r="C7" s="138">
        <f t="shared" si="0"/>
        <v>1661360.65933717</v>
      </c>
      <c r="D7" s="91">
        <f t="shared" si="0"/>
        <v>1</v>
      </c>
    </row>
    <row r="8" spans="1:19" s="159" customFormat="1" x14ac:dyDescent="0.2">
      <c r="A8" s="225" t="s">
        <v>35</v>
      </c>
      <c r="B8" s="140">
        <v>30213.282351720001</v>
      </c>
      <c r="C8" s="140">
        <v>749235.13926755998</v>
      </c>
      <c r="D8" s="239">
        <v>0.45097700000000002</v>
      </c>
    </row>
    <row r="9" spans="1:19" s="159" customFormat="1" x14ac:dyDescent="0.2">
      <c r="A9" s="225" t="s">
        <v>145</v>
      </c>
      <c r="B9" s="140">
        <v>3913.81748806</v>
      </c>
      <c r="C9" s="140">
        <v>97055.644488129998</v>
      </c>
      <c r="D9" s="239">
        <v>5.8418999999999999E-2</v>
      </c>
    </row>
    <row r="10" spans="1:19" s="159" customFormat="1" x14ac:dyDescent="0.2">
      <c r="A10" s="225" t="s">
        <v>91</v>
      </c>
      <c r="B10" s="140">
        <v>303.93970466000002</v>
      </c>
      <c r="C10" s="140">
        <v>7537.1588000000002</v>
      </c>
      <c r="D10" s="239">
        <v>4.5370000000000002E-3</v>
      </c>
    </row>
    <row r="11" spans="1:19" s="159" customFormat="1" x14ac:dyDescent="0.2">
      <c r="A11" s="225" t="s">
        <v>62</v>
      </c>
      <c r="B11" s="140">
        <v>12554.65679264</v>
      </c>
      <c r="C11" s="140">
        <v>311332.94029399002</v>
      </c>
      <c r="D11" s="239">
        <v>0.18739600000000001</v>
      </c>
    </row>
    <row r="12" spans="1:19" s="159" customFormat="1" x14ac:dyDescent="0.2">
      <c r="A12" s="225" t="s">
        <v>157</v>
      </c>
      <c r="B12" s="140">
        <v>19392.0396086</v>
      </c>
      <c r="C12" s="140">
        <v>480887.75418991997</v>
      </c>
      <c r="D12" s="239">
        <v>0.28945399999999999</v>
      </c>
    </row>
    <row r="13" spans="1:19" x14ac:dyDescent="0.2">
      <c r="A13" s="245" t="s">
        <v>129</v>
      </c>
      <c r="B13" s="86">
        <v>617.46497036000005</v>
      </c>
      <c r="C13" s="86">
        <v>15312.02229757</v>
      </c>
      <c r="D13" s="194">
        <v>9.2169999999999995E-3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9" x14ac:dyDescent="0.2">
      <c r="B14" s="223"/>
      <c r="C14" s="223"/>
      <c r="D14" s="147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9" x14ac:dyDescent="0.2">
      <c r="B15" s="223"/>
      <c r="C15" s="223"/>
      <c r="D15" s="147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x14ac:dyDescent="0.2">
      <c r="B16" s="223"/>
      <c r="C16" s="223"/>
      <c r="D16" s="147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1:19" x14ac:dyDescent="0.2">
      <c r="B17" s="223"/>
      <c r="C17" s="223"/>
      <c r="D17" s="147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19" x14ac:dyDescent="0.2">
      <c r="B18" s="223"/>
      <c r="C18" s="223"/>
      <c r="D18" s="147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19" x14ac:dyDescent="0.2">
      <c r="B19" s="223"/>
      <c r="C19" s="223"/>
      <c r="D19" s="147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1:19" x14ac:dyDescent="0.2">
      <c r="A20" s="187" t="s">
        <v>102</v>
      </c>
      <c r="B20" s="223"/>
      <c r="C20" s="223"/>
      <c r="D20" s="147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1:19" x14ac:dyDescent="0.2">
      <c r="B21" s="36" t="str">
        <f>"Державний борг України за станом на " &amp; TEXT(DREPORTDATE,"dd.MM.yyyy")</f>
        <v>Державний борг України за станом на 31.07.2016</v>
      </c>
      <c r="C21" s="223"/>
      <c r="D21" s="67" t="str">
        <f>VALVAL</f>
        <v>млн. одиниць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1:19" s="34" customFormat="1" x14ac:dyDescent="0.2">
      <c r="A22" s="94"/>
      <c r="B22" s="39" t="s">
        <v>173</v>
      </c>
      <c r="C22" s="39" t="s">
        <v>3</v>
      </c>
      <c r="D22" s="152" t="s">
        <v>67</v>
      </c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</row>
    <row r="23" spans="1:19" s="12" customFormat="1" ht="15" x14ac:dyDescent="0.2">
      <c r="A23" s="45" t="s">
        <v>172</v>
      </c>
      <c r="B23" s="122">
        <f t="shared" ref="B23:C23" si="1">B$31+B$24</f>
        <v>66995.200916040005</v>
      </c>
      <c r="C23" s="122">
        <f t="shared" si="1"/>
        <v>1661360.65933717</v>
      </c>
      <c r="D23" s="180">
        <v>1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9" s="88" customFormat="1" ht="15" x14ac:dyDescent="0.25">
      <c r="A24" s="128" t="s">
        <v>74</v>
      </c>
      <c r="B24" s="170">
        <f t="shared" ref="B24:C24" si="2">SUM(B$25:B$30)</f>
        <v>57559.037772720003</v>
      </c>
      <c r="C24" s="170">
        <f t="shared" si="2"/>
        <v>1427360.7607312999</v>
      </c>
      <c r="D24" s="69">
        <v>0.85915200000000003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</row>
    <row r="25" spans="1:19" s="222" customFormat="1" outlineLevel="1" x14ac:dyDescent="0.2">
      <c r="A25" s="70" t="s">
        <v>35</v>
      </c>
      <c r="B25" s="244">
        <v>27161.254363979999</v>
      </c>
      <c r="C25" s="244">
        <v>673550.32661388</v>
      </c>
      <c r="D25" s="162">
        <v>0.40542099999999998</v>
      </c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</row>
    <row r="26" spans="1:19" outlineLevel="1" x14ac:dyDescent="0.2">
      <c r="A26" s="70" t="s">
        <v>145</v>
      </c>
      <c r="B26" s="86">
        <v>3820.0839217299999</v>
      </c>
      <c r="C26" s="86">
        <v>94731.220388660004</v>
      </c>
      <c r="D26" s="194">
        <v>5.7020000000000001E-2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1:19" outlineLevel="1" x14ac:dyDescent="0.2">
      <c r="A27" s="216" t="s">
        <v>91</v>
      </c>
      <c r="B27" s="86">
        <v>303.93970466000002</v>
      </c>
      <c r="C27" s="86">
        <v>7537.1588000000002</v>
      </c>
      <c r="D27" s="194">
        <v>4.5370000000000002E-3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9" outlineLevel="1" x14ac:dyDescent="0.2">
      <c r="A28" s="216" t="s">
        <v>62</v>
      </c>
      <c r="B28" s="86">
        <v>7082.4004473799996</v>
      </c>
      <c r="C28" s="86">
        <v>175630.81110393</v>
      </c>
      <c r="D28" s="194">
        <v>0.105715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1:19" outlineLevel="1" x14ac:dyDescent="0.2">
      <c r="A29" s="216" t="s">
        <v>157</v>
      </c>
      <c r="B29" s="86">
        <v>18573.894364610002</v>
      </c>
      <c r="C29" s="86">
        <v>460599.22152725997</v>
      </c>
      <c r="D29" s="194">
        <v>0.27724199999999999</v>
      </c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1:19" outlineLevel="1" x14ac:dyDescent="0.2">
      <c r="A30" s="216" t="s">
        <v>129</v>
      </c>
      <c r="B30" s="86">
        <v>617.46497036000005</v>
      </c>
      <c r="C30" s="86">
        <v>15312.02229757</v>
      </c>
      <c r="D30" s="194">
        <v>9.2169999999999995E-3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1:19" ht="15" x14ac:dyDescent="0.25">
      <c r="A31" s="29" t="s">
        <v>114</v>
      </c>
      <c r="B31" s="115">
        <f t="shared" ref="B31:C31" si="3">SUM(B$32:B$35)</f>
        <v>9436.16314332</v>
      </c>
      <c r="C31" s="115">
        <f t="shared" si="3"/>
        <v>233999.89860586997</v>
      </c>
      <c r="D31" s="221">
        <v>0.140848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1:19" outlineLevel="1" x14ac:dyDescent="0.2">
      <c r="A32" s="216" t="s">
        <v>35</v>
      </c>
      <c r="B32" s="86">
        <v>3052.0279877399998</v>
      </c>
      <c r="C32" s="86">
        <v>75684.812653679997</v>
      </c>
      <c r="D32" s="194">
        <v>4.5555999999999999E-2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1:17" outlineLevel="1" x14ac:dyDescent="0.2">
      <c r="A33" s="216" t="s">
        <v>145</v>
      </c>
      <c r="B33" s="86">
        <v>93.733566330000002</v>
      </c>
      <c r="C33" s="86">
        <v>2324.4240994699999</v>
      </c>
      <c r="D33" s="194">
        <v>1.3990000000000001E-3</v>
      </c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1:17" outlineLevel="1" x14ac:dyDescent="0.2">
      <c r="A34" s="216" t="s">
        <v>62</v>
      </c>
      <c r="B34" s="86">
        <v>5472.2563452599998</v>
      </c>
      <c r="C34" s="86">
        <v>135702.12919005999</v>
      </c>
      <c r="D34" s="194">
        <v>8.1681000000000004E-2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1:17" outlineLevel="1" x14ac:dyDescent="0.2">
      <c r="A35" s="216" t="s">
        <v>157</v>
      </c>
      <c r="B35" s="86">
        <v>818.14524399000004</v>
      </c>
      <c r="C35" s="86">
        <v>20288.53266266</v>
      </c>
      <c r="D35" s="194">
        <v>1.2212000000000001E-2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1:17" x14ac:dyDescent="0.2">
      <c r="B36" s="223"/>
      <c r="C36" s="223"/>
      <c r="D36" s="147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1:17" x14ac:dyDescent="0.2">
      <c r="B37" s="223"/>
      <c r="C37" s="223"/>
      <c r="D37" s="147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1:17" x14ac:dyDescent="0.2">
      <c r="B38" s="223"/>
      <c r="C38" s="223"/>
      <c r="D38" s="147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1:17" x14ac:dyDescent="0.2">
      <c r="B39" s="223"/>
      <c r="C39" s="223"/>
      <c r="D39" s="147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1:17" x14ac:dyDescent="0.2">
      <c r="B40" s="223"/>
      <c r="C40" s="223"/>
      <c r="D40" s="147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1:17" x14ac:dyDescent="0.2">
      <c r="B41" s="223"/>
      <c r="C41" s="223"/>
      <c r="D41" s="147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1:17" x14ac:dyDescent="0.2">
      <c r="B42" s="223"/>
      <c r="C42" s="223"/>
      <c r="D42" s="147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1:17" x14ac:dyDescent="0.2">
      <c r="B43" s="223"/>
      <c r="C43" s="223"/>
      <c r="D43" s="147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1:17" x14ac:dyDescent="0.2">
      <c r="B44" s="223"/>
      <c r="C44" s="223"/>
      <c r="D44" s="147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1:17" x14ac:dyDescent="0.2">
      <c r="B45" s="223"/>
      <c r="C45" s="223"/>
      <c r="D45" s="147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1:17" x14ac:dyDescent="0.2">
      <c r="B46" s="223"/>
      <c r="C46" s="223"/>
      <c r="D46" s="147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1:17" x14ac:dyDescent="0.2">
      <c r="B47" s="223"/>
      <c r="C47" s="223"/>
      <c r="D47" s="147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1:17" x14ac:dyDescent="0.2">
      <c r="B48" s="223"/>
      <c r="C48" s="223"/>
      <c r="D48" s="147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223"/>
      <c r="C49" s="223"/>
      <c r="D49" s="147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223"/>
      <c r="C50" s="223"/>
      <c r="D50" s="147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223"/>
      <c r="C51" s="223"/>
      <c r="D51" s="147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223"/>
      <c r="C52" s="223"/>
      <c r="D52" s="147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223"/>
      <c r="C53" s="223"/>
      <c r="D53" s="147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223"/>
      <c r="C54" s="223"/>
      <c r="D54" s="147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223"/>
      <c r="C55" s="223"/>
      <c r="D55" s="147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223"/>
      <c r="C56" s="223"/>
      <c r="D56" s="147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223"/>
      <c r="C57" s="223"/>
      <c r="D57" s="147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223"/>
      <c r="C58" s="223"/>
      <c r="D58" s="147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223"/>
      <c r="C59" s="223"/>
      <c r="D59" s="147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223"/>
      <c r="C60" s="223"/>
      <c r="D60" s="147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223"/>
      <c r="C61" s="223"/>
      <c r="D61" s="147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223"/>
      <c r="C62" s="223"/>
      <c r="D62" s="147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223"/>
      <c r="C63" s="223"/>
      <c r="D63" s="147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223"/>
      <c r="C64" s="223"/>
      <c r="D64" s="147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223"/>
      <c r="C65" s="223"/>
      <c r="D65" s="147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223"/>
      <c r="C66" s="223"/>
      <c r="D66" s="147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223"/>
      <c r="C67" s="223"/>
      <c r="D67" s="147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223"/>
      <c r="C68" s="223"/>
      <c r="D68" s="147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223"/>
      <c r="C69" s="223"/>
      <c r="D69" s="147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223"/>
      <c r="C70" s="223"/>
      <c r="D70" s="147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223"/>
      <c r="C71" s="223"/>
      <c r="D71" s="147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223"/>
      <c r="C72" s="223"/>
      <c r="D72" s="147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223"/>
      <c r="C73" s="223"/>
      <c r="D73" s="147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223"/>
      <c r="C74" s="223"/>
      <c r="D74" s="147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223"/>
      <c r="C75" s="223"/>
      <c r="D75" s="147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223"/>
      <c r="C76" s="223"/>
      <c r="D76" s="147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223"/>
      <c r="C77" s="223"/>
      <c r="D77" s="147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223"/>
      <c r="C78" s="223"/>
      <c r="D78" s="147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223"/>
      <c r="C79" s="223"/>
      <c r="D79" s="147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223"/>
      <c r="C80" s="223"/>
      <c r="D80" s="147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223"/>
      <c r="C81" s="223"/>
      <c r="D81" s="147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223"/>
      <c r="C82" s="223"/>
      <c r="D82" s="147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223"/>
      <c r="C83" s="223"/>
      <c r="D83" s="147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223"/>
      <c r="C84" s="223"/>
      <c r="D84" s="147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223"/>
      <c r="C85" s="223"/>
      <c r="D85" s="147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223"/>
      <c r="C86" s="223"/>
      <c r="D86" s="147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223"/>
      <c r="C87" s="223"/>
      <c r="D87" s="147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223"/>
      <c r="C88" s="223"/>
      <c r="D88" s="147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223"/>
      <c r="C89" s="223"/>
      <c r="D89" s="147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223"/>
      <c r="C90" s="223"/>
      <c r="D90" s="147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223"/>
      <c r="C91" s="223"/>
      <c r="D91" s="147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223"/>
      <c r="C92" s="223"/>
      <c r="D92" s="147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223"/>
      <c r="C93" s="223"/>
      <c r="D93" s="147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223"/>
      <c r="C94" s="223"/>
      <c r="D94" s="147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223"/>
      <c r="C95" s="223"/>
      <c r="D95" s="147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223"/>
      <c r="C96" s="223"/>
      <c r="D96" s="147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223"/>
      <c r="C97" s="223"/>
      <c r="D97" s="147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223"/>
      <c r="C98" s="223"/>
      <c r="D98" s="147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223"/>
      <c r="C99" s="223"/>
      <c r="D99" s="147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223"/>
      <c r="C100" s="223"/>
      <c r="D100" s="147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223"/>
      <c r="C101" s="223"/>
      <c r="D101" s="147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223"/>
      <c r="C102" s="223"/>
      <c r="D102" s="147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223"/>
      <c r="C103" s="223"/>
      <c r="D103" s="147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223"/>
      <c r="C104" s="223"/>
      <c r="D104" s="147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223"/>
      <c r="C105" s="223"/>
      <c r="D105" s="147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223"/>
      <c r="C106" s="223"/>
      <c r="D106" s="147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223"/>
      <c r="C107" s="223"/>
      <c r="D107" s="147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223"/>
      <c r="C108" s="223"/>
      <c r="D108" s="147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223"/>
      <c r="C109" s="223"/>
      <c r="D109" s="147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223"/>
      <c r="C110" s="223"/>
      <c r="D110" s="147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223"/>
      <c r="C111" s="223"/>
      <c r="D111" s="147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223"/>
      <c r="C112" s="223"/>
      <c r="D112" s="147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223"/>
      <c r="C113" s="223"/>
      <c r="D113" s="147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223"/>
      <c r="C114" s="223"/>
      <c r="D114" s="147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223"/>
      <c r="C115" s="223"/>
      <c r="D115" s="147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223"/>
      <c r="C116" s="223"/>
      <c r="D116" s="147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223"/>
      <c r="C117" s="223"/>
      <c r="D117" s="147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223"/>
      <c r="C118" s="223"/>
      <c r="D118" s="147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223"/>
      <c r="C119" s="223"/>
      <c r="D119" s="147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223"/>
      <c r="C120" s="223"/>
      <c r="D120" s="147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223"/>
      <c r="C121" s="223"/>
      <c r="D121" s="147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223"/>
      <c r="C122" s="223"/>
      <c r="D122" s="147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223"/>
      <c r="C123" s="223"/>
      <c r="D123" s="147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223"/>
      <c r="C124" s="223"/>
      <c r="D124" s="147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223"/>
      <c r="C125" s="223"/>
      <c r="D125" s="147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223"/>
      <c r="C126" s="223"/>
      <c r="D126" s="147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223"/>
      <c r="C127" s="223"/>
      <c r="D127" s="147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223"/>
      <c r="C128" s="223"/>
      <c r="D128" s="147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223"/>
      <c r="C129" s="223"/>
      <c r="D129" s="147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223"/>
      <c r="C130" s="223"/>
      <c r="D130" s="147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223"/>
      <c r="C131" s="223"/>
      <c r="D131" s="147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223"/>
      <c r="C132" s="223"/>
      <c r="D132" s="147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223"/>
      <c r="C133" s="223"/>
      <c r="D133" s="147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223"/>
      <c r="C134" s="223"/>
      <c r="D134" s="147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223"/>
      <c r="C135" s="223"/>
      <c r="D135" s="147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223"/>
      <c r="C136" s="223"/>
      <c r="D136" s="147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223"/>
      <c r="C137" s="223"/>
      <c r="D137" s="147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223"/>
      <c r="C138" s="223"/>
      <c r="D138" s="147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223"/>
      <c r="C139" s="223"/>
      <c r="D139" s="147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223"/>
      <c r="C140" s="223"/>
      <c r="D140" s="147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223"/>
      <c r="C141" s="223"/>
      <c r="D141" s="147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223"/>
      <c r="C142" s="223"/>
      <c r="D142" s="147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223"/>
      <c r="C143" s="223"/>
      <c r="D143" s="147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223"/>
      <c r="C144" s="223"/>
      <c r="D144" s="147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223"/>
      <c r="C145" s="223"/>
      <c r="D145" s="147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223"/>
      <c r="C146" s="223"/>
      <c r="D146" s="147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223"/>
      <c r="C147" s="223"/>
      <c r="D147" s="147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223"/>
      <c r="C148" s="223"/>
      <c r="D148" s="147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223"/>
      <c r="C149" s="223"/>
      <c r="D149" s="147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223"/>
      <c r="C150" s="223"/>
      <c r="D150" s="147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223"/>
      <c r="C151" s="223"/>
      <c r="D151" s="147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223"/>
      <c r="C152" s="223"/>
      <c r="D152" s="147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223"/>
      <c r="C153" s="223"/>
      <c r="D153" s="147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223"/>
      <c r="C154" s="223"/>
      <c r="D154" s="147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223"/>
      <c r="C155" s="223"/>
      <c r="D155" s="147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223"/>
      <c r="C156" s="223"/>
      <c r="D156" s="147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223"/>
      <c r="C157" s="223"/>
      <c r="D157" s="147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223"/>
      <c r="C158" s="223"/>
      <c r="D158" s="147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223"/>
      <c r="C159" s="223"/>
      <c r="D159" s="147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223"/>
      <c r="C160" s="223"/>
      <c r="D160" s="147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223"/>
      <c r="C161" s="223"/>
      <c r="D161" s="147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223"/>
      <c r="C162" s="223"/>
      <c r="D162" s="147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223"/>
      <c r="C163" s="223"/>
      <c r="D163" s="147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223"/>
      <c r="C164" s="223"/>
      <c r="D164" s="147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223"/>
      <c r="C165" s="223"/>
      <c r="D165" s="147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223"/>
      <c r="C166" s="223"/>
      <c r="D166" s="147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223"/>
      <c r="C167" s="223"/>
      <c r="D167" s="147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223"/>
      <c r="C168" s="223"/>
      <c r="D168" s="147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223"/>
      <c r="C169" s="223"/>
      <c r="D169" s="147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223"/>
      <c r="C170" s="223"/>
      <c r="D170" s="147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223"/>
      <c r="C171" s="223"/>
      <c r="D171" s="147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223"/>
      <c r="C172" s="223"/>
      <c r="D172" s="147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223"/>
      <c r="C173" s="223"/>
      <c r="D173" s="147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223"/>
      <c r="C174" s="223"/>
      <c r="D174" s="147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223"/>
      <c r="C175" s="223"/>
      <c r="D175" s="147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223"/>
      <c r="C176" s="223"/>
      <c r="D176" s="147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223"/>
      <c r="C177" s="223"/>
      <c r="D177" s="147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223"/>
      <c r="C178" s="223"/>
      <c r="D178" s="147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223"/>
      <c r="C179" s="223"/>
      <c r="D179" s="147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223"/>
      <c r="C180" s="223"/>
      <c r="D180" s="147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223"/>
      <c r="C181" s="223"/>
      <c r="D181" s="147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223"/>
      <c r="C182" s="223"/>
      <c r="D182" s="147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</row>
    <row r="183" spans="2:17" x14ac:dyDescent="0.2">
      <c r="B183" s="223"/>
      <c r="C183" s="223"/>
      <c r="D183" s="147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</row>
    <row r="184" spans="2:17" x14ac:dyDescent="0.2">
      <c r="B184" s="223"/>
      <c r="C184" s="223"/>
      <c r="D184" s="147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</row>
    <row r="185" spans="2:17" x14ac:dyDescent="0.2">
      <c r="B185" s="223"/>
      <c r="C185" s="223"/>
      <c r="D185" s="147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</row>
    <row r="186" spans="2:17" x14ac:dyDescent="0.2">
      <c r="B186" s="223"/>
      <c r="C186" s="223"/>
      <c r="D186" s="147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</row>
    <row r="187" spans="2:17" x14ac:dyDescent="0.2">
      <c r="B187" s="223"/>
      <c r="C187" s="223"/>
      <c r="D187" s="147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</row>
    <row r="188" spans="2:17" x14ac:dyDescent="0.2">
      <c r="B188" s="223"/>
      <c r="C188" s="223"/>
      <c r="D188" s="147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</row>
    <row r="189" spans="2:17" x14ac:dyDescent="0.2">
      <c r="B189" s="223"/>
      <c r="C189" s="223"/>
      <c r="D189" s="147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</row>
    <row r="190" spans="2:17" x14ac:dyDescent="0.2">
      <c r="B190" s="223"/>
      <c r="C190" s="223"/>
      <c r="D190" s="147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</row>
    <row r="191" spans="2:17" x14ac:dyDescent="0.2">
      <c r="B191" s="223"/>
      <c r="C191" s="223"/>
      <c r="D191" s="147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</row>
    <row r="192" spans="2:17" x14ac:dyDescent="0.2">
      <c r="B192" s="223"/>
      <c r="C192" s="223"/>
      <c r="D192" s="147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</row>
    <row r="193" spans="2:17" x14ac:dyDescent="0.2">
      <c r="B193" s="223"/>
      <c r="C193" s="223"/>
      <c r="D193" s="147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</row>
    <row r="194" spans="2:17" x14ac:dyDescent="0.2">
      <c r="B194" s="223"/>
      <c r="C194" s="223"/>
      <c r="D194" s="147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</row>
    <row r="195" spans="2:17" x14ac:dyDescent="0.2">
      <c r="B195" s="223"/>
      <c r="C195" s="223"/>
      <c r="D195" s="147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</row>
    <row r="196" spans="2:17" x14ac:dyDescent="0.2">
      <c r="B196" s="223"/>
      <c r="C196" s="223"/>
      <c r="D196" s="147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</row>
    <row r="197" spans="2:17" x14ac:dyDescent="0.2">
      <c r="B197" s="223"/>
      <c r="C197" s="223"/>
      <c r="D197" s="147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</row>
    <row r="198" spans="2:17" x14ac:dyDescent="0.2">
      <c r="B198" s="223"/>
      <c r="C198" s="223"/>
      <c r="D198" s="147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</row>
    <row r="199" spans="2:17" x14ac:dyDescent="0.2">
      <c r="B199" s="223"/>
      <c r="C199" s="223"/>
      <c r="D199" s="147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</row>
    <row r="200" spans="2:17" x14ac:dyDescent="0.2">
      <c r="B200" s="223"/>
      <c r="C200" s="223"/>
      <c r="D200" s="147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</row>
    <row r="201" spans="2:17" x14ac:dyDescent="0.2">
      <c r="B201" s="223"/>
      <c r="C201" s="223"/>
      <c r="D201" s="147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</row>
    <row r="202" spans="2:17" x14ac:dyDescent="0.2">
      <c r="B202" s="223"/>
      <c r="C202" s="223"/>
      <c r="D202" s="147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</row>
    <row r="203" spans="2:17" x14ac:dyDescent="0.2">
      <c r="B203" s="223"/>
      <c r="C203" s="223"/>
      <c r="D203" s="147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</row>
    <row r="204" spans="2:17" x14ac:dyDescent="0.2">
      <c r="B204" s="223"/>
      <c r="C204" s="223"/>
      <c r="D204" s="147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</row>
    <row r="205" spans="2:17" x14ac:dyDescent="0.2">
      <c r="B205" s="223"/>
      <c r="C205" s="223"/>
      <c r="D205" s="147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</row>
    <row r="206" spans="2:17" x14ac:dyDescent="0.2">
      <c r="B206" s="223"/>
      <c r="C206" s="223"/>
      <c r="D206" s="147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</row>
    <row r="207" spans="2:17" x14ac:dyDescent="0.2">
      <c r="B207" s="223"/>
      <c r="C207" s="223"/>
      <c r="D207" s="147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</row>
    <row r="208" spans="2:17" x14ac:dyDescent="0.2">
      <c r="B208" s="223"/>
      <c r="C208" s="223"/>
      <c r="D208" s="147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</row>
    <row r="209" spans="2:17" x14ac:dyDescent="0.2">
      <c r="B209" s="223"/>
      <c r="C209" s="223"/>
      <c r="D209" s="147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</row>
    <row r="210" spans="2:17" x14ac:dyDescent="0.2">
      <c r="B210" s="223"/>
      <c r="C210" s="223"/>
      <c r="D210" s="147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</row>
    <row r="211" spans="2:17" x14ac:dyDescent="0.2">
      <c r="B211" s="223"/>
      <c r="C211" s="223"/>
      <c r="D211" s="147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</row>
    <row r="212" spans="2:17" x14ac:dyDescent="0.2">
      <c r="B212" s="223"/>
      <c r="C212" s="223"/>
      <c r="D212" s="147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</row>
    <row r="213" spans="2:17" x14ac:dyDescent="0.2">
      <c r="B213" s="223"/>
      <c r="C213" s="223"/>
      <c r="D213" s="147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</row>
    <row r="214" spans="2:17" x14ac:dyDescent="0.2">
      <c r="B214" s="223"/>
      <c r="C214" s="223"/>
      <c r="D214" s="147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</row>
    <row r="215" spans="2:17" x14ac:dyDescent="0.2">
      <c r="B215" s="223"/>
      <c r="C215" s="223"/>
      <c r="D215" s="147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</row>
    <row r="216" spans="2:17" x14ac:dyDescent="0.2">
      <c r="B216" s="223"/>
      <c r="C216" s="223"/>
      <c r="D216" s="147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</row>
    <row r="217" spans="2:17" x14ac:dyDescent="0.2">
      <c r="B217" s="223"/>
      <c r="C217" s="223"/>
      <c r="D217" s="147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</row>
    <row r="218" spans="2:17" x14ac:dyDescent="0.2">
      <c r="B218" s="223"/>
      <c r="C218" s="223"/>
      <c r="D218" s="147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</row>
    <row r="219" spans="2:17" x14ac:dyDescent="0.2">
      <c r="B219" s="223"/>
      <c r="C219" s="223"/>
      <c r="D219" s="147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</row>
    <row r="220" spans="2:17" x14ac:dyDescent="0.2">
      <c r="B220" s="223"/>
      <c r="C220" s="223"/>
      <c r="D220" s="147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</row>
    <row r="221" spans="2:17" x14ac:dyDescent="0.2">
      <c r="B221" s="223"/>
      <c r="C221" s="223"/>
      <c r="D221" s="147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</row>
    <row r="222" spans="2:17" x14ac:dyDescent="0.2">
      <c r="B222" s="223"/>
      <c r="C222" s="223"/>
      <c r="D222" s="147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</row>
    <row r="223" spans="2:17" x14ac:dyDescent="0.2">
      <c r="B223" s="223"/>
      <c r="C223" s="223"/>
      <c r="D223" s="147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</row>
    <row r="224" spans="2:17" x14ac:dyDescent="0.2">
      <c r="B224" s="223"/>
      <c r="C224" s="223"/>
      <c r="D224" s="147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</row>
    <row r="225" spans="2:17" x14ac:dyDescent="0.2">
      <c r="B225" s="223"/>
      <c r="C225" s="223"/>
      <c r="D225" s="147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</row>
    <row r="226" spans="2:17" x14ac:dyDescent="0.2">
      <c r="B226" s="223"/>
      <c r="C226" s="223"/>
      <c r="D226" s="147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</row>
    <row r="227" spans="2:17" x14ac:dyDescent="0.2">
      <c r="B227" s="223"/>
      <c r="C227" s="223"/>
      <c r="D227" s="147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</row>
    <row r="228" spans="2:17" x14ac:dyDescent="0.2">
      <c r="B228" s="223"/>
      <c r="C228" s="223"/>
      <c r="D228" s="147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</row>
    <row r="229" spans="2:17" x14ac:dyDescent="0.2">
      <c r="B229" s="223"/>
      <c r="C229" s="223"/>
      <c r="D229" s="147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</row>
    <row r="230" spans="2:17" x14ac:dyDescent="0.2">
      <c r="B230" s="223"/>
      <c r="C230" s="223"/>
      <c r="D230" s="147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</row>
    <row r="231" spans="2:17" x14ac:dyDescent="0.2">
      <c r="B231" s="223"/>
      <c r="C231" s="223"/>
      <c r="D231" s="147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2:17" x14ac:dyDescent="0.2">
      <c r="B232" s="223"/>
      <c r="C232" s="223"/>
      <c r="D232" s="147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</row>
    <row r="233" spans="2:17" x14ac:dyDescent="0.2">
      <c r="B233" s="223"/>
      <c r="C233" s="223"/>
      <c r="D233" s="147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</row>
    <row r="234" spans="2:17" x14ac:dyDescent="0.2">
      <c r="B234" s="223"/>
      <c r="C234" s="223"/>
      <c r="D234" s="147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</row>
    <row r="235" spans="2:17" x14ac:dyDescent="0.2">
      <c r="B235" s="223"/>
      <c r="C235" s="223"/>
      <c r="D235" s="147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</row>
    <row r="236" spans="2:17" x14ac:dyDescent="0.2">
      <c r="B236" s="223"/>
      <c r="C236" s="223"/>
      <c r="D236" s="147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</row>
    <row r="237" spans="2:17" x14ac:dyDescent="0.2">
      <c r="B237" s="223"/>
      <c r="C237" s="223"/>
      <c r="D237" s="147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</row>
    <row r="238" spans="2:17" x14ac:dyDescent="0.2">
      <c r="B238" s="223"/>
      <c r="C238" s="223"/>
      <c r="D238" s="147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</row>
    <row r="239" spans="2:17" x14ac:dyDescent="0.2">
      <c r="B239" s="223"/>
      <c r="C239" s="223"/>
      <c r="D239" s="147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</row>
    <row r="240" spans="2:17" x14ac:dyDescent="0.2">
      <c r="B240" s="223"/>
      <c r="C240" s="223"/>
      <c r="D240" s="147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</row>
    <row r="241" spans="2:17" x14ac:dyDescent="0.2">
      <c r="B241" s="223"/>
      <c r="C241" s="223"/>
      <c r="D241" s="147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</row>
    <row r="242" spans="2:17" x14ac:dyDescent="0.2">
      <c r="B242" s="223"/>
      <c r="C242" s="223"/>
      <c r="D242" s="147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</row>
    <row r="243" spans="2:17" x14ac:dyDescent="0.2">
      <c r="B243" s="223"/>
      <c r="C243" s="223"/>
      <c r="D243" s="147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</row>
    <row r="244" spans="2:17" x14ac:dyDescent="0.2">
      <c r="B244" s="223"/>
      <c r="C244" s="223"/>
      <c r="D244" s="147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</row>
    <row r="245" spans="2:17" x14ac:dyDescent="0.2">
      <c r="B245" s="223"/>
      <c r="C245" s="223"/>
      <c r="D245" s="147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44" bestFit="1" customWidth="1"/>
    <col min="2" max="2" width="19" style="206" customWidth="1"/>
    <col min="3" max="3" width="19.42578125" style="206" customWidth="1"/>
    <col min="4" max="4" width="9.85546875" style="134" customWidth="1"/>
    <col min="5" max="5" width="18.42578125" style="206" customWidth="1"/>
    <col min="6" max="6" width="17.7109375" style="206" customWidth="1"/>
    <col min="7" max="7" width="9.140625" style="134" customWidth="1"/>
    <col min="8" max="8" width="16" style="206" bestFit="1" customWidth="1"/>
    <col min="9" max="16384" width="9.140625" style="44"/>
  </cols>
  <sheetData>
    <row r="2" spans="1:19" ht="18.75" x14ac:dyDescent="0.3">
      <c r="A2" s="5" t="s">
        <v>135</v>
      </c>
      <c r="B2" s="3"/>
      <c r="C2" s="3"/>
      <c r="D2" s="3"/>
      <c r="E2" s="3"/>
      <c r="F2" s="3"/>
      <c r="G2" s="3"/>
      <c r="H2" s="3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x14ac:dyDescent="0.2">
      <c r="A3" s="235"/>
    </row>
    <row r="4" spans="1:19" x14ac:dyDescent="0.2">
      <c r="B4" s="223"/>
      <c r="C4" s="223"/>
      <c r="D4" s="147"/>
      <c r="E4" s="223"/>
      <c r="F4" s="223"/>
      <c r="G4" s="147"/>
      <c r="H4" s="223"/>
      <c r="I4" s="65"/>
      <c r="J4" s="65"/>
      <c r="K4" s="65"/>
      <c r="L4" s="65"/>
      <c r="M4" s="65"/>
      <c r="N4" s="65"/>
      <c r="O4" s="65"/>
      <c r="P4" s="65"/>
      <c r="Q4" s="65"/>
    </row>
    <row r="5" spans="1:19" s="67" customFormat="1" x14ac:dyDescent="0.2">
      <c r="B5" s="224"/>
      <c r="C5" s="224"/>
      <c r="D5" s="99"/>
      <c r="E5" s="224"/>
      <c r="F5" s="224"/>
      <c r="G5" s="99"/>
      <c r="H5" s="67" t="str">
        <f>VALVAL</f>
        <v>млн. одиниць</v>
      </c>
    </row>
    <row r="6" spans="1:19" s="228" customFormat="1" x14ac:dyDescent="0.2">
      <c r="A6" s="161"/>
      <c r="B6" s="253">
        <v>42369</v>
      </c>
      <c r="C6" s="254"/>
      <c r="D6" s="255"/>
      <c r="E6" s="253">
        <v>42582</v>
      </c>
      <c r="F6" s="254"/>
      <c r="G6" s="255"/>
      <c r="H6" s="185"/>
    </row>
    <row r="7" spans="1:19" s="113" customFormat="1" x14ac:dyDescent="0.2">
      <c r="A7" s="94"/>
      <c r="B7" s="39" t="s">
        <v>173</v>
      </c>
      <c r="C7" s="39" t="s">
        <v>3</v>
      </c>
      <c r="D7" s="152" t="s">
        <v>67</v>
      </c>
      <c r="E7" s="39" t="s">
        <v>173</v>
      </c>
      <c r="F7" s="39" t="s">
        <v>3</v>
      </c>
      <c r="G7" s="152" t="s">
        <v>67</v>
      </c>
      <c r="H7" s="39" t="s">
        <v>149</v>
      </c>
    </row>
    <row r="8" spans="1:19" s="204" customFormat="1" ht="15.75" x14ac:dyDescent="0.2">
      <c r="A8" s="60" t="s">
        <v>172</v>
      </c>
      <c r="B8" s="138">
        <f t="shared" ref="B8:H8" si="0">SUM(B9:B18)</f>
        <v>65505.68611232</v>
      </c>
      <c r="C8" s="138">
        <f t="shared" si="0"/>
        <v>1572180.1589904998</v>
      </c>
      <c r="D8" s="91">
        <f t="shared" si="0"/>
        <v>1.0000009999999999</v>
      </c>
      <c r="E8" s="138">
        <f t="shared" si="0"/>
        <v>66995.200916040005</v>
      </c>
      <c r="F8" s="138">
        <f t="shared" si="0"/>
        <v>1661360.65933717</v>
      </c>
      <c r="G8" s="91">
        <f t="shared" si="0"/>
        <v>1</v>
      </c>
      <c r="H8" s="167">
        <f t="shared" si="0"/>
        <v>0</v>
      </c>
    </row>
    <row r="9" spans="1:19" s="159" customFormat="1" x14ac:dyDescent="0.2">
      <c r="A9" s="225" t="s">
        <v>35</v>
      </c>
      <c r="B9" s="140">
        <v>29083.06250837</v>
      </c>
      <c r="C9" s="140">
        <v>698012.89860366995</v>
      </c>
      <c r="D9" s="239">
        <v>0.44397799999999998</v>
      </c>
      <c r="E9" s="140">
        <v>30213.282351720001</v>
      </c>
      <c r="F9" s="140">
        <v>749235.13926755998</v>
      </c>
      <c r="G9" s="239">
        <v>0.45097700000000002</v>
      </c>
      <c r="H9" s="140">
        <v>6.999E-3</v>
      </c>
    </row>
    <row r="10" spans="1:19" x14ac:dyDescent="0.2">
      <c r="A10" s="245" t="s">
        <v>145</v>
      </c>
      <c r="B10" s="86">
        <v>3899.6357398700002</v>
      </c>
      <c r="C10" s="86">
        <v>93593.858814849998</v>
      </c>
      <c r="D10" s="194">
        <v>5.9531000000000001E-2</v>
      </c>
      <c r="E10" s="86">
        <v>3913.81748806</v>
      </c>
      <c r="F10" s="86">
        <v>97055.644488129998</v>
      </c>
      <c r="G10" s="194">
        <v>5.8418999999999999E-2</v>
      </c>
      <c r="H10" s="86">
        <v>-1.1119999999999999E-3</v>
      </c>
      <c r="I10" s="65"/>
      <c r="J10" s="65"/>
      <c r="K10" s="65"/>
      <c r="L10" s="65"/>
      <c r="M10" s="65"/>
      <c r="N10" s="65"/>
      <c r="O10" s="65"/>
      <c r="P10" s="65"/>
      <c r="Q10" s="65"/>
    </row>
    <row r="11" spans="1:19" x14ac:dyDescent="0.2">
      <c r="A11" s="245" t="s">
        <v>91</v>
      </c>
      <c r="B11" s="86">
        <v>288.07592721999998</v>
      </c>
      <c r="C11" s="86">
        <v>6914.0144</v>
      </c>
      <c r="D11" s="194">
        <v>4.398E-3</v>
      </c>
      <c r="E11" s="86">
        <v>303.93970466000002</v>
      </c>
      <c r="F11" s="86">
        <v>7537.1588000000002</v>
      </c>
      <c r="G11" s="194">
        <v>4.5370000000000002E-3</v>
      </c>
      <c r="H11" s="86">
        <v>1.3899999999999999E-4</v>
      </c>
      <c r="I11" s="65"/>
      <c r="J11" s="65"/>
      <c r="K11" s="65"/>
      <c r="L11" s="65"/>
      <c r="M11" s="65"/>
      <c r="N11" s="65"/>
      <c r="O11" s="65"/>
      <c r="P11" s="65"/>
      <c r="Q11" s="65"/>
    </row>
    <row r="12" spans="1:19" x14ac:dyDescent="0.2">
      <c r="A12" s="245" t="s">
        <v>62</v>
      </c>
      <c r="B12" s="86">
        <v>12485.72817446</v>
      </c>
      <c r="C12" s="86">
        <v>299665.80416775</v>
      </c>
      <c r="D12" s="194">
        <v>0.190605</v>
      </c>
      <c r="E12" s="86">
        <v>12554.65679264</v>
      </c>
      <c r="F12" s="86">
        <v>311332.94029399002</v>
      </c>
      <c r="G12" s="194">
        <v>0.18739600000000001</v>
      </c>
      <c r="H12" s="86">
        <v>-3.209E-3</v>
      </c>
      <c r="I12" s="65"/>
      <c r="J12" s="65"/>
      <c r="K12" s="65"/>
      <c r="L12" s="65"/>
      <c r="M12" s="65"/>
      <c r="N12" s="65"/>
      <c r="O12" s="65"/>
      <c r="P12" s="65"/>
      <c r="Q12" s="65"/>
    </row>
    <row r="13" spans="1:19" x14ac:dyDescent="0.2">
      <c r="A13" s="245" t="s">
        <v>157</v>
      </c>
      <c r="B13" s="86">
        <v>19515.488325999999</v>
      </c>
      <c r="C13" s="86">
        <v>468384.73665564001</v>
      </c>
      <c r="D13" s="194">
        <v>0.29792099999999999</v>
      </c>
      <c r="E13" s="86">
        <v>19392.0396086</v>
      </c>
      <c r="F13" s="86">
        <v>480887.75418991997</v>
      </c>
      <c r="G13" s="194">
        <v>0.28945399999999999</v>
      </c>
      <c r="H13" s="86">
        <v>-8.4659999999999996E-3</v>
      </c>
      <c r="I13" s="65"/>
      <c r="J13" s="65"/>
      <c r="K13" s="65"/>
      <c r="L13" s="65"/>
      <c r="M13" s="65"/>
      <c r="N13" s="65"/>
      <c r="O13" s="65"/>
      <c r="P13" s="65"/>
      <c r="Q13" s="65"/>
    </row>
    <row r="14" spans="1:19" x14ac:dyDescent="0.2">
      <c r="A14" s="245" t="s">
        <v>129</v>
      </c>
      <c r="B14" s="86">
        <v>233.69543640000001</v>
      </c>
      <c r="C14" s="86">
        <v>5608.8463485900002</v>
      </c>
      <c r="D14" s="194">
        <v>3.568E-3</v>
      </c>
      <c r="E14" s="86">
        <v>617.46497036000005</v>
      </c>
      <c r="F14" s="86">
        <v>15312.02229757</v>
      </c>
      <c r="G14" s="194">
        <v>9.2169999999999995E-3</v>
      </c>
      <c r="H14" s="86">
        <v>5.6490000000000004E-3</v>
      </c>
      <c r="I14" s="65"/>
      <c r="J14" s="65"/>
      <c r="K14" s="65"/>
      <c r="L14" s="65"/>
      <c r="M14" s="65"/>
      <c r="N14" s="65"/>
      <c r="O14" s="65"/>
      <c r="P14" s="65"/>
      <c r="Q14" s="65"/>
    </row>
    <row r="15" spans="1:19" x14ac:dyDescent="0.2">
      <c r="B15" s="223"/>
      <c r="C15" s="223"/>
      <c r="D15" s="147"/>
      <c r="E15" s="223"/>
      <c r="F15" s="223"/>
      <c r="G15" s="147"/>
      <c r="H15" s="223"/>
      <c r="I15" s="65"/>
      <c r="J15" s="65"/>
      <c r="K15" s="65"/>
      <c r="L15" s="65"/>
      <c r="M15" s="65"/>
      <c r="N15" s="65"/>
      <c r="O15" s="65"/>
      <c r="P15" s="65"/>
      <c r="Q15" s="65"/>
    </row>
    <row r="16" spans="1:19" x14ac:dyDescent="0.2">
      <c r="B16" s="223"/>
      <c r="C16" s="223"/>
      <c r="D16" s="147"/>
      <c r="E16" s="223"/>
      <c r="F16" s="223"/>
      <c r="G16" s="147"/>
      <c r="H16" s="223"/>
      <c r="I16" s="65"/>
      <c r="J16" s="65"/>
      <c r="K16" s="65"/>
      <c r="L16" s="65"/>
      <c r="M16" s="65"/>
      <c r="N16" s="65"/>
      <c r="O16" s="65"/>
      <c r="P16" s="65"/>
      <c r="Q16" s="65"/>
    </row>
    <row r="17" spans="1:19" x14ac:dyDescent="0.2">
      <c r="B17" s="223"/>
      <c r="C17" s="223"/>
      <c r="D17" s="147"/>
      <c r="E17" s="223"/>
      <c r="F17" s="223"/>
      <c r="G17" s="147"/>
      <c r="H17" s="223"/>
      <c r="I17" s="65"/>
      <c r="J17" s="65"/>
      <c r="K17" s="65"/>
      <c r="L17" s="65"/>
      <c r="M17" s="65"/>
      <c r="N17" s="65"/>
      <c r="O17" s="65"/>
      <c r="P17" s="65"/>
      <c r="Q17" s="65"/>
    </row>
    <row r="18" spans="1:19" x14ac:dyDescent="0.2">
      <c r="B18" s="223"/>
      <c r="C18" s="223"/>
      <c r="D18" s="147"/>
      <c r="E18" s="223"/>
      <c r="F18" s="223"/>
      <c r="G18" s="147"/>
      <c r="H18" s="223"/>
      <c r="I18" s="65"/>
      <c r="J18" s="65"/>
      <c r="K18" s="65"/>
      <c r="L18" s="65"/>
      <c r="M18" s="65"/>
      <c r="N18" s="65"/>
      <c r="O18" s="65"/>
      <c r="P18" s="65"/>
      <c r="Q18" s="65"/>
    </row>
    <row r="19" spans="1:19" x14ac:dyDescent="0.2">
      <c r="B19" s="223"/>
      <c r="C19" s="223"/>
      <c r="D19" s="147"/>
      <c r="E19" s="223"/>
      <c r="F19" s="223"/>
      <c r="G19" s="147"/>
      <c r="H19" s="223"/>
      <c r="I19" s="65"/>
      <c r="J19" s="65"/>
      <c r="K19" s="65"/>
      <c r="L19" s="65"/>
      <c r="M19" s="65"/>
      <c r="N19" s="65"/>
      <c r="O19" s="65"/>
      <c r="P19" s="65"/>
      <c r="Q19" s="65"/>
    </row>
    <row r="20" spans="1:19" x14ac:dyDescent="0.2">
      <c r="B20" s="223"/>
      <c r="C20" s="223"/>
      <c r="D20" s="147"/>
      <c r="E20" s="223"/>
      <c r="F20" s="223"/>
      <c r="G20" s="147"/>
      <c r="H20" s="223"/>
      <c r="I20" s="65"/>
      <c r="J20" s="65"/>
      <c r="K20" s="65"/>
      <c r="L20" s="65"/>
      <c r="M20" s="65"/>
      <c r="N20" s="65"/>
      <c r="O20" s="65"/>
      <c r="P20" s="65"/>
      <c r="Q20" s="65"/>
    </row>
    <row r="21" spans="1:19" x14ac:dyDescent="0.2">
      <c r="B21" s="223"/>
      <c r="C21" s="223"/>
      <c r="D21" s="147"/>
      <c r="E21" s="223"/>
      <c r="F21" s="223"/>
      <c r="G21" s="147"/>
      <c r="H21" s="67" t="str">
        <f>VALVAL</f>
        <v>млн. одиниць</v>
      </c>
      <c r="I21" s="65"/>
      <c r="J21" s="65"/>
      <c r="K21" s="65"/>
      <c r="L21" s="65"/>
      <c r="M21" s="65"/>
      <c r="N21" s="65"/>
      <c r="O21" s="65"/>
      <c r="P21" s="65"/>
      <c r="Q21" s="65"/>
    </row>
    <row r="22" spans="1:19" x14ac:dyDescent="0.2">
      <c r="A22" s="161"/>
      <c r="B22" s="253">
        <v>42369</v>
      </c>
      <c r="C22" s="254"/>
      <c r="D22" s="255"/>
      <c r="E22" s="253">
        <v>42582</v>
      </c>
      <c r="F22" s="254"/>
      <c r="G22" s="255"/>
      <c r="H22" s="185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</row>
    <row r="23" spans="1:19" s="210" customFormat="1" x14ac:dyDescent="0.2">
      <c r="A23" s="212"/>
      <c r="B23" s="160" t="s">
        <v>173</v>
      </c>
      <c r="C23" s="160" t="s">
        <v>3</v>
      </c>
      <c r="D23" s="80" t="s">
        <v>67</v>
      </c>
      <c r="E23" s="160" t="s">
        <v>173</v>
      </c>
      <c r="F23" s="160" t="s">
        <v>3</v>
      </c>
      <c r="G23" s="80" t="s">
        <v>67</v>
      </c>
      <c r="H23" s="160" t="s">
        <v>149</v>
      </c>
      <c r="I23" s="227"/>
      <c r="J23" s="227"/>
      <c r="K23" s="227"/>
      <c r="L23" s="227"/>
      <c r="M23" s="227"/>
      <c r="N23" s="227"/>
      <c r="O23" s="227"/>
      <c r="P23" s="227"/>
      <c r="Q23" s="227"/>
    </row>
    <row r="24" spans="1:19" s="12" customFormat="1" ht="15" x14ac:dyDescent="0.25">
      <c r="A24" s="45" t="s">
        <v>172</v>
      </c>
      <c r="B24" s="122">
        <f t="shared" ref="B24:G24" si="1">B$32+B$25</f>
        <v>65505.68611232</v>
      </c>
      <c r="C24" s="122">
        <f t="shared" si="1"/>
        <v>1572180.1589905</v>
      </c>
      <c r="D24" s="180">
        <f t="shared" si="1"/>
        <v>0.99999899999999997</v>
      </c>
      <c r="E24" s="122">
        <f t="shared" si="1"/>
        <v>66995.200916040005</v>
      </c>
      <c r="F24" s="122">
        <f t="shared" si="1"/>
        <v>1661360.65933717</v>
      </c>
      <c r="G24" s="180">
        <f t="shared" si="1"/>
        <v>1</v>
      </c>
      <c r="H24" s="32">
        <v>9.9999999999999995E-7</v>
      </c>
      <c r="I24" s="37"/>
      <c r="J24" s="37"/>
      <c r="K24" s="37"/>
      <c r="L24" s="37"/>
      <c r="M24" s="37"/>
      <c r="N24" s="37"/>
      <c r="O24" s="37"/>
      <c r="P24" s="37"/>
      <c r="Q24" s="37"/>
    </row>
    <row r="25" spans="1:19" s="88" customFormat="1" ht="15" x14ac:dyDescent="0.25">
      <c r="A25" s="128" t="s">
        <v>74</v>
      </c>
      <c r="B25" s="170">
        <f t="shared" ref="B25:G25" si="2">SUM(B$26:B$31)</f>
        <v>55593.105028710001</v>
      </c>
      <c r="C25" s="170">
        <f t="shared" si="2"/>
        <v>1334271.60129128</v>
      </c>
      <c r="D25" s="69">
        <f t="shared" si="2"/>
        <v>0.84867599999999999</v>
      </c>
      <c r="E25" s="170">
        <f t="shared" si="2"/>
        <v>57559.037772720003</v>
      </c>
      <c r="F25" s="170">
        <f t="shared" si="2"/>
        <v>1427360.7607312999</v>
      </c>
      <c r="G25" s="69">
        <f t="shared" si="2"/>
        <v>0.85915200000000003</v>
      </c>
      <c r="H25" s="8">
        <v>1.0475999999999999E-2</v>
      </c>
      <c r="I25" s="108"/>
      <c r="J25" s="108"/>
      <c r="K25" s="108"/>
      <c r="L25" s="108"/>
      <c r="M25" s="108"/>
      <c r="N25" s="108"/>
      <c r="O25" s="108"/>
      <c r="P25" s="108"/>
      <c r="Q25" s="108"/>
    </row>
    <row r="26" spans="1:19" s="222" customFormat="1" outlineLevel="1" x14ac:dyDescent="0.2">
      <c r="A26" s="70" t="s">
        <v>35</v>
      </c>
      <c r="B26" s="244">
        <v>25616.869826980001</v>
      </c>
      <c r="C26" s="244">
        <v>614821.96229976998</v>
      </c>
      <c r="D26" s="162">
        <v>0.39106299999999999</v>
      </c>
      <c r="E26" s="244">
        <v>27161.254363979999</v>
      </c>
      <c r="F26" s="244">
        <v>673550.32661388</v>
      </c>
      <c r="G26" s="162">
        <v>0.40542099999999998</v>
      </c>
      <c r="H26" s="244">
        <v>1.4357999999999999E-2</v>
      </c>
      <c r="I26" s="234"/>
      <c r="J26" s="234"/>
      <c r="K26" s="234"/>
      <c r="L26" s="234"/>
      <c r="M26" s="234"/>
      <c r="N26" s="234"/>
      <c r="O26" s="234"/>
      <c r="P26" s="234"/>
      <c r="Q26" s="234"/>
    </row>
    <row r="27" spans="1:19" outlineLevel="1" x14ac:dyDescent="0.2">
      <c r="A27" s="216" t="s">
        <v>145</v>
      </c>
      <c r="B27" s="86">
        <v>3789.57855247</v>
      </c>
      <c r="C27" s="86">
        <v>90952.412909199993</v>
      </c>
      <c r="D27" s="194">
        <v>5.7851E-2</v>
      </c>
      <c r="E27" s="86">
        <v>3820.0839217299999</v>
      </c>
      <c r="F27" s="86">
        <v>94731.220388660004</v>
      </c>
      <c r="G27" s="194">
        <v>5.7020000000000001E-2</v>
      </c>
      <c r="H27" s="86">
        <v>-8.3100000000000003E-4</v>
      </c>
      <c r="I27" s="65"/>
      <c r="J27" s="65"/>
      <c r="K27" s="65"/>
      <c r="L27" s="65"/>
      <c r="M27" s="65"/>
      <c r="N27" s="65"/>
      <c r="O27" s="65"/>
      <c r="P27" s="65"/>
      <c r="Q27" s="65"/>
    </row>
    <row r="28" spans="1:19" outlineLevel="1" x14ac:dyDescent="0.2">
      <c r="A28" s="216" t="s">
        <v>91</v>
      </c>
      <c r="B28" s="86">
        <v>288.07592721999998</v>
      </c>
      <c r="C28" s="86">
        <v>6914.0144</v>
      </c>
      <c r="D28" s="194">
        <v>4.398E-3</v>
      </c>
      <c r="E28" s="86">
        <v>303.93970466000002</v>
      </c>
      <c r="F28" s="86">
        <v>7537.1588000000002</v>
      </c>
      <c r="G28" s="194">
        <v>4.5370000000000002E-3</v>
      </c>
      <c r="H28" s="86">
        <v>1.3899999999999999E-4</v>
      </c>
      <c r="I28" s="65"/>
      <c r="J28" s="65"/>
      <c r="K28" s="65"/>
      <c r="L28" s="65"/>
      <c r="M28" s="65"/>
      <c r="N28" s="65"/>
      <c r="O28" s="65"/>
      <c r="P28" s="65"/>
      <c r="Q28" s="65"/>
    </row>
    <row r="29" spans="1:19" outlineLevel="1" x14ac:dyDescent="0.2">
      <c r="A29" s="216" t="s">
        <v>62</v>
      </c>
      <c r="B29" s="86">
        <v>7043.5160649400004</v>
      </c>
      <c r="C29" s="86">
        <v>169049.08358362</v>
      </c>
      <c r="D29" s="194">
        <v>0.107525</v>
      </c>
      <c r="E29" s="86">
        <v>7082.4004473799996</v>
      </c>
      <c r="F29" s="86">
        <v>175630.81110393</v>
      </c>
      <c r="G29" s="194">
        <v>0.105715</v>
      </c>
      <c r="H29" s="86">
        <v>-1.81E-3</v>
      </c>
      <c r="I29" s="65"/>
      <c r="J29" s="65"/>
      <c r="K29" s="65"/>
      <c r="L29" s="65"/>
      <c r="M29" s="65"/>
      <c r="N29" s="65"/>
      <c r="O29" s="65"/>
      <c r="P29" s="65"/>
      <c r="Q29" s="65"/>
    </row>
    <row r="30" spans="1:19" outlineLevel="1" x14ac:dyDescent="0.2">
      <c r="A30" s="216" t="s">
        <v>157</v>
      </c>
      <c r="B30" s="86">
        <v>18621.369220699999</v>
      </c>
      <c r="C30" s="86">
        <v>446925.28175010002</v>
      </c>
      <c r="D30" s="194">
        <v>0.284271</v>
      </c>
      <c r="E30" s="86">
        <v>18573.894364610002</v>
      </c>
      <c r="F30" s="86">
        <v>460599.22152725997</v>
      </c>
      <c r="G30" s="194">
        <v>0.27724199999999999</v>
      </c>
      <c r="H30" s="86">
        <v>-7.0289999999999997E-3</v>
      </c>
      <c r="I30" s="65"/>
      <c r="J30" s="65"/>
      <c r="K30" s="65"/>
      <c r="L30" s="65"/>
      <c r="M30" s="65"/>
      <c r="N30" s="65"/>
      <c r="O30" s="65"/>
      <c r="P30" s="65"/>
      <c r="Q30" s="65"/>
    </row>
    <row r="31" spans="1:19" outlineLevel="1" x14ac:dyDescent="0.2">
      <c r="A31" s="216" t="s">
        <v>129</v>
      </c>
      <c r="B31" s="86">
        <v>233.69543640000001</v>
      </c>
      <c r="C31" s="86">
        <v>5608.8463485900002</v>
      </c>
      <c r="D31" s="194">
        <v>3.568E-3</v>
      </c>
      <c r="E31" s="86">
        <v>617.46497036000005</v>
      </c>
      <c r="F31" s="86">
        <v>15312.02229757</v>
      </c>
      <c r="G31" s="194">
        <v>9.2169999999999995E-3</v>
      </c>
      <c r="H31" s="86">
        <v>5.6490000000000004E-3</v>
      </c>
      <c r="I31" s="65"/>
      <c r="J31" s="65"/>
      <c r="K31" s="65"/>
      <c r="L31" s="65"/>
      <c r="M31" s="65"/>
      <c r="N31" s="65"/>
      <c r="O31" s="65"/>
      <c r="P31" s="65"/>
      <c r="Q31" s="65"/>
    </row>
    <row r="32" spans="1:19" s="67" customFormat="1" ht="15" x14ac:dyDescent="0.25">
      <c r="A32" s="79" t="s">
        <v>114</v>
      </c>
      <c r="B32" s="22">
        <f t="shared" ref="B32:G32" si="3">SUM(B$33:B$36)</f>
        <v>9912.5810836100009</v>
      </c>
      <c r="C32" s="22">
        <f t="shared" si="3"/>
        <v>237908.55769922002</v>
      </c>
      <c r="D32" s="188">
        <f t="shared" si="3"/>
        <v>0.15132300000000001</v>
      </c>
      <c r="E32" s="22">
        <f t="shared" si="3"/>
        <v>9436.16314332</v>
      </c>
      <c r="F32" s="22">
        <f t="shared" si="3"/>
        <v>233999.89860586997</v>
      </c>
      <c r="G32" s="188">
        <f t="shared" si="3"/>
        <v>0.140848</v>
      </c>
      <c r="H32" s="22">
        <v>-1.0475E-2</v>
      </c>
    </row>
    <row r="33" spans="1:17" outlineLevel="1" x14ac:dyDescent="0.2">
      <c r="A33" s="216" t="s">
        <v>35</v>
      </c>
      <c r="B33" s="86">
        <v>3466.19268139</v>
      </c>
      <c r="C33" s="86">
        <v>83190.936303900002</v>
      </c>
      <c r="D33" s="194">
        <v>5.2914000000000003E-2</v>
      </c>
      <c r="E33" s="86">
        <v>3052.0279877399998</v>
      </c>
      <c r="F33" s="86">
        <v>75684.812653679997</v>
      </c>
      <c r="G33" s="194">
        <v>4.5555999999999999E-2</v>
      </c>
      <c r="H33" s="86">
        <v>-7.358E-3</v>
      </c>
      <c r="I33" s="65"/>
      <c r="J33" s="65"/>
      <c r="K33" s="65"/>
      <c r="L33" s="65"/>
      <c r="M33" s="65"/>
      <c r="N33" s="65"/>
      <c r="O33" s="65"/>
      <c r="P33" s="65"/>
      <c r="Q33" s="65"/>
    </row>
    <row r="34" spans="1:17" outlineLevel="1" x14ac:dyDescent="0.2">
      <c r="A34" s="216" t="s">
        <v>145</v>
      </c>
      <c r="B34" s="86">
        <v>110.0571874</v>
      </c>
      <c r="C34" s="86">
        <v>2641.44590565</v>
      </c>
      <c r="D34" s="194">
        <v>1.6800000000000001E-3</v>
      </c>
      <c r="E34" s="86">
        <v>93.733566330000002</v>
      </c>
      <c r="F34" s="86">
        <v>2324.4240994699999</v>
      </c>
      <c r="G34" s="194">
        <v>1.3990000000000001E-3</v>
      </c>
      <c r="H34" s="86">
        <v>-2.81E-4</v>
      </c>
      <c r="I34" s="65"/>
      <c r="J34" s="65"/>
      <c r="K34" s="65"/>
      <c r="L34" s="65"/>
      <c r="M34" s="65"/>
      <c r="N34" s="65"/>
      <c r="O34" s="65"/>
      <c r="P34" s="65"/>
      <c r="Q34" s="65"/>
    </row>
    <row r="35" spans="1:17" outlineLevel="1" x14ac:dyDescent="0.2">
      <c r="A35" s="216" t="s">
        <v>62</v>
      </c>
      <c r="B35" s="86">
        <v>5442.21210952</v>
      </c>
      <c r="C35" s="86">
        <v>130616.72058413</v>
      </c>
      <c r="D35" s="194">
        <v>8.3080000000000001E-2</v>
      </c>
      <c r="E35" s="86">
        <v>5472.2563452599998</v>
      </c>
      <c r="F35" s="86">
        <v>135702.12919005999</v>
      </c>
      <c r="G35" s="194">
        <v>8.1681000000000004E-2</v>
      </c>
      <c r="H35" s="86">
        <v>-1.3990000000000001E-3</v>
      </c>
      <c r="I35" s="65"/>
      <c r="J35" s="65"/>
      <c r="K35" s="65"/>
      <c r="L35" s="65"/>
      <c r="M35" s="65"/>
      <c r="N35" s="65"/>
      <c r="O35" s="65"/>
      <c r="P35" s="65"/>
      <c r="Q35" s="65"/>
    </row>
    <row r="36" spans="1:17" outlineLevel="1" x14ac:dyDescent="0.2">
      <c r="A36" s="216" t="s">
        <v>157</v>
      </c>
      <c r="B36" s="86">
        <v>894.1191053</v>
      </c>
      <c r="C36" s="86">
        <v>21459.454905539998</v>
      </c>
      <c r="D36" s="194">
        <v>1.3649E-2</v>
      </c>
      <c r="E36" s="86">
        <v>818.14524399000004</v>
      </c>
      <c r="F36" s="86">
        <v>20288.53266266</v>
      </c>
      <c r="G36" s="194">
        <v>1.2212000000000001E-2</v>
      </c>
      <c r="H36" s="86">
        <v>-1.4369999999999999E-3</v>
      </c>
      <c r="I36" s="65"/>
      <c r="J36" s="65"/>
      <c r="K36" s="65"/>
      <c r="L36" s="65"/>
      <c r="M36" s="65"/>
      <c r="N36" s="65"/>
      <c r="O36" s="65"/>
      <c r="P36" s="65"/>
      <c r="Q36" s="65"/>
    </row>
    <row r="37" spans="1:17" x14ac:dyDescent="0.2">
      <c r="B37" s="223"/>
      <c r="C37" s="223"/>
      <c r="D37" s="147"/>
      <c r="E37" s="223"/>
      <c r="F37" s="223"/>
      <c r="G37" s="147"/>
      <c r="H37" s="223"/>
      <c r="I37" s="65"/>
      <c r="J37" s="65"/>
      <c r="K37" s="65"/>
      <c r="L37" s="65"/>
      <c r="M37" s="65"/>
      <c r="N37" s="65"/>
      <c r="O37" s="65"/>
      <c r="P37" s="65"/>
      <c r="Q37" s="65"/>
    </row>
    <row r="38" spans="1:17" x14ac:dyDescent="0.2">
      <c r="B38" s="223"/>
      <c r="C38" s="223"/>
      <c r="D38" s="147"/>
      <c r="E38" s="223"/>
      <c r="F38" s="223"/>
      <c r="G38" s="147"/>
      <c r="H38" s="223"/>
      <c r="I38" s="65"/>
      <c r="J38" s="65"/>
      <c r="K38" s="65"/>
      <c r="L38" s="65"/>
      <c r="M38" s="65"/>
      <c r="N38" s="65"/>
      <c r="O38" s="65"/>
      <c r="P38" s="65"/>
      <c r="Q38" s="65"/>
    </row>
    <row r="39" spans="1:17" x14ac:dyDescent="0.2">
      <c r="B39" s="223"/>
      <c r="C39" s="223"/>
      <c r="D39" s="147"/>
      <c r="E39" s="223"/>
      <c r="F39" s="223"/>
      <c r="G39" s="147"/>
      <c r="H39" s="223"/>
      <c r="I39" s="65"/>
      <c r="J39" s="65"/>
      <c r="K39" s="65"/>
      <c r="L39" s="65"/>
      <c r="M39" s="65"/>
      <c r="N39" s="65"/>
      <c r="O39" s="65"/>
      <c r="P39" s="65"/>
      <c r="Q39" s="65"/>
    </row>
    <row r="40" spans="1:17" x14ac:dyDescent="0.2">
      <c r="B40" s="223"/>
      <c r="C40" s="223"/>
      <c r="D40" s="147"/>
      <c r="E40" s="223"/>
      <c r="F40" s="223"/>
      <c r="G40" s="147"/>
      <c r="H40" s="223"/>
      <c r="I40" s="65"/>
      <c r="J40" s="65"/>
      <c r="K40" s="65"/>
      <c r="L40" s="65"/>
      <c r="M40" s="65"/>
      <c r="N40" s="65"/>
      <c r="O40" s="65"/>
      <c r="P40" s="65"/>
      <c r="Q40" s="65"/>
    </row>
    <row r="41" spans="1:17" x14ac:dyDescent="0.2">
      <c r="B41" s="223"/>
      <c r="C41" s="223"/>
      <c r="D41" s="147"/>
      <c r="E41" s="223"/>
      <c r="F41" s="223"/>
      <c r="G41" s="147"/>
      <c r="H41" s="223"/>
      <c r="I41" s="65"/>
      <c r="J41" s="65"/>
      <c r="K41" s="65"/>
      <c r="L41" s="65"/>
      <c r="M41" s="65"/>
      <c r="N41" s="65"/>
      <c r="O41" s="65"/>
      <c r="P41" s="65"/>
      <c r="Q41" s="65"/>
    </row>
    <row r="42" spans="1:17" x14ac:dyDescent="0.2">
      <c r="B42" s="223"/>
      <c r="C42" s="223"/>
      <c r="D42" s="147"/>
      <c r="E42" s="223"/>
      <c r="F42" s="223"/>
      <c r="G42" s="147"/>
      <c r="H42" s="223"/>
      <c r="I42" s="65"/>
      <c r="J42" s="65"/>
      <c r="K42" s="65"/>
      <c r="L42" s="65"/>
      <c r="M42" s="65"/>
      <c r="N42" s="65"/>
      <c r="O42" s="65"/>
      <c r="P42" s="65"/>
      <c r="Q42" s="65"/>
    </row>
    <row r="43" spans="1:17" x14ac:dyDescent="0.2">
      <c r="B43" s="223"/>
      <c r="C43" s="223"/>
      <c r="D43" s="147"/>
      <c r="E43" s="223"/>
      <c r="F43" s="223"/>
      <c r="G43" s="147"/>
      <c r="H43" s="223"/>
      <c r="I43" s="65"/>
      <c r="J43" s="65"/>
      <c r="K43" s="65"/>
      <c r="L43" s="65"/>
      <c r="M43" s="65"/>
      <c r="N43" s="65"/>
      <c r="O43" s="65"/>
      <c r="P43" s="65"/>
      <c r="Q43" s="65"/>
    </row>
    <row r="44" spans="1:17" x14ac:dyDescent="0.2">
      <c r="B44" s="223"/>
      <c r="C44" s="223"/>
      <c r="D44" s="147"/>
      <c r="E44" s="223"/>
      <c r="F44" s="223"/>
      <c r="G44" s="147"/>
      <c r="H44" s="223"/>
      <c r="I44" s="65"/>
      <c r="J44" s="65"/>
      <c r="K44" s="65"/>
      <c r="L44" s="65"/>
      <c r="M44" s="65"/>
      <c r="N44" s="65"/>
      <c r="O44" s="65"/>
      <c r="P44" s="65"/>
      <c r="Q44" s="65"/>
    </row>
    <row r="45" spans="1:17" x14ac:dyDescent="0.2">
      <c r="B45" s="223"/>
      <c r="C45" s="223"/>
      <c r="D45" s="147"/>
      <c r="E45" s="223"/>
      <c r="F45" s="223"/>
      <c r="G45" s="147"/>
      <c r="H45" s="223"/>
      <c r="I45" s="65"/>
      <c r="J45" s="65"/>
      <c r="K45" s="65"/>
      <c r="L45" s="65"/>
      <c r="M45" s="65"/>
      <c r="N45" s="65"/>
      <c r="O45" s="65"/>
      <c r="P45" s="65"/>
      <c r="Q45" s="65"/>
    </row>
    <row r="46" spans="1:17" x14ac:dyDescent="0.2">
      <c r="B46" s="223"/>
      <c r="C46" s="223"/>
      <c r="D46" s="147"/>
      <c r="E46" s="223"/>
      <c r="F46" s="223"/>
      <c r="G46" s="147"/>
      <c r="H46" s="223"/>
      <c r="I46" s="65"/>
      <c r="J46" s="65"/>
      <c r="K46" s="65"/>
      <c r="L46" s="65"/>
      <c r="M46" s="65"/>
      <c r="N46" s="65"/>
      <c r="O46" s="65"/>
      <c r="P46" s="65"/>
      <c r="Q46" s="65"/>
    </row>
    <row r="47" spans="1:17" x14ac:dyDescent="0.2">
      <c r="B47" s="223"/>
      <c r="C47" s="223"/>
      <c r="D47" s="147"/>
      <c r="E47" s="223"/>
      <c r="F47" s="223"/>
      <c r="G47" s="147"/>
      <c r="H47" s="223"/>
      <c r="I47" s="65"/>
      <c r="J47" s="65"/>
      <c r="K47" s="65"/>
      <c r="L47" s="65"/>
      <c r="M47" s="65"/>
      <c r="N47" s="65"/>
      <c r="O47" s="65"/>
      <c r="P47" s="65"/>
      <c r="Q47" s="65"/>
    </row>
    <row r="48" spans="1:17" x14ac:dyDescent="0.2">
      <c r="B48" s="223"/>
      <c r="C48" s="223"/>
      <c r="D48" s="147"/>
      <c r="E48" s="223"/>
      <c r="F48" s="223"/>
      <c r="G48" s="147"/>
      <c r="H48" s="223"/>
      <c r="I48" s="65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223"/>
      <c r="C49" s="223"/>
      <c r="D49" s="147"/>
      <c r="E49" s="223"/>
      <c r="F49" s="223"/>
      <c r="G49" s="147"/>
      <c r="H49" s="223"/>
      <c r="I49" s="65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223"/>
      <c r="C50" s="223"/>
      <c r="D50" s="147"/>
      <c r="E50" s="223"/>
      <c r="F50" s="223"/>
      <c r="G50" s="147"/>
      <c r="H50" s="223"/>
      <c r="I50" s="65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223"/>
      <c r="C51" s="223"/>
      <c r="D51" s="147"/>
      <c r="E51" s="223"/>
      <c r="F51" s="223"/>
      <c r="G51" s="147"/>
      <c r="H51" s="223"/>
      <c r="I51" s="65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223"/>
      <c r="C52" s="223"/>
      <c r="D52" s="147"/>
      <c r="E52" s="223"/>
      <c r="F52" s="223"/>
      <c r="G52" s="147"/>
      <c r="H52" s="223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223"/>
      <c r="C53" s="223"/>
      <c r="D53" s="147"/>
      <c r="E53" s="223"/>
      <c r="F53" s="223"/>
      <c r="G53" s="147"/>
      <c r="H53" s="223"/>
      <c r="I53" s="65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223"/>
      <c r="C54" s="223"/>
      <c r="D54" s="147"/>
      <c r="E54" s="223"/>
      <c r="F54" s="223"/>
      <c r="G54" s="147"/>
      <c r="H54" s="223"/>
      <c r="I54" s="65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223"/>
      <c r="C55" s="223"/>
      <c r="D55" s="147"/>
      <c r="E55" s="223"/>
      <c r="F55" s="223"/>
      <c r="G55" s="147"/>
      <c r="H55" s="223"/>
      <c r="I55" s="65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223"/>
      <c r="C56" s="223"/>
      <c r="D56" s="147"/>
      <c r="E56" s="223"/>
      <c r="F56" s="223"/>
      <c r="G56" s="147"/>
      <c r="H56" s="223"/>
      <c r="I56" s="65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223"/>
      <c r="C57" s="223"/>
      <c r="D57" s="147"/>
      <c r="E57" s="223"/>
      <c r="F57" s="223"/>
      <c r="G57" s="147"/>
      <c r="H57" s="223"/>
      <c r="I57" s="65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223"/>
      <c r="C58" s="223"/>
      <c r="D58" s="147"/>
      <c r="E58" s="223"/>
      <c r="F58" s="223"/>
      <c r="G58" s="147"/>
      <c r="H58" s="223"/>
      <c r="I58" s="65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223"/>
      <c r="C59" s="223"/>
      <c r="D59" s="147"/>
      <c r="E59" s="223"/>
      <c r="F59" s="223"/>
      <c r="G59" s="147"/>
      <c r="H59" s="223"/>
      <c r="I59" s="65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223"/>
      <c r="C60" s="223"/>
      <c r="D60" s="147"/>
      <c r="E60" s="223"/>
      <c r="F60" s="223"/>
      <c r="G60" s="147"/>
      <c r="H60" s="223"/>
      <c r="I60" s="65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223"/>
      <c r="C61" s="223"/>
      <c r="D61" s="147"/>
      <c r="E61" s="223"/>
      <c r="F61" s="223"/>
      <c r="G61" s="147"/>
      <c r="H61" s="223"/>
      <c r="I61" s="65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223"/>
      <c r="C62" s="223"/>
      <c r="D62" s="147"/>
      <c r="E62" s="223"/>
      <c r="F62" s="223"/>
      <c r="G62" s="147"/>
      <c r="H62" s="223"/>
      <c r="I62" s="65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223"/>
      <c r="C63" s="223"/>
      <c r="D63" s="147"/>
      <c r="E63" s="223"/>
      <c r="F63" s="223"/>
      <c r="G63" s="147"/>
      <c r="H63" s="223"/>
      <c r="I63" s="65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223"/>
      <c r="C64" s="223"/>
      <c r="D64" s="147"/>
      <c r="E64" s="223"/>
      <c r="F64" s="223"/>
      <c r="G64" s="147"/>
      <c r="H64" s="223"/>
      <c r="I64" s="65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223"/>
      <c r="C65" s="223"/>
      <c r="D65" s="147"/>
      <c r="E65" s="223"/>
      <c r="F65" s="223"/>
      <c r="G65" s="147"/>
      <c r="H65" s="223"/>
      <c r="I65" s="65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223"/>
      <c r="C66" s="223"/>
      <c r="D66" s="147"/>
      <c r="E66" s="223"/>
      <c r="F66" s="223"/>
      <c r="G66" s="147"/>
      <c r="H66" s="223"/>
      <c r="I66" s="65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223"/>
      <c r="C67" s="223"/>
      <c r="D67" s="147"/>
      <c r="E67" s="223"/>
      <c r="F67" s="223"/>
      <c r="G67" s="147"/>
      <c r="H67" s="223"/>
      <c r="I67" s="65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223"/>
      <c r="C68" s="223"/>
      <c r="D68" s="147"/>
      <c r="E68" s="223"/>
      <c r="F68" s="223"/>
      <c r="G68" s="147"/>
      <c r="H68" s="223"/>
      <c r="I68" s="65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223"/>
      <c r="C69" s="223"/>
      <c r="D69" s="147"/>
      <c r="E69" s="223"/>
      <c r="F69" s="223"/>
      <c r="G69" s="147"/>
      <c r="H69" s="223"/>
      <c r="I69" s="65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223"/>
      <c r="C70" s="223"/>
      <c r="D70" s="147"/>
      <c r="E70" s="223"/>
      <c r="F70" s="223"/>
      <c r="G70" s="147"/>
      <c r="H70" s="223"/>
      <c r="I70" s="65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223"/>
      <c r="C71" s="223"/>
      <c r="D71" s="147"/>
      <c r="E71" s="223"/>
      <c r="F71" s="223"/>
      <c r="G71" s="147"/>
      <c r="H71" s="223"/>
      <c r="I71" s="65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223"/>
      <c r="C72" s="223"/>
      <c r="D72" s="147"/>
      <c r="E72" s="223"/>
      <c r="F72" s="223"/>
      <c r="G72" s="147"/>
      <c r="H72" s="223"/>
      <c r="I72" s="65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223"/>
      <c r="C73" s="223"/>
      <c r="D73" s="147"/>
      <c r="E73" s="223"/>
      <c r="F73" s="223"/>
      <c r="G73" s="147"/>
      <c r="H73" s="223"/>
      <c r="I73" s="65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223"/>
      <c r="C74" s="223"/>
      <c r="D74" s="147"/>
      <c r="E74" s="223"/>
      <c r="F74" s="223"/>
      <c r="G74" s="147"/>
      <c r="H74" s="223"/>
      <c r="I74" s="65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223"/>
      <c r="C75" s="223"/>
      <c r="D75" s="147"/>
      <c r="E75" s="223"/>
      <c r="F75" s="223"/>
      <c r="G75" s="147"/>
      <c r="H75" s="223"/>
      <c r="I75" s="65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223"/>
      <c r="C76" s="223"/>
      <c r="D76" s="147"/>
      <c r="E76" s="223"/>
      <c r="F76" s="223"/>
      <c r="G76" s="147"/>
      <c r="H76" s="223"/>
      <c r="I76" s="65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223"/>
      <c r="C77" s="223"/>
      <c r="D77" s="147"/>
      <c r="E77" s="223"/>
      <c r="F77" s="223"/>
      <c r="G77" s="147"/>
      <c r="H77" s="223"/>
      <c r="I77" s="65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223"/>
      <c r="C78" s="223"/>
      <c r="D78" s="147"/>
      <c r="E78" s="223"/>
      <c r="F78" s="223"/>
      <c r="G78" s="147"/>
      <c r="H78" s="223"/>
      <c r="I78" s="65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223"/>
      <c r="C79" s="223"/>
      <c r="D79" s="147"/>
      <c r="E79" s="223"/>
      <c r="F79" s="223"/>
      <c r="G79" s="147"/>
      <c r="H79" s="223"/>
      <c r="I79" s="65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223"/>
      <c r="C80" s="223"/>
      <c r="D80" s="147"/>
      <c r="E80" s="223"/>
      <c r="F80" s="223"/>
      <c r="G80" s="147"/>
      <c r="H80" s="223"/>
      <c r="I80" s="65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223"/>
      <c r="C81" s="223"/>
      <c r="D81" s="147"/>
      <c r="E81" s="223"/>
      <c r="F81" s="223"/>
      <c r="G81" s="147"/>
      <c r="H81" s="223"/>
      <c r="I81" s="65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223"/>
      <c r="C82" s="223"/>
      <c r="D82" s="147"/>
      <c r="E82" s="223"/>
      <c r="F82" s="223"/>
      <c r="G82" s="147"/>
      <c r="H82" s="223"/>
      <c r="I82" s="65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223"/>
      <c r="C83" s="223"/>
      <c r="D83" s="147"/>
      <c r="E83" s="223"/>
      <c r="F83" s="223"/>
      <c r="G83" s="147"/>
      <c r="H83" s="223"/>
      <c r="I83" s="65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223"/>
      <c r="C84" s="223"/>
      <c r="D84" s="147"/>
      <c r="E84" s="223"/>
      <c r="F84" s="223"/>
      <c r="G84" s="147"/>
      <c r="H84" s="223"/>
      <c r="I84" s="65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223"/>
      <c r="C85" s="223"/>
      <c r="D85" s="147"/>
      <c r="E85" s="223"/>
      <c r="F85" s="223"/>
      <c r="G85" s="147"/>
      <c r="H85" s="223"/>
      <c r="I85" s="65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223"/>
      <c r="C86" s="223"/>
      <c r="D86" s="147"/>
      <c r="E86" s="223"/>
      <c r="F86" s="223"/>
      <c r="G86" s="147"/>
      <c r="H86" s="223"/>
      <c r="I86" s="65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223"/>
      <c r="C87" s="223"/>
      <c r="D87" s="147"/>
      <c r="E87" s="223"/>
      <c r="F87" s="223"/>
      <c r="G87" s="147"/>
      <c r="H87" s="223"/>
      <c r="I87" s="65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223"/>
      <c r="C88" s="223"/>
      <c r="D88" s="147"/>
      <c r="E88" s="223"/>
      <c r="F88" s="223"/>
      <c r="G88" s="147"/>
      <c r="H88" s="223"/>
      <c r="I88" s="65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223"/>
      <c r="C89" s="223"/>
      <c r="D89" s="147"/>
      <c r="E89" s="223"/>
      <c r="F89" s="223"/>
      <c r="G89" s="147"/>
      <c r="H89" s="223"/>
      <c r="I89" s="65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223"/>
      <c r="C90" s="223"/>
      <c r="D90" s="147"/>
      <c r="E90" s="223"/>
      <c r="F90" s="223"/>
      <c r="G90" s="147"/>
      <c r="H90" s="223"/>
      <c r="I90" s="65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223"/>
      <c r="C91" s="223"/>
      <c r="D91" s="147"/>
      <c r="E91" s="223"/>
      <c r="F91" s="223"/>
      <c r="G91" s="147"/>
      <c r="H91" s="223"/>
      <c r="I91" s="65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223"/>
      <c r="C92" s="223"/>
      <c r="D92" s="147"/>
      <c r="E92" s="223"/>
      <c r="F92" s="223"/>
      <c r="G92" s="147"/>
      <c r="H92" s="223"/>
      <c r="I92" s="65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223"/>
      <c r="C93" s="223"/>
      <c r="D93" s="147"/>
      <c r="E93" s="223"/>
      <c r="F93" s="223"/>
      <c r="G93" s="147"/>
      <c r="H93" s="223"/>
      <c r="I93" s="65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223"/>
      <c r="C94" s="223"/>
      <c r="D94" s="147"/>
      <c r="E94" s="223"/>
      <c r="F94" s="223"/>
      <c r="G94" s="147"/>
      <c r="H94" s="223"/>
      <c r="I94" s="65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223"/>
      <c r="C95" s="223"/>
      <c r="D95" s="147"/>
      <c r="E95" s="223"/>
      <c r="F95" s="223"/>
      <c r="G95" s="147"/>
      <c r="H95" s="223"/>
      <c r="I95" s="65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223"/>
      <c r="C96" s="223"/>
      <c r="D96" s="147"/>
      <c r="E96" s="223"/>
      <c r="F96" s="223"/>
      <c r="G96" s="147"/>
      <c r="H96" s="223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223"/>
      <c r="C97" s="223"/>
      <c r="D97" s="147"/>
      <c r="E97" s="223"/>
      <c r="F97" s="223"/>
      <c r="G97" s="147"/>
      <c r="H97" s="223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223"/>
      <c r="C98" s="223"/>
      <c r="D98" s="147"/>
      <c r="E98" s="223"/>
      <c r="F98" s="223"/>
      <c r="G98" s="147"/>
      <c r="H98" s="223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223"/>
      <c r="C99" s="223"/>
      <c r="D99" s="147"/>
      <c r="E99" s="223"/>
      <c r="F99" s="223"/>
      <c r="G99" s="147"/>
      <c r="H99" s="223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223"/>
      <c r="C100" s="223"/>
      <c r="D100" s="147"/>
      <c r="E100" s="223"/>
      <c r="F100" s="223"/>
      <c r="G100" s="147"/>
      <c r="H100" s="223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223"/>
      <c r="C101" s="223"/>
      <c r="D101" s="147"/>
      <c r="E101" s="223"/>
      <c r="F101" s="223"/>
      <c r="G101" s="147"/>
      <c r="H101" s="223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223"/>
      <c r="C102" s="223"/>
      <c r="D102" s="147"/>
      <c r="E102" s="223"/>
      <c r="F102" s="223"/>
      <c r="G102" s="147"/>
      <c r="H102" s="223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223"/>
      <c r="C103" s="223"/>
      <c r="D103" s="147"/>
      <c r="E103" s="223"/>
      <c r="F103" s="223"/>
      <c r="G103" s="147"/>
      <c r="H103" s="223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223"/>
      <c r="C104" s="223"/>
      <c r="D104" s="147"/>
      <c r="E104" s="223"/>
      <c r="F104" s="223"/>
      <c r="G104" s="147"/>
      <c r="H104" s="223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223"/>
      <c r="C105" s="223"/>
      <c r="D105" s="147"/>
      <c r="E105" s="223"/>
      <c r="F105" s="223"/>
      <c r="G105" s="147"/>
      <c r="H105" s="223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223"/>
      <c r="C106" s="223"/>
      <c r="D106" s="147"/>
      <c r="E106" s="223"/>
      <c r="F106" s="223"/>
      <c r="G106" s="147"/>
      <c r="H106" s="223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223"/>
      <c r="C107" s="223"/>
      <c r="D107" s="147"/>
      <c r="E107" s="223"/>
      <c r="F107" s="223"/>
      <c r="G107" s="147"/>
      <c r="H107" s="223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223"/>
      <c r="C108" s="223"/>
      <c r="D108" s="147"/>
      <c r="E108" s="223"/>
      <c r="F108" s="223"/>
      <c r="G108" s="147"/>
      <c r="H108" s="223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223"/>
      <c r="C109" s="223"/>
      <c r="D109" s="147"/>
      <c r="E109" s="223"/>
      <c r="F109" s="223"/>
      <c r="G109" s="147"/>
      <c r="H109" s="223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223"/>
      <c r="C110" s="223"/>
      <c r="D110" s="147"/>
      <c r="E110" s="223"/>
      <c r="F110" s="223"/>
      <c r="G110" s="147"/>
      <c r="H110" s="223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223"/>
      <c r="C111" s="223"/>
      <c r="D111" s="147"/>
      <c r="E111" s="223"/>
      <c r="F111" s="223"/>
      <c r="G111" s="147"/>
      <c r="H111" s="223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223"/>
      <c r="C112" s="223"/>
      <c r="D112" s="147"/>
      <c r="E112" s="223"/>
      <c r="F112" s="223"/>
      <c r="G112" s="147"/>
      <c r="H112" s="223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223"/>
      <c r="C113" s="223"/>
      <c r="D113" s="147"/>
      <c r="E113" s="223"/>
      <c r="F113" s="223"/>
      <c r="G113" s="147"/>
      <c r="H113" s="223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223"/>
      <c r="C114" s="223"/>
      <c r="D114" s="147"/>
      <c r="E114" s="223"/>
      <c r="F114" s="223"/>
      <c r="G114" s="147"/>
      <c r="H114" s="223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223"/>
      <c r="C115" s="223"/>
      <c r="D115" s="147"/>
      <c r="E115" s="223"/>
      <c r="F115" s="223"/>
      <c r="G115" s="147"/>
      <c r="H115" s="223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223"/>
      <c r="C116" s="223"/>
      <c r="D116" s="147"/>
      <c r="E116" s="223"/>
      <c r="F116" s="223"/>
      <c r="G116" s="147"/>
      <c r="H116" s="223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223"/>
      <c r="C117" s="223"/>
      <c r="D117" s="147"/>
      <c r="E117" s="223"/>
      <c r="F117" s="223"/>
      <c r="G117" s="147"/>
      <c r="H117" s="223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223"/>
      <c r="C118" s="223"/>
      <c r="D118" s="147"/>
      <c r="E118" s="223"/>
      <c r="F118" s="223"/>
      <c r="G118" s="147"/>
      <c r="H118" s="223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223"/>
      <c r="C119" s="223"/>
      <c r="D119" s="147"/>
      <c r="E119" s="223"/>
      <c r="F119" s="223"/>
      <c r="G119" s="147"/>
      <c r="H119" s="223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223"/>
      <c r="C120" s="223"/>
      <c r="D120" s="147"/>
      <c r="E120" s="223"/>
      <c r="F120" s="223"/>
      <c r="G120" s="147"/>
      <c r="H120" s="223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223"/>
      <c r="C121" s="223"/>
      <c r="D121" s="147"/>
      <c r="E121" s="223"/>
      <c r="F121" s="223"/>
      <c r="G121" s="147"/>
      <c r="H121" s="223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223"/>
      <c r="C122" s="223"/>
      <c r="D122" s="147"/>
      <c r="E122" s="223"/>
      <c r="F122" s="223"/>
      <c r="G122" s="147"/>
      <c r="H122" s="223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223"/>
      <c r="C123" s="223"/>
      <c r="D123" s="147"/>
      <c r="E123" s="223"/>
      <c r="F123" s="223"/>
      <c r="G123" s="147"/>
      <c r="H123" s="223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223"/>
      <c r="C124" s="223"/>
      <c r="D124" s="147"/>
      <c r="E124" s="223"/>
      <c r="F124" s="223"/>
      <c r="G124" s="147"/>
      <c r="H124" s="223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223"/>
      <c r="C125" s="223"/>
      <c r="D125" s="147"/>
      <c r="E125" s="223"/>
      <c r="F125" s="223"/>
      <c r="G125" s="147"/>
      <c r="H125" s="223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223"/>
      <c r="C126" s="223"/>
      <c r="D126" s="147"/>
      <c r="E126" s="223"/>
      <c r="F126" s="223"/>
      <c r="G126" s="147"/>
      <c r="H126" s="223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223"/>
      <c r="C127" s="223"/>
      <c r="D127" s="147"/>
      <c r="E127" s="223"/>
      <c r="F127" s="223"/>
      <c r="G127" s="147"/>
      <c r="H127" s="223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223"/>
      <c r="C128" s="223"/>
      <c r="D128" s="147"/>
      <c r="E128" s="223"/>
      <c r="F128" s="223"/>
      <c r="G128" s="147"/>
      <c r="H128" s="223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223"/>
      <c r="C129" s="223"/>
      <c r="D129" s="147"/>
      <c r="E129" s="223"/>
      <c r="F129" s="223"/>
      <c r="G129" s="147"/>
      <c r="H129" s="223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223"/>
      <c r="C130" s="223"/>
      <c r="D130" s="147"/>
      <c r="E130" s="223"/>
      <c r="F130" s="223"/>
      <c r="G130" s="147"/>
      <c r="H130" s="223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223"/>
      <c r="C131" s="223"/>
      <c r="D131" s="147"/>
      <c r="E131" s="223"/>
      <c r="F131" s="223"/>
      <c r="G131" s="147"/>
      <c r="H131" s="223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223"/>
      <c r="C132" s="223"/>
      <c r="D132" s="147"/>
      <c r="E132" s="223"/>
      <c r="F132" s="223"/>
      <c r="G132" s="147"/>
      <c r="H132" s="223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223"/>
      <c r="C133" s="223"/>
      <c r="D133" s="147"/>
      <c r="E133" s="223"/>
      <c r="F133" s="223"/>
      <c r="G133" s="147"/>
      <c r="H133" s="223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223"/>
      <c r="C134" s="223"/>
      <c r="D134" s="147"/>
      <c r="E134" s="223"/>
      <c r="F134" s="223"/>
      <c r="G134" s="147"/>
      <c r="H134" s="223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223"/>
      <c r="C135" s="223"/>
      <c r="D135" s="147"/>
      <c r="E135" s="223"/>
      <c r="F135" s="223"/>
      <c r="G135" s="147"/>
      <c r="H135" s="223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223"/>
      <c r="C136" s="223"/>
      <c r="D136" s="147"/>
      <c r="E136" s="223"/>
      <c r="F136" s="223"/>
      <c r="G136" s="147"/>
      <c r="H136" s="223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223"/>
      <c r="C137" s="223"/>
      <c r="D137" s="147"/>
      <c r="E137" s="223"/>
      <c r="F137" s="223"/>
      <c r="G137" s="147"/>
      <c r="H137" s="223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223"/>
      <c r="C138" s="223"/>
      <c r="D138" s="147"/>
      <c r="E138" s="223"/>
      <c r="F138" s="223"/>
      <c r="G138" s="147"/>
      <c r="H138" s="223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223"/>
      <c r="C139" s="223"/>
      <c r="D139" s="147"/>
      <c r="E139" s="223"/>
      <c r="F139" s="223"/>
      <c r="G139" s="147"/>
      <c r="H139" s="223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223"/>
      <c r="C140" s="223"/>
      <c r="D140" s="147"/>
      <c r="E140" s="223"/>
      <c r="F140" s="223"/>
      <c r="G140" s="147"/>
      <c r="H140" s="223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223"/>
      <c r="C141" s="223"/>
      <c r="D141" s="147"/>
      <c r="E141" s="223"/>
      <c r="F141" s="223"/>
      <c r="G141" s="147"/>
      <c r="H141" s="223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223"/>
      <c r="C142" s="223"/>
      <c r="D142" s="147"/>
      <c r="E142" s="223"/>
      <c r="F142" s="223"/>
      <c r="G142" s="147"/>
      <c r="H142" s="223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223"/>
      <c r="C143" s="223"/>
      <c r="D143" s="147"/>
      <c r="E143" s="223"/>
      <c r="F143" s="223"/>
      <c r="G143" s="147"/>
      <c r="H143" s="223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223"/>
      <c r="C144" s="223"/>
      <c r="D144" s="147"/>
      <c r="E144" s="223"/>
      <c r="F144" s="223"/>
      <c r="G144" s="147"/>
      <c r="H144" s="223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223"/>
      <c r="C145" s="223"/>
      <c r="D145" s="147"/>
      <c r="E145" s="223"/>
      <c r="F145" s="223"/>
      <c r="G145" s="147"/>
      <c r="H145" s="223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223"/>
      <c r="C146" s="223"/>
      <c r="D146" s="147"/>
      <c r="E146" s="223"/>
      <c r="F146" s="223"/>
      <c r="G146" s="147"/>
      <c r="H146" s="223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223"/>
      <c r="C147" s="223"/>
      <c r="D147" s="147"/>
      <c r="E147" s="223"/>
      <c r="F147" s="223"/>
      <c r="G147" s="147"/>
      <c r="H147" s="223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223"/>
      <c r="C148" s="223"/>
      <c r="D148" s="147"/>
      <c r="E148" s="223"/>
      <c r="F148" s="223"/>
      <c r="G148" s="147"/>
      <c r="H148" s="223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223"/>
      <c r="C149" s="223"/>
      <c r="D149" s="147"/>
      <c r="E149" s="223"/>
      <c r="F149" s="223"/>
      <c r="G149" s="147"/>
      <c r="H149" s="223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223"/>
      <c r="C150" s="223"/>
      <c r="D150" s="147"/>
      <c r="E150" s="223"/>
      <c r="F150" s="223"/>
      <c r="G150" s="147"/>
      <c r="H150" s="223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223"/>
      <c r="C151" s="223"/>
      <c r="D151" s="147"/>
      <c r="E151" s="223"/>
      <c r="F151" s="223"/>
      <c r="G151" s="147"/>
      <c r="H151" s="223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223"/>
      <c r="C152" s="223"/>
      <c r="D152" s="147"/>
      <c r="E152" s="223"/>
      <c r="F152" s="223"/>
      <c r="G152" s="147"/>
      <c r="H152" s="223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223"/>
      <c r="C153" s="223"/>
      <c r="D153" s="147"/>
      <c r="E153" s="223"/>
      <c r="F153" s="223"/>
      <c r="G153" s="147"/>
      <c r="H153" s="223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223"/>
      <c r="C154" s="223"/>
      <c r="D154" s="147"/>
      <c r="E154" s="223"/>
      <c r="F154" s="223"/>
      <c r="G154" s="147"/>
      <c r="H154" s="223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223"/>
      <c r="C155" s="223"/>
      <c r="D155" s="147"/>
      <c r="E155" s="223"/>
      <c r="F155" s="223"/>
      <c r="G155" s="147"/>
      <c r="H155" s="223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223"/>
      <c r="C156" s="223"/>
      <c r="D156" s="147"/>
      <c r="E156" s="223"/>
      <c r="F156" s="223"/>
      <c r="G156" s="147"/>
      <c r="H156" s="223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223"/>
      <c r="C157" s="223"/>
      <c r="D157" s="147"/>
      <c r="E157" s="223"/>
      <c r="F157" s="223"/>
      <c r="G157" s="147"/>
      <c r="H157" s="223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223"/>
      <c r="C158" s="223"/>
      <c r="D158" s="147"/>
      <c r="E158" s="223"/>
      <c r="F158" s="223"/>
      <c r="G158" s="147"/>
      <c r="H158" s="223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223"/>
      <c r="C159" s="223"/>
      <c r="D159" s="147"/>
      <c r="E159" s="223"/>
      <c r="F159" s="223"/>
      <c r="G159" s="147"/>
      <c r="H159" s="223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223"/>
      <c r="C160" s="223"/>
      <c r="D160" s="147"/>
      <c r="E160" s="223"/>
      <c r="F160" s="223"/>
      <c r="G160" s="147"/>
      <c r="H160" s="223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223"/>
      <c r="C161" s="223"/>
      <c r="D161" s="147"/>
      <c r="E161" s="223"/>
      <c r="F161" s="223"/>
      <c r="G161" s="147"/>
      <c r="H161" s="223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223"/>
      <c r="C162" s="223"/>
      <c r="D162" s="147"/>
      <c r="E162" s="223"/>
      <c r="F162" s="223"/>
      <c r="G162" s="147"/>
      <c r="H162" s="223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223"/>
      <c r="C163" s="223"/>
      <c r="D163" s="147"/>
      <c r="E163" s="223"/>
      <c r="F163" s="223"/>
      <c r="G163" s="147"/>
      <c r="H163" s="223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223"/>
      <c r="C164" s="223"/>
      <c r="D164" s="147"/>
      <c r="E164" s="223"/>
      <c r="F164" s="223"/>
      <c r="G164" s="147"/>
      <c r="H164" s="223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223"/>
      <c r="C165" s="223"/>
      <c r="D165" s="147"/>
      <c r="E165" s="223"/>
      <c r="F165" s="223"/>
      <c r="G165" s="147"/>
      <c r="H165" s="223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223"/>
      <c r="C166" s="223"/>
      <c r="D166" s="147"/>
      <c r="E166" s="223"/>
      <c r="F166" s="223"/>
      <c r="G166" s="147"/>
      <c r="H166" s="223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223"/>
      <c r="C167" s="223"/>
      <c r="D167" s="147"/>
      <c r="E167" s="223"/>
      <c r="F167" s="223"/>
      <c r="G167" s="147"/>
      <c r="H167" s="223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223"/>
      <c r="C168" s="223"/>
      <c r="D168" s="147"/>
      <c r="E168" s="223"/>
      <c r="F168" s="223"/>
      <c r="G168" s="147"/>
      <c r="H168" s="223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223"/>
      <c r="C169" s="223"/>
      <c r="D169" s="147"/>
      <c r="E169" s="223"/>
      <c r="F169" s="223"/>
      <c r="G169" s="147"/>
      <c r="H169" s="223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223"/>
      <c r="C170" s="223"/>
      <c r="D170" s="147"/>
      <c r="E170" s="223"/>
      <c r="F170" s="223"/>
      <c r="G170" s="147"/>
      <c r="H170" s="223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223"/>
      <c r="C171" s="223"/>
      <c r="D171" s="147"/>
      <c r="E171" s="223"/>
      <c r="F171" s="223"/>
      <c r="G171" s="147"/>
      <c r="H171" s="223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223"/>
      <c r="C172" s="223"/>
      <c r="D172" s="147"/>
      <c r="E172" s="223"/>
      <c r="F172" s="223"/>
      <c r="G172" s="147"/>
      <c r="H172" s="223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223"/>
      <c r="C173" s="223"/>
      <c r="D173" s="147"/>
      <c r="E173" s="223"/>
      <c r="F173" s="223"/>
      <c r="G173" s="147"/>
      <c r="H173" s="223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223"/>
      <c r="C174" s="223"/>
      <c r="D174" s="147"/>
      <c r="E174" s="223"/>
      <c r="F174" s="223"/>
      <c r="G174" s="147"/>
      <c r="H174" s="223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223"/>
      <c r="C175" s="223"/>
      <c r="D175" s="147"/>
      <c r="E175" s="223"/>
      <c r="F175" s="223"/>
      <c r="G175" s="147"/>
      <c r="H175" s="223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223"/>
      <c r="C176" s="223"/>
      <c r="D176" s="147"/>
      <c r="E176" s="223"/>
      <c r="F176" s="223"/>
      <c r="G176" s="147"/>
      <c r="H176" s="223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223"/>
      <c r="C177" s="223"/>
      <c r="D177" s="147"/>
      <c r="E177" s="223"/>
      <c r="F177" s="223"/>
      <c r="G177" s="147"/>
      <c r="H177" s="223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223"/>
      <c r="C178" s="223"/>
      <c r="D178" s="147"/>
      <c r="E178" s="223"/>
      <c r="F178" s="223"/>
      <c r="G178" s="147"/>
      <c r="H178" s="223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223"/>
      <c r="C179" s="223"/>
      <c r="D179" s="147"/>
      <c r="E179" s="223"/>
      <c r="F179" s="223"/>
      <c r="G179" s="147"/>
      <c r="H179" s="223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223"/>
      <c r="C180" s="223"/>
      <c r="D180" s="147"/>
      <c r="E180" s="223"/>
      <c r="F180" s="223"/>
      <c r="G180" s="147"/>
      <c r="H180" s="223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223"/>
      <c r="C181" s="223"/>
      <c r="D181" s="147"/>
      <c r="E181" s="223"/>
      <c r="F181" s="223"/>
      <c r="G181" s="147"/>
      <c r="H181" s="223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223"/>
      <c r="C182" s="223"/>
      <c r="D182" s="147"/>
      <c r="E182" s="223"/>
      <c r="F182" s="223"/>
      <c r="G182" s="147"/>
      <c r="H182" s="223"/>
      <c r="I182" s="65"/>
      <c r="J182" s="65"/>
      <c r="K182" s="65"/>
      <c r="L182" s="65"/>
      <c r="M182" s="65"/>
      <c r="N182" s="65"/>
      <c r="O182" s="65"/>
      <c r="P182" s="65"/>
      <c r="Q182" s="65"/>
    </row>
    <row r="183" spans="2:17" x14ac:dyDescent="0.2">
      <c r="B183" s="223"/>
      <c r="C183" s="223"/>
      <c r="D183" s="147"/>
      <c r="E183" s="223"/>
      <c r="F183" s="223"/>
      <c r="G183" s="147"/>
      <c r="H183" s="223"/>
      <c r="I183" s="65"/>
      <c r="J183" s="65"/>
      <c r="K183" s="65"/>
      <c r="L183" s="65"/>
      <c r="M183" s="65"/>
      <c r="N183" s="65"/>
      <c r="O183" s="65"/>
      <c r="P183" s="65"/>
      <c r="Q183" s="65"/>
    </row>
    <row r="184" spans="2:17" x14ac:dyDescent="0.2">
      <c r="B184" s="223"/>
      <c r="C184" s="223"/>
      <c r="D184" s="147"/>
      <c r="E184" s="223"/>
      <c r="F184" s="223"/>
      <c r="G184" s="147"/>
      <c r="H184" s="223"/>
      <c r="I184" s="65"/>
      <c r="J184" s="65"/>
      <c r="K184" s="65"/>
      <c r="L184" s="65"/>
      <c r="M184" s="65"/>
      <c r="N184" s="65"/>
      <c r="O184" s="65"/>
      <c r="P184" s="65"/>
      <c r="Q184" s="65"/>
    </row>
    <row r="185" spans="2:17" x14ac:dyDescent="0.2">
      <c r="B185" s="223"/>
      <c r="C185" s="223"/>
      <c r="D185" s="147"/>
      <c r="E185" s="223"/>
      <c r="F185" s="223"/>
      <c r="G185" s="147"/>
      <c r="H185" s="223"/>
      <c r="I185" s="65"/>
      <c r="J185" s="65"/>
      <c r="K185" s="65"/>
      <c r="L185" s="65"/>
      <c r="M185" s="65"/>
      <c r="N185" s="65"/>
      <c r="O185" s="65"/>
      <c r="P185" s="65"/>
      <c r="Q185" s="65"/>
    </row>
    <row r="186" spans="2:17" x14ac:dyDescent="0.2">
      <c r="B186" s="223"/>
      <c r="C186" s="223"/>
      <c r="D186" s="147"/>
      <c r="E186" s="223"/>
      <c r="F186" s="223"/>
      <c r="G186" s="147"/>
      <c r="H186" s="223"/>
      <c r="I186" s="65"/>
      <c r="J186" s="65"/>
      <c r="K186" s="65"/>
      <c r="L186" s="65"/>
      <c r="M186" s="65"/>
      <c r="N186" s="65"/>
      <c r="O186" s="65"/>
      <c r="P186" s="65"/>
      <c r="Q186" s="65"/>
    </row>
    <row r="187" spans="2:17" x14ac:dyDescent="0.2">
      <c r="B187" s="223"/>
      <c r="C187" s="223"/>
      <c r="D187" s="147"/>
      <c r="E187" s="223"/>
      <c r="F187" s="223"/>
      <c r="G187" s="147"/>
      <c r="H187" s="223"/>
      <c r="I187" s="65"/>
      <c r="J187" s="65"/>
      <c r="K187" s="65"/>
      <c r="L187" s="65"/>
      <c r="M187" s="65"/>
      <c r="N187" s="65"/>
      <c r="O187" s="65"/>
      <c r="P187" s="65"/>
      <c r="Q187" s="65"/>
    </row>
    <row r="188" spans="2:17" x14ac:dyDescent="0.2">
      <c r="B188" s="223"/>
      <c r="C188" s="223"/>
      <c r="D188" s="147"/>
      <c r="E188" s="223"/>
      <c r="F188" s="223"/>
      <c r="G188" s="147"/>
      <c r="H188" s="223"/>
      <c r="I188" s="65"/>
      <c r="J188" s="65"/>
      <c r="K188" s="65"/>
      <c r="L188" s="65"/>
      <c r="M188" s="65"/>
      <c r="N188" s="65"/>
      <c r="O188" s="65"/>
      <c r="P188" s="65"/>
      <c r="Q188" s="65"/>
    </row>
    <row r="189" spans="2:17" x14ac:dyDescent="0.2">
      <c r="B189" s="223"/>
      <c r="C189" s="223"/>
      <c r="D189" s="147"/>
      <c r="E189" s="223"/>
      <c r="F189" s="223"/>
      <c r="G189" s="147"/>
      <c r="H189" s="223"/>
      <c r="I189" s="65"/>
      <c r="J189" s="65"/>
      <c r="K189" s="65"/>
      <c r="L189" s="65"/>
      <c r="M189" s="65"/>
      <c r="N189" s="65"/>
      <c r="O189" s="65"/>
      <c r="P189" s="65"/>
      <c r="Q189" s="65"/>
    </row>
    <row r="190" spans="2:17" x14ac:dyDescent="0.2">
      <c r="B190" s="223"/>
      <c r="C190" s="223"/>
      <c r="D190" s="147"/>
      <c r="E190" s="223"/>
      <c r="F190" s="223"/>
      <c r="G190" s="147"/>
      <c r="H190" s="223"/>
      <c r="I190" s="65"/>
      <c r="J190" s="65"/>
      <c r="K190" s="65"/>
      <c r="L190" s="65"/>
      <c r="M190" s="65"/>
      <c r="N190" s="65"/>
      <c r="O190" s="65"/>
      <c r="P190" s="65"/>
      <c r="Q190" s="65"/>
    </row>
    <row r="191" spans="2:17" x14ac:dyDescent="0.2">
      <c r="B191" s="223"/>
      <c r="C191" s="223"/>
      <c r="D191" s="147"/>
      <c r="E191" s="223"/>
      <c r="F191" s="223"/>
      <c r="G191" s="147"/>
      <c r="H191" s="223"/>
      <c r="I191" s="65"/>
      <c r="J191" s="65"/>
      <c r="K191" s="65"/>
      <c r="L191" s="65"/>
      <c r="M191" s="65"/>
      <c r="N191" s="65"/>
      <c r="O191" s="65"/>
      <c r="P191" s="65"/>
      <c r="Q191" s="65"/>
    </row>
    <row r="192" spans="2:17" x14ac:dyDescent="0.2">
      <c r="B192" s="223"/>
      <c r="C192" s="223"/>
      <c r="D192" s="147"/>
      <c r="E192" s="223"/>
      <c r="F192" s="223"/>
      <c r="G192" s="147"/>
      <c r="H192" s="223"/>
      <c r="I192" s="65"/>
      <c r="J192" s="65"/>
      <c r="K192" s="65"/>
      <c r="L192" s="65"/>
      <c r="M192" s="65"/>
      <c r="N192" s="65"/>
      <c r="O192" s="65"/>
      <c r="P192" s="65"/>
      <c r="Q192" s="65"/>
    </row>
    <row r="193" spans="2:17" x14ac:dyDescent="0.2">
      <c r="B193" s="223"/>
      <c r="C193" s="223"/>
      <c r="D193" s="147"/>
      <c r="E193" s="223"/>
      <c r="F193" s="223"/>
      <c r="G193" s="147"/>
      <c r="H193" s="223"/>
      <c r="I193" s="65"/>
      <c r="J193" s="65"/>
      <c r="K193" s="65"/>
      <c r="L193" s="65"/>
      <c r="M193" s="65"/>
      <c r="N193" s="65"/>
      <c r="O193" s="65"/>
      <c r="P193" s="65"/>
      <c r="Q193" s="65"/>
    </row>
    <row r="194" spans="2:17" x14ac:dyDescent="0.2">
      <c r="B194" s="223"/>
      <c r="C194" s="223"/>
      <c r="D194" s="147"/>
      <c r="E194" s="223"/>
      <c r="F194" s="223"/>
      <c r="G194" s="147"/>
      <c r="H194" s="223"/>
      <c r="I194" s="65"/>
      <c r="J194" s="65"/>
      <c r="K194" s="65"/>
      <c r="L194" s="65"/>
      <c r="M194" s="65"/>
      <c r="N194" s="65"/>
      <c r="O194" s="65"/>
      <c r="P194" s="65"/>
      <c r="Q194" s="65"/>
    </row>
    <row r="195" spans="2:17" x14ac:dyDescent="0.2">
      <c r="B195" s="223"/>
      <c r="C195" s="223"/>
      <c r="D195" s="147"/>
      <c r="E195" s="223"/>
      <c r="F195" s="223"/>
      <c r="G195" s="147"/>
      <c r="H195" s="223"/>
      <c r="I195" s="65"/>
      <c r="J195" s="65"/>
      <c r="K195" s="65"/>
      <c r="L195" s="65"/>
      <c r="M195" s="65"/>
      <c r="N195" s="65"/>
      <c r="O195" s="65"/>
      <c r="P195" s="65"/>
      <c r="Q195" s="65"/>
    </row>
    <row r="196" spans="2:17" x14ac:dyDescent="0.2">
      <c r="B196" s="223"/>
      <c r="C196" s="223"/>
      <c r="D196" s="147"/>
      <c r="E196" s="223"/>
      <c r="F196" s="223"/>
      <c r="G196" s="147"/>
      <c r="H196" s="223"/>
      <c r="I196" s="65"/>
      <c r="J196" s="65"/>
      <c r="K196" s="65"/>
      <c r="L196" s="65"/>
      <c r="M196" s="65"/>
      <c r="N196" s="65"/>
      <c r="O196" s="65"/>
      <c r="P196" s="65"/>
      <c r="Q196" s="65"/>
    </row>
    <row r="197" spans="2:17" x14ac:dyDescent="0.2">
      <c r="B197" s="223"/>
      <c r="C197" s="223"/>
      <c r="D197" s="147"/>
      <c r="E197" s="223"/>
      <c r="F197" s="223"/>
      <c r="G197" s="147"/>
      <c r="H197" s="223"/>
      <c r="I197" s="65"/>
      <c r="J197" s="65"/>
      <c r="K197" s="65"/>
      <c r="L197" s="65"/>
      <c r="M197" s="65"/>
      <c r="N197" s="65"/>
      <c r="O197" s="65"/>
      <c r="P197" s="65"/>
      <c r="Q197" s="65"/>
    </row>
    <row r="198" spans="2:17" x14ac:dyDescent="0.2">
      <c r="B198" s="223"/>
      <c r="C198" s="223"/>
      <c r="D198" s="147"/>
      <c r="E198" s="223"/>
      <c r="F198" s="223"/>
      <c r="G198" s="147"/>
      <c r="H198" s="223"/>
      <c r="I198" s="65"/>
      <c r="J198" s="65"/>
      <c r="K198" s="65"/>
      <c r="L198" s="65"/>
      <c r="M198" s="65"/>
      <c r="N198" s="65"/>
      <c r="O198" s="65"/>
      <c r="P198" s="65"/>
      <c r="Q198" s="65"/>
    </row>
    <row r="199" spans="2:17" x14ac:dyDescent="0.2">
      <c r="B199" s="223"/>
      <c r="C199" s="223"/>
      <c r="D199" s="147"/>
      <c r="E199" s="223"/>
      <c r="F199" s="223"/>
      <c r="G199" s="147"/>
      <c r="H199" s="223"/>
      <c r="I199" s="65"/>
      <c r="J199" s="65"/>
      <c r="K199" s="65"/>
      <c r="L199" s="65"/>
      <c r="M199" s="65"/>
      <c r="N199" s="65"/>
      <c r="O199" s="65"/>
      <c r="P199" s="65"/>
      <c r="Q199" s="65"/>
    </row>
    <row r="200" spans="2:17" x14ac:dyDescent="0.2">
      <c r="B200" s="223"/>
      <c r="C200" s="223"/>
      <c r="D200" s="147"/>
      <c r="E200" s="223"/>
      <c r="F200" s="223"/>
      <c r="G200" s="147"/>
      <c r="H200" s="223"/>
      <c r="I200" s="65"/>
      <c r="J200" s="65"/>
      <c r="K200" s="65"/>
      <c r="L200" s="65"/>
      <c r="M200" s="65"/>
      <c r="N200" s="65"/>
      <c r="O200" s="65"/>
      <c r="P200" s="65"/>
      <c r="Q200" s="65"/>
    </row>
    <row r="201" spans="2:17" x14ac:dyDescent="0.2">
      <c r="B201" s="223"/>
      <c r="C201" s="223"/>
      <c r="D201" s="147"/>
      <c r="E201" s="223"/>
      <c r="F201" s="223"/>
      <c r="G201" s="147"/>
      <c r="H201" s="223"/>
      <c r="I201" s="65"/>
      <c r="J201" s="65"/>
      <c r="K201" s="65"/>
      <c r="L201" s="65"/>
      <c r="M201" s="65"/>
      <c r="N201" s="65"/>
      <c r="O201" s="65"/>
      <c r="P201" s="65"/>
      <c r="Q201" s="65"/>
    </row>
    <row r="202" spans="2:17" x14ac:dyDescent="0.2">
      <c r="B202" s="223"/>
      <c r="C202" s="223"/>
      <c r="D202" s="147"/>
      <c r="E202" s="223"/>
      <c r="F202" s="223"/>
      <c r="G202" s="147"/>
      <c r="H202" s="223"/>
      <c r="I202" s="65"/>
      <c r="J202" s="65"/>
      <c r="K202" s="65"/>
      <c r="L202" s="65"/>
      <c r="M202" s="65"/>
      <c r="N202" s="65"/>
      <c r="O202" s="65"/>
      <c r="P202" s="65"/>
      <c r="Q202" s="65"/>
    </row>
    <row r="203" spans="2:17" x14ac:dyDescent="0.2">
      <c r="B203" s="223"/>
      <c r="C203" s="223"/>
      <c r="D203" s="147"/>
      <c r="E203" s="223"/>
      <c r="F203" s="223"/>
      <c r="G203" s="147"/>
      <c r="H203" s="223"/>
      <c r="I203" s="65"/>
      <c r="J203" s="65"/>
      <c r="K203" s="65"/>
      <c r="L203" s="65"/>
      <c r="M203" s="65"/>
      <c r="N203" s="65"/>
      <c r="O203" s="65"/>
      <c r="P203" s="65"/>
      <c r="Q203" s="65"/>
    </row>
    <row r="204" spans="2:17" x14ac:dyDescent="0.2">
      <c r="B204" s="223"/>
      <c r="C204" s="223"/>
      <c r="D204" s="147"/>
      <c r="E204" s="223"/>
      <c r="F204" s="223"/>
      <c r="G204" s="147"/>
      <c r="H204" s="223"/>
      <c r="I204" s="65"/>
      <c r="J204" s="65"/>
      <c r="K204" s="65"/>
      <c r="L204" s="65"/>
      <c r="M204" s="65"/>
      <c r="N204" s="65"/>
      <c r="O204" s="65"/>
      <c r="P204" s="65"/>
      <c r="Q204" s="65"/>
    </row>
    <row r="205" spans="2:17" x14ac:dyDescent="0.2">
      <c r="B205" s="223"/>
      <c r="C205" s="223"/>
      <c r="D205" s="147"/>
      <c r="E205" s="223"/>
      <c r="F205" s="223"/>
      <c r="G205" s="147"/>
      <c r="H205" s="223"/>
      <c r="I205" s="65"/>
      <c r="J205" s="65"/>
      <c r="K205" s="65"/>
      <c r="L205" s="65"/>
      <c r="M205" s="65"/>
      <c r="N205" s="65"/>
      <c r="O205" s="65"/>
      <c r="P205" s="65"/>
      <c r="Q205" s="65"/>
    </row>
    <row r="206" spans="2:17" x14ac:dyDescent="0.2">
      <c r="B206" s="223"/>
      <c r="C206" s="223"/>
      <c r="D206" s="147"/>
      <c r="E206" s="223"/>
      <c r="F206" s="223"/>
      <c r="G206" s="147"/>
      <c r="H206" s="223"/>
      <c r="I206" s="65"/>
      <c r="J206" s="65"/>
      <c r="K206" s="65"/>
      <c r="L206" s="65"/>
      <c r="M206" s="65"/>
      <c r="N206" s="65"/>
      <c r="O206" s="65"/>
      <c r="P206" s="65"/>
      <c r="Q206" s="65"/>
    </row>
    <row r="207" spans="2:17" x14ac:dyDescent="0.2">
      <c r="B207" s="223"/>
      <c r="C207" s="223"/>
      <c r="D207" s="147"/>
      <c r="E207" s="223"/>
      <c r="F207" s="223"/>
      <c r="G207" s="147"/>
      <c r="H207" s="223"/>
      <c r="I207" s="65"/>
      <c r="J207" s="65"/>
      <c r="K207" s="65"/>
      <c r="L207" s="65"/>
      <c r="M207" s="65"/>
      <c r="N207" s="65"/>
      <c r="O207" s="65"/>
      <c r="P207" s="65"/>
      <c r="Q207" s="65"/>
    </row>
    <row r="208" spans="2:17" x14ac:dyDescent="0.2">
      <c r="B208" s="223"/>
      <c r="C208" s="223"/>
      <c r="D208" s="147"/>
      <c r="E208" s="223"/>
      <c r="F208" s="223"/>
      <c r="G208" s="147"/>
      <c r="H208" s="223"/>
      <c r="I208" s="65"/>
      <c r="J208" s="65"/>
      <c r="K208" s="65"/>
      <c r="L208" s="65"/>
      <c r="M208" s="65"/>
      <c r="N208" s="65"/>
      <c r="O208" s="65"/>
      <c r="P208" s="65"/>
      <c r="Q208" s="65"/>
    </row>
    <row r="209" spans="2:17" x14ac:dyDescent="0.2">
      <c r="B209" s="223"/>
      <c r="C209" s="223"/>
      <c r="D209" s="147"/>
      <c r="E209" s="223"/>
      <c r="F209" s="223"/>
      <c r="G209" s="147"/>
      <c r="H209" s="223"/>
      <c r="I209" s="65"/>
      <c r="J209" s="65"/>
      <c r="K209" s="65"/>
      <c r="L209" s="65"/>
      <c r="M209" s="65"/>
      <c r="N209" s="65"/>
      <c r="O209" s="65"/>
      <c r="P209" s="65"/>
      <c r="Q209" s="65"/>
    </row>
    <row r="210" spans="2:17" x14ac:dyDescent="0.2">
      <c r="B210" s="223"/>
      <c r="C210" s="223"/>
      <c r="D210" s="147"/>
      <c r="E210" s="223"/>
      <c r="F210" s="223"/>
      <c r="G210" s="147"/>
      <c r="H210" s="223"/>
      <c r="I210" s="65"/>
      <c r="J210" s="65"/>
      <c r="K210" s="65"/>
      <c r="L210" s="65"/>
      <c r="M210" s="65"/>
      <c r="N210" s="65"/>
      <c r="O210" s="65"/>
      <c r="P210" s="65"/>
      <c r="Q210" s="65"/>
    </row>
    <row r="211" spans="2:17" x14ac:dyDescent="0.2">
      <c r="B211" s="223"/>
      <c r="C211" s="223"/>
      <c r="D211" s="147"/>
      <c r="E211" s="223"/>
      <c r="F211" s="223"/>
      <c r="G211" s="147"/>
      <c r="H211" s="223"/>
      <c r="I211" s="65"/>
      <c r="J211" s="65"/>
      <c r="K211" s="65"/>
      <c r="L211" s="65"/>
      <c r="M211" s="65"/>
      <c r="N211" s="65"/>
      <c r="O211" s="65"/>
      <c r="P211" s="65"/>
      <c r="Q211" s="65"/>
    </row>
    <row r="212" spans="2:17" x14ac:dyDescent="0.2">
      <c r="B212" s="223"/>
      <c r="C212" s="223"/>
      <c r="D212" s="147"/>
      <c r="E212" s="223"/>
      <c r="F212" s="223"/>
      <c r="G212" s="147"/>
      <c r="H212" s="223"/>
      <c r="I212" s="65"/>
      <c r="J212" s="65"/>
      <c r="K212" s="65"/>
      <c r="L212" s="65"/>
      <c r="M212" s="65"/>
      <c r="N212" s="65"/>
      <c r="O212" s="65"/>
      <c r="P212" s="65"/>
      <c r="Q212" s="65"/>
    </row>
    <row r="213" spans="2:17" x14ac:dyDescent="0.2">
      <c r="B213" s="223"/>
      <c r="C213" s="223"/>
      <c r="D213" s="147"/>
      <c r="E213" s="223"/>
      <c r="F213" s="223"/>
      <c r="G213" s="147"/>
      <c r="H213" s="223"/>
      <c r="I213" s="65"/>
      <c r="J213" s="65"/>
      <c r="K213" s="65"/>
      <c r="L213" s="65"/>
      <c r="M213" s="65"/>
      <c r="N213" s="65"/>
      <c r="O213" s="65"/>
      <c r="P213" s="65"/>
      <c r="Q213" s="65"/>
    </row>
    <row r="214" spans="2:17" x14ac:dyDescent="0.2">
      <c r="B214" s="223"/>
      <c r="C214" s="223"/>
      <c r="D214" s="147"/>
      <c r="E214" s="223"/>
      <c r="F214" s="223"/>
      <c r="G214" s="147"/>
      <c r="H214" s="223"/>
      <c r="I214" s="65"/>
      <c r="J214" s="65"/>
      <c r="K214" s="65"/>
      <c r="L214" s="65"/>
      <c r="M214" s="65"/>
      <c r="N214" s="65"/>
      <c r="O214" s="65"/>
      <c r="P214" s="65"/>
      <c r="Q214" s="65"/>
    </row>
    <row r="215" spans="2:17" x14ac:dyDescent="0.2">
      <c r="B215" s="223"/>
      <c r="C215" s="223"/>
      <c r="D215" s="147"/>
      <c r="E215" s="223"/>
      <c r="F215" s="223"/>
      <c r="G215" s="147"/>
      <c r="H215" s="223"/>
      <c r="I215" s="65"/>
      <c r="J215" s="65"/>
      <c r="K215" s="65"/>
      <c r="L215" s="65"/>
      <c r="M215" s="65"/>
      <c r="N215" s="65"/>
      <c r="O215" s="65"/>
      <c r="P215" s="65"/>
      <c r="Q215" s="65"/>
    </row>
    <row r="216" spans="2:17" x14ac:dyDescent="0.2">
      <c r="B216" s="223"/>
      <c r="C216" s="223"/>
      <c r="D216" s="147"/>
      <c r="E216" s="223"/>
      <c r="F216" s="223"/>
      <c r="G216" s="147"/>
      <c r="H216" s="223"/>
      <c r="I216" s="65"/>
      <c r="J216" s="65"/>
      <c r="K216" s="65"/>
      <c r="L216" s="65"/>
      <c r="M216" s="65"/>
      <c r="N216" s="65"/>
      <c r="O216" s="65"/>
      <c r="P216" s="65"/>
      <c r="Q216" s="65"/>
    </row>
    <row r="217" spans="2:17" x14ac:dyDescent="0.2">
      <c r="B217" s="223"/>
      <c r="C217" s="223"/>
      <c r="D217" s="147"/>
      <c r="E217" s="223"/>
      <c r="F217" s="223"/>
      <c r="G217" s="147"/>
      <c r="H217" s="223"/>
      <c r="I217" s="65"/>
      <c r="J217" s="65"/>
      <c r="K217" s="65"/>
      <c r="L217" s="65"/>
      <c r="M217" s="65"/>
      <c r="N217" s="65"/>
      <c r="O217" s="65"/>
      <c r="P217" s="65"/>
      <c r="Q217" s="65"/>
    </row>
    <row r="218" spans="2:17" x14ac:dyDescent="0.2">
      <c r="B218" s="223"/>
      <c r="C218" s="223"/>
      <c r="D218" s="147"/>
      <c r="E218" s="223"/>
      <c r="F218" s="223"/>
      <c r="G218" s="147"/>
      <c r="H218" s="223"/>
      <c r="I218" s="65"/>
      <c r="J218" s="65"/>
      <c r="K218" s="65"/>
      <c r="L218" s="65"/>
      <c r="M218" s="65"/>
      <c r="N218" s="65"/>
      <c r="O218" s="65"/>
      <c r="P218" s="65"/>
      <c r="Q218" s="65"/>
    </row>
    <row r="219" spans="2:17" x14ac:dyDescent="0.2">
      <c r="B219" s="223"/>
      <c r="C219" s="223"/>
      <c r="D219" s="147"/>
      <c r="E219" s="223"/>
      <c r="F219" s="223"/>
      <c r="G219" s="147"/>
      <c r="H219" s="223"/>
      <c r="I219" s="65"/>
      <c r="J219" s="65"/>
      <c r="K219" s="65"/>
      <c r="L219" s="65"/>
      <c r="M219" s="65"/>
      <c r="N219" s="65"/>
      <c r="O219" s="65"/>
      <c r="P219" s="65"/>
      <c r="Q219" s="65"/>
    </row>
    <row r="220" spans="2:17" x14ac:dyDescent="0.2">
      <c r="B220" s="223"/>
      <c r="C220" s="223"/>
      <c r="D220" s="147"/>
      <c r="E220" s="223"/>
      <c r="F220" s="223"/>
      <c r="G220" s="147"/>
      <c r="H220" s="223"/>
      <c r="I220" s="65"/>
      <c r="J220" s="65"/>
      <c r="K220" s="65"/>
      <c r="L220" s="65"/>
      <c r="M220" s="65"/>
      <c r="N220" s="65"/>
      <c r="O220" s="65"/>
      <c r="P220" s="65"/>
      <c r="Q220" s="65"/>
    </row>
    <row r="221" spans="2:17" x14ac:dyDescent="0.2">
      <c r="B221" s="223"/>
      <c r="C221" s="223"/>
      <c r="D221" s="147"/>
      <c r="E221" s="223"/>
      <c r="F221" s="223"/>
      <c r="G221" s="147"/>
      <c r="H221" s="223"/>
      <c r="I221" s="65"/>
      <c r="J221" s="65"/>
      <c r="K221" s="65"/>
      <c r="L221" s="65"/>
      <c r="M221" s="65"/>
      <c r="N221" s="65"/>
      <c r="O221" s="65"/>
      <c r="P221" s="65"/>
      <c r="Q221" s="65"/>
    </row>
    <row r="222" spans="2:17" x14ac:dyDescent="0.2">
      <c r="B222" s="223"/>
      <c r="C222" s="223"/>
      <c r="D222" s="147"/>
      <c r="E222" s="223"/>
      <c r="F222" s="223"/>
      <c r="G222" s="147"/>
      <c r="H222" s="223"/>
      <c r="I222" s="65"/>
      <c r="J222" s="65"/>
      <c r="K222" s="65"/>
      <c r="L222" s="65"/>
      <c r="M222" s="65"/>
      <c r="N222" s="65"/>
      <c r="O222" s="65"/>
      <c r="P222" s="65"/>
      <c r="Q222" s="65"/>
    </row>
    <row r="223" spans="2:17" x14ac:dyDescent="0.2">
      <c r="B223" s="223"/>
      <c r="C223" s="223"/>
      <c r="D223" s="147"/>
      <c r="E223" s="223"/>
      <c r="F223" s="223"/>
      <c r="G223" s="147"/>
      <c r="H223" s="223"/>
      <c r="I223" s="65"/>
      <c r="J223" s="65"/>
      <c r="K223" s="65"/>
      <c r="L223" s="65"/>
      <c r="M223" s="65"/>
      <c r="N223" s="65"/>
      <c r="O223" s="65"/>
      <c r="P223" s="65"/>
      <c r="Q223" s="65"/>
    </row>
    <row r="224" spans="2:17" x14ac:dyDescent="0.2">
      <c r="B224" s="223"/>
      <c r="C224" s="223"/>
      <c r="D224" s="147"/>
      <c r="E224" s="223"/>
      <c r="F224" s="223"/>
      <c r="G224" s="147"/>
      <c r="H224" s="223"/>
      <c r="I224" s="65"/>
      <c r="J224" s="65"/>
      <c r="K224" s="65"/>
      <c r="L224" s="65"/>
      <c r="M224" s="65"/>
      <c r="N224" s="65"/>
      <c r="O224" s="65"/>
      <c r="P224" s="65"/>
      <c r="Q224" s="65"/>
    </row>
    <row r="225" spans="2:17" x14ac:dyDescent="0.2">
      <c r="B225" s="223"/>
      <c r="C225" s="223"/>
      <c r="D225" s="147"/>
      <c r="E225" s="223"/>
      <c r="F225" s="223"/>
      <c r="G225" s="147"/>
      <c r="H225" s="223"/>
      <c r="I225" s="65"/>
      <c r="J225" s="65"/>
      <c r="K225" s="65"/>
      <c r="L225" s="65"/>
      <c r="M225" s="65"/>
      <c r="N225" s="65"/>
      <c r="O225" s="65"/>
      <c r="P225" s="65"/>
      <c r="Q225" s="65"/>
    </row>
    <row r="226" spans="2:17" x14ac:dyDescent="0.2">
      <c r="B226" s="223"/>
      <c r="C226" s="223"/>
      <c r="D226" s="147"/>
      <c r="E226" s="223"/>
      <c r="F226" s="223"/>
      <c r="G226" s="147"/>
      <c r="H226" s="223"/>
      <c r="I226" s="65"/>
      <c r="J226" s="65"/>
      <c r="K226" s="65"/>
      <c r="L226" s="65"/>
      <c r="M226" s="65"/>
      <c r="N226" s="65"/>
      <c r="O226" s="65"/>
      <c r="P226" s="65"/>
      <c r="Q226" s="65"/>
    </row>
    <row r="227" spans="2:17" x14ac:dyDescent="0.2">
      <c r="B227" s="223"/>
      <c r="C227" s="223"/>
      <c r="D227" s="147"/>
      <c r="E227" s="223"/>
      <c r="F227" s="223"/>
      <c r="G227" s="147"/>
      <c r="H227" s="223"/>
      <c r="I227" s="65"/>
      <c r="J227" s="65"/>
      <c r="K227" s="65"/>
      <c r="L227" s="65"/>
      <c r="M227" s="65"/>
      <c r="N227" s="65"/>
      <c r="O227" s="65"/>
      <c r="P227" s="65"/>
      <c r="Q227" s="65"/>
    </row>
    <row r="228" spans="2:17" x14ac:dyDescent="0.2">
      <c r="B228" s="223"/>
      <c r="C228" s="223"/>
      <c r="D228" s="147"/>
      <c r="E228" s="223"/>
      <c r="F228" s="223"/>
      <c r="G228" s="147"/>
      <c r="H228" s="223"/>
      <c r="I228" s="65"/>
      <c r="J228" s="65"/>
      <c r="K228" s="65"/>
      <c r="L228" s="65"/>
      <c r="M228" s="65"/>
      <c r="N228" s="65"/>
      <c r="O228" s="65"/>
      <c r="P228" s="65"/>
      <c r="Q228" s="65"/>
    </row>
    <row r="229" spans="2:17" x14ac:dyDescent="0.2">
      <c r="B229" s="223"/>
      <c r="C229" s="223"/>
      <c r="D229" s="147"/>
      <c r="E229" s="223"/>
      <c r="F229" s="223"/>
      <c r="G229" s="147"/>
      <c r="H229" s="223"/>
      <c r="I229" s="65"/>
      <c r="J229" s="65"/>
      <c r="K229" s="65"/>
      <c r="L229" s="65"/>
      <c r="M229" s="65"/>
      <c r="N229" s="65"/>
      <c r="O229" s="65"/>
      <c r="P229" s="65"/>
      <c r="Q229" s="65"/>
    </row>
    <row r="230" spans="2:17" x14ac:dyDescent="0.2">
      <c r="B230" s="223"/>
      <c r="C230" s="223"/>
      <c r="D230" s="147"/>
      <c r="E230" s="223"/>
      <c r="F230" s="223"/>
      <c r="G230" s="147"/>
      <c r="H230" s="223"/>
      <c r="I230" s="65"/>
      <c r="J230" s="65"/>
      <c r="K230" s="65"/>
      <c r="L230" s="65"/>
      <c r="M230" s="65"/>
      <c r="N230" s="65"/>
      <c r="O230" s="65"/>
      <c r="P230" s="65"/>
      <c r="Q230" s="65"/>
    </row>
    <row r="231" spans="2:17" x14ac:dyDescent="0.2">
      <c r="B231" s="223"/>
      <c r="C231" s="223"/>
      <c r="D231" s="147"/>
      <c r="E231" s="223"/>
      <c r="F231" s="223"/>
      <c r="G231" s="147"/>
      <c r="H231" s="223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2:17" x14ac:dyDescent="0.2">
      <c r="B232" s="223"/>
      <c r="C232" s="223"/>
      <c r="D232" s="147"/>
      <c r="E232" s="223"/>
      <c r="F232" s="223"/>
      <c r="G232" s="147"/>
      <c r="H232" s="223"/>
      <c r="I232" s="65"/>
      <c r="J232" s="65"/>
      <c r="K232" s="65"/>
      <c r="L232" s="65"/>
      <c r="M232" s="65"/>
      <c r="N232" s="65"/>
      <c r="O232" s="65"/>
      <c r="P232" s="65"/>
      <c r="Q232" s="65"/>
    </row>
    <row r="233" spans="2:17" x14ac:dyDescent="0.2">
      <c r="B233" s="223"/>
      <c r="C233" s="223"/>
      <c r="D233" s="147"/>
      <c r="E233" s="223"/>
      <c r="F233" s="223"/>
      <c r="G233" s="147"/>
      <c r="H233" s="223"/>
      <c r="I233" s="65"/>
      <c r="J233" s="65"/>
      <c r="K233" s="65"/>
      <c r="L233" s="65"/>
      <c r="M233" s="65"/>
      <c r="N233" s="65"/>
      <c r="O233" s="65"/>
      <c r="P233" s="65"/>
      <c r="Q233" s="65"/>
    </row>
    <row r="234" spans="2:17" x14ac:dyDescent="0.2">
      <c r="B234" s="223"/>
      <c r="C234" s="223"/>
      <c r="D234" s="147"/>
      <c r="E234" s="223"/>
      <c r="F234" s="223"/>
      <c r="G234" s="147"/>
      <c r="H234" s="223"/>
      <c r="I234" s="65"/>
      <c r="J234" s="65"/>
      <c r="K234" s="65"/>
      <c r="L234" s="65"/>
      <c r="M234" s="65"/>
      <c r="N234" s="65"/>
      <c r="O234" s="65"/>
      <c r="P234" s="65"/>
      <c r="Q234" s="65"/>
    </row>
    <row r="235" spans="2:17" x14ac:dyDescent="0.2">
      <c r="B235" s="223"/>
      <c r="C235" s="223"/>
      <c r="D235" s="147"/>
      <c r="E235" s="223"/>
      <c r="F235" s="223"/>
      <c r="G235" s="147"/>
      <c r="H235" s="223"/>
      <c r="I235" s="65"/>
      <c r="J235" s="65"/>
      <c r="K235" s="65"/>
      <c r="L235" s="65"/>
      <c r="M235" s="65"/>
      <c r="N235" s="65"/>
      <c r="O235" s="65"/>
      <c r="P235" s="65"/>
      <c r="Q235" s="65"/>
    </row>
    <row r="236" spans="2:17" x14ac:dyDescent="0.2">
      <c r="B236" s="223"/>
      <c r="C236" s="223"/>
      <c r="D236" s="147"/>
      <c r="E236" s="223"/>
      <c r="F236" s="223"/>
      <c r="G236" s="147"/>
      <c r="H236" s="223"/>
      <c r="I236" s="65"/>
      <c r="J236" s="65"/>
      <c r="K236" s="65"/>
      <c r="L236" s="65"/>
      <c r="M236" s="65"/>
      <c r="N236" s="65"/>
      <c r="O236" s="65"/>
      <c r="P236" s="65"/>
      <c r="Q236" s="65"/>
    </row>
    <row r="237" spans="2:17" x14ac:dyDescent="0.2">
      <c r="B237" s="223"/>
      <c r="C237" s="223"/>
      <c r="D237" s="147"/>
      <c r="E237" s="223"/>
      <c r="F237" s="223"/>
      <c r="G237" s="147"/>
      <c r="H237" s="223"/>
      <c r="I237" s="65"/>
      <c r="J237" s="65"/>
      <c r="K237" s="65"/>
      <c r="L237" s="65"/>
      <c r="M237" s="65"/>
      <c r="N237" s="65"/>
      <c r="O237" s="65"/>
      <c r="P237" s="65"/>
      <c r="Q237" s="65"/>
    </row>
    <row r="238" spans="2:17" x14ac:dyDescent="0.2">
      <c r="B238" s="223"/>
      <c r="C238" s="223"/>
      <c r="D238" s="147"/>
      <c r="E238" s="223"/>
      <c r="F238" s="223"/>
      <c r="G238" s="147"/>
      <c r="H238" s="223"/>
      <c r="I238" s="65"/>
      <c r="J238" s="65"/>
      <c r="K238" s="65"/>
      <c r="L238" s="65"/>
      <c r="M238" s="65"/>
      <c r="N238" s="65"/>
      <c r="O238" s="65"/>
      <c r="P238" s="65"/>
      <c r="Q238" s="65"/>
    </row>
    <row r="239" spans="2:17" x14ac:dyDescent="0.2">
      <c r="B239" s="223"/>
      <c r="C239" s="223"/>
      <c r="D239" s="147"/>
      <c r="E239" s="223"/>
      <c r="F239" s="223"/>
      <c r="G239" s="147"/>
      <c r="H239" s="223"/>
      <c r="I239" s="65"/>
      <c r="J239" s="65"/>
      <c r="K239" s="65"/>
      <c r="L239" s="65"/>
      <c r="M239" s="65"/>
      <c r="N239" s="65"/>
      <c r="O239" s="65"/>
      <c r="P239" s="65"/>
      <c r="Q239" s="65"/>
    </row>
    <row r="240" spans="2:17" x14ac:dyDescent="0.2">
      <c r="B240" s="223"/>
      <c r="C240" s="223"/>
      <c r="D240" s="147"/>
      <c r="E240" s="223"/>
      <c r="F240" s="223"/>
      <c r="G240" s="147"/>
      <c r="H240" s="223"/>
      <c r="I240" s="65"/>
      <c r="J240" s="65"/>
      <c r="K240" s="65"/>
      <c r="L240" s="65"/>
      <c r="M240" s="65"/>
      <c r="N240" s="65"/>
      <c r="O240" s="65"/>
      <c r="P240" s="65"/>
      <c r="Q240" s="65"/>
    </row>
    <row r="241" spans="2:17" x14ac:dyDescent="0.2">
      <c r="B241" s="223"/>
      <c r="C241" s="223"/>
      <c r="D241" s="147"/>
      <c r="E241" s="223"/>
      <c r="F241" s="223"/>
      <c r="G241" s="147"/>
      <c r="H241" s="223"/>
      <c r="I241" s="65"/>
      <c r="J241" s="65"/>
      <c r="K241" s="65"/>
      <c r="L241" s="65"/>
      <c r="M241" s="65"/>
      <c r="N241" s="65"/>
      <c r="O241" s="65"/>
      <c r="P241" s="65"/>
      <c r="Q241" s="65"/>
    </row>
    <row r="242" spans="2:17" x14ac:dyDescent="0.2">
      <c r="B242" s="223"/>
      <c r="C242" s="223"/>
      <c r="D242" s="147"/>
      <c r="E242" s="223"/>
      <c r="F242" s="223"/>
      <c r="G242" s="147"/>
      <c r="H242" s="223"/>
      <c r="I242" s="65"/>
      <c r="J242" s="65"/>
      <c r="K242" s="65"/>
      <c r="L242" s="65"/>
      <c r="M242" s="65"/>
      <c r="N242" s="65"/>
      <c r="O242" s="65"/>
      <c r="P242" s="65"/>
      <c r="Q242" s="65"/>
    </row>
    <row r="243" spans="2:17" x14ac:dyDescent="0.2">
      <c r="B243" s="223"/>
      <c r="C243" s="223"/>
      <c r="D243" s="147"/>
      <c r="E243" s="223"/>
      <c r="F243" s="223"/>
      <c r="G243" s="147"/>
      <c r="H243" s="223"/>
      <c r="I243" s="65"/>
      <c r="J243" s="65"/>
      <c r="K243" s="65"/>
      <c r="L243" s="65"/>
      <c r="M243" s="65"/>
      <c r="N243" s="65"/>
      <c r="O243" s="65"/>
      <c r="P243" s="65"/>
      <c r="Q243" s="65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44" bestFit="1" customWidth="1"/>
    <col min="2" max="2" width="14.42578125" style="206" bestFit="1" customWidth="1"/>
    <col min="3" max="4" width="12.85546875" style="195" bestFit="1" customWidth="1"/>
    <col min="5" max="5" width="14.85546875" style="206" bestFit="1" customWidth="1"/>
    <col min="6" max="6" width="16" style="206" bestFit="1" customWidth="1"/>
    <col min="7" max="7" width="10.7109375" style="134" bestFit="1" customWidth="1"/>
    <col min="8" max="8" width="14.42578125" style="206" bestFit="1" customWidth="1"/>
    <col min="9" max="10" width="12.85546875" style="195" bestFit="1" customWidth="1"/>
    <col min="11" max="12" width="16" style="206" bestFit="1" customWidth="1"/>
    <col min="13" max="13" width="10.7109375" style="134" bestFit="1" customWidth="1"/>
    <col min="14" max="14" width="16.140625" style="206" bestFit="1" customWidth="1"/>
    <col min="15" max="16384" width="16.28515625" style="44"/>
  </cols>
  <sheetData>
    <row r="2" spans="1:19" s="55" customFormat="1" ht="18.75" x14ac:dyDescent="0.3">
      <c r="A2" s="5" t="s">
        <v>165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1"/>
      <c r="P2" s="71"/>
      <c r="Q2" s="71"/>
      <c r="R2" s="71"/>
      <c r="S2" s="71"/>
    </row>
    <row r="3" spans="1:19" x14ac:dyDescent="0.2">
      <c r="A3" s="235"/>
    </row>
    <row r="4" spans="1:19" s="67" customFormat="1" x14ac:dyDescent="0.2">
      <c r="B4" s="224"/>
      <c r="C4" s="166"/>
      <c r="D4" s="166"/>
      <c r="E4" s="224"/>
      <c r="F4" s="224"/>
      <c r="G4" s="99"/>
      <c r="H4" s="224"/>
      <c r="I4" s="166"/>
      <c r="J4" s="166"/>
      <c r="K4" s="224"/>
      <c r="L4" s="224"/>
      <c r="M4" s="99"/>
      <c r="N4" s="67" t="str">
        <f>VALVAL</f>
        <v>млн. одиниць</v>
      </c>
    </row>
    <row r="5" spans="1:19" s="228" customFormat="1" x14ac:dyDescent="0.2">
      <c r="A5" s="161"/>
      <c r="B5" s="253">
        <v>42369</v>
      </c>
      <c r="C5" s="254"/>
      <c r="D5" s="254"/>
      <c r="E5" s="254"/>
      <c r="F5" s="254"/>
      <c r="G5" s="255"/>
      <c r="H5" s="253">
        <v>42582</v>
      </c>
      <c r="I5" s="254"/>
      <c r="J5" s="254"/>
      <c r="K5" s="254"/>
      <c r="L5" s="254"/>
      <c r="M5" s="255"/>
      <c r="N5" s="185"/>
    </row>
    <row r="6" spans="1:19" s="113" customFormat="1" x14ac:dyDescent="0.2">
      <c r="A6" s="94"/>
      <c r="B6" s="39" t="s">
        <v>64</v>
      </c>
      <c r="C6" s="230" t="s">
        <v>110</v>
      </c>
      <c r="D6" s="230" t="s">
        <v>43</v>
      </c>
      <c r="E6" s="39" t="s">
        <v>173</v>
      </c>
      <c r="F6" s="39" t="s">
        <v>3</v>
      </c>
      <c r="G6" s="152" t="s">
        <v>67</v>
      </c>
      <c r="H6" s="39" t="s">
        <v>64</v>
      </c>
      <c r="I6" s="230" t="s">
        <v>110</v>
      </c>
      <c r="J6" s="230" t="s">
        <v>43</v>
      </c>
      <c r="K6" s="39" t="s">
        <v>173</v>
      </c>
      <c r="L6" s="39" t="s">
        <v>3</v>
      </c>
      <c r="M6" s="152" t="s">
        <v>67</v>
      </c>
      <c r="N6" s="39" t="s">
        <v>149</v>
      </c>
    </row>
    <row r="7" spans="1:19" s="204" customFormat="1" ht="15" x14ac:dyDescent="0.2">
      <c r="A7" s="45" t="s">
        <v>172</v>
      </c>
      <c r="B7" s="153"/>
      <c r="C7" s="109"/>
      <c r="D7" s="109"/>
      <c r="E7" s="153">
        <f t="shared" ref="E7:G7" si="0">SUM(E8:E23)</f>
        <v>65505.68611232</v>
      </c>
      <c r="F7" s="153">
        <f t="shared" si="0"/>
        <v>1572180.1589904998</v>
      </c>
      <c r="G7" s="19">
        <f t="shared" si="0"/>
        <v>1.0000009999999999</v>
      </c>
      <c r="H7" s="153"/>
      <c r="I7" s="109"/>
      <c r="J7" s="109"/>
      <c r="K7" s="153">
        <f t="shared" ref="K7:N7" si="1">SUM(K8:K23)</f>
        <v>66995.200916040005</v>
      </c>
      <c r="L7" s="153">
        <f t="shared" si="1"/>
        <v>1661360.65933717</v>
      </c>
      <c r="M7" s="19">
        <f t="shared" si="1"/>
        <v>1</v>
      </c>
      <c r="N7" s="153">
        <f t="shared" si="1"/>
        <v>0</v>
      </c>
    </row>
    <row r="8" spans="1:19" s="159" customFormat="1" x14ac:dyDescent="0.2">
      <c r="A8" s="225" t="s">
        <v>35</v>
      </c>
      <c r="B8" s="140">
        <v>29083.06250837</v>
      </c>
      <c r="C8" s="76">
        <v>1</v>
      </c>
      <c r="D8" s="76">
        <v>24.000667</v>
      </c>
      <c r="E8" s="140">
        <v>29083.06250837</v>
      </c>
      <c r="F8" s="140">
        <v>698012.89860366995</v>
      </c>
      <c r="G8" s="239">
        <v>0.44397799999999998</v>
      </c>
      <c r="H8" s="140">
        <v>30213.282351720001</v>
      </c>
      <c r="I8" s="76">
        <v>1</v>
      </c>
      <c r="J8" s="76">
        <v>24.798203999999998</v>
      </c>
      <c r="K8" s="140">
        <v>30213.282351720001</v>
      </c>
      <c r="L8" s="140">
        <v>749235.13926755998</v>
      </c>
      <c r="M8" s="239">
        <v>0.45097700000000002</v>
      </c>
      <c r="N8" s="140">
        <v>6.999E-3</v>
      </c>
    </row>
    <row r="9" spans="1:19" x14ac:dyDescent="0.2">
      <c r="A9" s="245" t="s">
        <v>145</v>
      </c>
      <c r="B9" s="86">
        <v>3569.1339052200001</v>
      </c>
      <c r="C9" s="20">
        <v>1.0926</v>
      </c>
      <c r="D9" s="20">
        <v>26.223129</v>
      </c>
      <c r="E9" s="86">
        <v>3899.6357398700002</v>
      </c>
      <c r="F9" s="86">
        <v>93593.858814849998</v>
      </c>
      <c r="G9" s="194">
        <v>5.9531000000000001E-2</v>
      </c>
      <c r="H9" s="86">
        <v>3529.1411376599999</v>
      </c>
      <c r="I9" s="20">
        <v>1.109</v>
      </c>
      <c r="J9" s="20">
        <v>27.501207999999998</v>
      </c>
      <c r="K9" s="86">
        <v>3913.81748806</v>
      </c>
      <c r="L9" s="86">
        <v>97055.644488129998</v>
      </c>
      <c r="M9" s="194">
        <v>5.8418999999999999E-2</v>
      </c>
      <c r="N9" s="86">
        <v>-1.1119999999999999E-3</v>
      </c>
      <c r="O9" s="65"/>
      <c r="P9" s="65"/>
      <c r="Q9" s="65"/>
    </row>
    <row r="10" spans="1:19" x14ac:dyDescent="0.2">
      <c r="A10" s="245" t="s">
        <v>91</v>
      </c>
      <c r="B10" s="86">
        <v>400</v>
      </c>
      <c r="C10" s="20">
        <v>0.72019</v>
      </c>
      <c r="D10" s="20">
        <v>17.285036000000002</v>
      </c>
      <c r="E10" s="86">
        <v>288.07592721999998</v>
      </c>
      <c r="F10" s="86">
        <v>6914.0144</v>
      </c>
      <c r="G10" s="194">
        <v>4.398E-3</v>
      </c>
      <c r="H10" s="86">
        <v>400</v>
      </c>
      <c r="I10" s="20">
        <v>0.759849</v>
      </c>
      <c r="J10" s="20">
        <v>18.842897000000001</v>
      </c>
      <c r="K10" s="86">
        <v>303.93970466000002</v>
      </c>
      <c r="L10" s="86">
        <v>7537.1588000000002</v>
      </c>
      <c r="M10" s="194">
        <v>4.5370000000000002E-3</v>
      </c>
      <c r="N10" s="86">
        <v>1.3899999999999999E-4</v>
      </c>
      <c r="O10" s="65"/>
      <c r="P10" s="65"/>
      <c r="Q10" s="65"/>
    </row>
    <row r="11" spans="1:19" x14ac:dyDescent="0.2">
      <c r="A11" s="245" t="s">
        <v>62</v>
      </c>
      <c r="B11" s="86">
        <v>9010.2134069999993</v>
      </c>
      <c r="C11" s="20">
        <v>1.385731</v>
      </c>
      <c r="D11" s="20">
        <v>33.258457999999997</v>
      </c>
      <c r="E11" s="86">
        <v>12485.72817446</v>
      </c>
      <c r="F11" s="86">
        <v>299665.80416775</v>
      </c>
      <c r="G11" s="194">
        <v>0.190605</v>
      </c>
      <c r="H11" s="86">
        <v>9010.2134069999993</v>
      </c>
      <c r="I11" s="20">
        <v>1.393381</v>
      </c>
      <c r="J11" s="20">
        <v>34.553336999999999</v>
      </c>
      <c r="K11" s="86">
        <v>12554.65679264</v>
      </c>
      <c r="L11" s="86">
        <v>311332.94029399002</v>
      </c>
      <c r="M11" s="194">
        <v>0.18739600000000001</v>
      </c>
      <c r="N11" s="86">
        <v>-3.209E-3</v>
      </c>
      <c r="O11" s="65"/>
      <c r="P11" s="65"/>
      <c r="Q11" s="65"/>
    </row>
    <row r="12" spans="1:19" x14ac:dyDescent="0.2">
      <c r="A12" s="245" t="s">
        <v>157</v>
      </c>
      <c r="B12" s="86">
        <v>468384.73665564001</v>
      </c>
      <c r="C12" s="20">
        <v>4.1666000000000002E-2</v>
      </c>
      <c r="D12" s="20">
        <v>1</v>
      </c>
      <c r="E12" s="86">
        <v>19515.488325999999</v>
      </c>
      <c r="F12" s="86">
        <v>468384.73665564001</v>
      </c>
      <c r="G12" s="194">
        <v>0.29792099999999999</v>
      </c>
      <c r="H12" s="86">
        <v>480887.75418991997</v>
      </c>
      <c r="I12" s="20">
        <v>4.0326000000000001E-2</v>
      </c>
      <c r="J12" s="20">
        <v>1</v>
      </c>
      <c r="K12" s="86">
        <v>19392.0396086</v>
      </c>
      <c r="L12" s="86">
        <v>480887.75418991997</v>
      </c>
      <c r="M12" s="194">
        <v>0.28945399999999999</v>
      </c>
      <c r="N12" s="86">
        <v>-8.4659999999999996E-3</v>
      </c>
      <c r="O12" s="65"/>
      <c r="P12" s="65"/>
      <c r="Q12" s="65"/>
    </row>
    <row r="13" spans="1:19" x14ac:dyDescent="0.2">
      <c r="A13" s="245" t="s">
        <v>129</v>
      </c>
      <c r="B13" s="86">
        <v>28160.662</v>
      </c>
      <c r="C13" s="20">
        <v>8.2990000000000008E-3</v>
      </c>
      <c r="D13" s="20">
        <v>0.19917299999999999</v>
      </c>
      <c r="E13" s="86">
        <v>233.69543640000001</v>
      </c>
      <c r="F13" s="86">
        <v>5608.8463485900002</v>
      </c>
      <c r="G13" s="194">
        <v>3.568E-3</v>
      </c>
      <c r="H13" s="86">
        <v>64664.004000000001</v>
      </c>
      <c r="I13" s="20">
        <v>9.5490000000000002E-3</v>
      </c>
      <c r="J13" s="20">
        <v>0.236794</v>
      </c>
      <c r="K13" s="86">
        <v>617.46497036000005</v>
      </c>
      <c r="L13" s="86">
        <v>15312.02229757</v>
      </c>
      <c r="M13" s="194">
        <v>9.2169999999999995E-3</v>
      </c>
      <c r="N13" s="86">
        <v>5.6490000000000004E-3</v>
      </c>
      <c r="O13" s="65"/>
      <c r="P13" s="65"/>
      <c r="Q13" s="65"/>
    </row>
    <row r="14" spans="1:19" x14ac:dyDescent="0.2">
      <c r="B14" s="223"/>
      <c r="C14" s="213"/>
      <c r="D14" s="213"/>
      <c r="E14" s="223"/>
      <c r="F14" s="223"/>
      <c r="G14" s="147"/>
      <c r="H14" s="223"/>
      <c r="I14" s="213"/>
      <c r="J14" s="213"/>
      <c r="K14" s="223"/>
      <c r="L14" s="223"/>
      <c r="M14" s="147"/>
      <c r="N14" s="223"/>
      <c r="O14" s="65"/>
      <c r="P14" s="65"/>
      <c r="Q14" s="65"/>
    </row>
    <row r="15" spans="1:19" x14ac:dyDescent="0.2">
      <c r="B15" s="223"/>
      <c r="C15" s="213"/>
      <c r="D15" s="213"/>
      <c r="E15" s="223"/>
      <c r="F15" s="223"/>
      <c r="G15" s="147"/>
      <c r="H15" s="223"/>
      <c r="I15" s="213"/>
      <c r="J15" s="213"/>
      <c r="K15" s="223"/>
      <c r="L15" s="223"/>
      <c r="M15" s="147"/>
      <c r="N15" s="223"/>
      <c r="O15" s="65"/>
      <c r="P15" s="65"/>
      <c r="Q15" s="65"/>
    </row>
    <row r="16" spans="1:19" x14ac:dyDescent="0.2">
      <c r="B16" s="223"/>
      <c r="C16" s="213"/>
      <c r="D16" s="213"/>
      <c r="E16" s="223"/>
      <c r="F16" s="223"/>
      <c r="G16" s="147"/>
      <c r="H16" s="223"/>
      <c r="I16" s="213"/>
      <c r="J16" s="213"/>
      <c r="K16" s="223"/>
      <c r="L16" s="223"/>
      <c r="M16" s="147"/>
      <c r="N16" s="223"/>
      <c r="O16" s="65"/>
      <c r="P16" s="65"/>
      <c r="Q16" s="65"/>
    </row>
    <row r="17" spans="2:17" x14ac:dyDescent="0.2">
      <c r="B17" s="223"/>
      <c r="C17" s="213"/>
      <c r="D17" s="213"/>
      <c r="E17" s="223"/>
      <c r="F17" s="223"/>
      <c r="G17" s="147"/>
      <c r="H17" s="223"/>
      <c r="I17" s="213"/>
      <c r="J17" s="213"/>
      <c r="K17" s="223"/>
      <c r="L17" s="223"/>
      <c r="M17" s="147"/>
      <c r="N17" s="223"/>
      <c r="O17" s="65"/>
      <c r="P17" s="65"/>
      <c r="Q17" s="65"/>
    </row>
    <row r="18" spans="2:17" x14ac:dyDescent="0.2">
      <c r="B18" s="223"/>
      <c r="C18" s="213"/>
      <c r="D18" s="213"/>
      <c r="E18" s="223"/>
      <c r="F18" s="223"/>
      <c r="G18" s="147"/>
      <c r="H18" s="223"/>
      <c r="I18" s="213"/>
      <c r="J18" s="213"/>
      <c r="K18" s="223"/>
      <c r="L18" s="223"/>
      <c r="M18" s="147"/>
      <c r="N18" s="223"/>
      <c r="O18" s="65"/>
      <c r="P18" s="65"/>
      <c r="Q18" s="65"/>
    </row>
    <row r="19" spans="2:17" x14ac:dyDescent="0.2">
      <c r="B19" s="223"/>
      <c r="C19" s="213"/>
      <c r="D19" s="213"/>
      <c r="E19" s="223"/>
      <c r="F19" s="223"/>
      <c r="G19" s="147"/>
      <c r="H19" s="223"/>
      <c r="I19" s="213"/>
      <c r="J19" s="213"/>
      <c r="K19" s="223"/>
      <c r="L19" s="223"/>
      <c r="M19" s="147"/>
      <c r="N19" s="223"/>
      <c r="O19" s="65"/>
      <c r="P19" s="65"/>
      <c r="Q19" s="65"/>
    </row>
    <row r="20" spans="2:17" x14ac:dyDescent="0.2">
      <c r="B20" s="223"/>
      <c r="C20" s="213"/>
      <c r="D20" s="213"/>
      <c r="E20" s="223"/>
      <c r="F20" s="223"/>
      <c r="G20" s="147"/>
      <c r="H20" s="223"/>
      <c r="I20" s="213"/>
      <c r="J20" s="213"/>
      <c r="K20" s="223"/>
      <c r="L20" s="223"/>
      <c r="M20" s="147"/>
      <c r="N20" s="223"/>
      <c r="O20" s="65"/>
      <c r="P20" s="65"/>
      <c r="Q20" s="65"/>
    </row>
    <row r="21" spans="2:17" x14ac:dyDescent="0.2">
      <c r="B21" s="223"/>
      <c r="C21" s="213"/>
      <c r="D21" s="213"/>
      <c r="E21" s="223"/>
      <c r="F21" s="223"/>
      <c r="G21" s="147"/>
      <c r="H21" s="223"/>
      <c r="I21" s="213"/>
      <c r="J21" s="213"/>
      <c r="K21" s="223"/>
      <c r="L21" s="223"/>
      <c r="M21" s="147"/>
      <c r="N21" s="223"/>
      <c r="O21" s="65"/>
      <c r="P21" s="65"/>
      <c r="Q21" s="65"/>
    </row>
    <row r="22" spans="2:17" x14ac:dyDescent="0.2">
      <c r="B22" s="223"/>
      <c r="C22" s="213"/>
      <c r="D22" s="213"/>
      <c r="E22" s="223"/>
      <c r="F22" s="223"/>
      <c r="G22" s="147"/>
      <c r="H22" s="223"/>
      <c r="I22" s="213"/>
      <c r="J22" s="213"/>
      <c r="K22" s="223"/>
      <c r="L22" s="223"/>
      <c r="M22" s="147"/>
      <c r="N22" s="223"/>
      <c r="O22" s="65"/>
      <c r="P22" s="65"/>
      <c r="Q22" s="65"/>
    </row>
    <row r="23" spans="2:17" x14ac:dyDescent="0.2">
      <c r="B23" s="223"/>
      <c r="C23" s="213"/>
      <c r="D23" s="213"/>
      <c r="E23" s="223"/>
      <c r="F23" s="223"/>
      <c r="G23" s="147"/>
      <c r="H23" s="223"/>
      <c r="I23" s="213"/>
      <c r="J23" s="213"/>
      <c r="K23" s="223"/>
      <c r="L23" s="223"/>
      <c r="M23" s="147"/>
      <c r="N23" s="223"/>
      <c r="O23" s="65"/>
      <c r="P23" s="65"/>
      <c r="Q23" s="65"/>
    </row>
    <row r="24" spans="2:17" x14ac:dyDescent="0.2">
      <c r="B24" s="223"/>
      <c r="C24" s="213"/>
      <c r="D24" s="213"/>
      <c r="E24" s="223"/>
      <c r="F24" s="223"/>
      <c r="G24" s="147"/>
      <c r="H24" s="223"/>
      <c r="I24" s="213"/>
      <c r="J24" s="213"/>
      <c r="K24" s="223"/>
      <c r="L24" s="223"/>
      <c r="M24" s="147"/>
      <c r="N24" s="223"/>
      <c r="O24" s="65"/>
      <c r="P24" s="65"/>
      <c r="Q24" s="65"/>
    </row>
    <row r="25" spans="2:17" x14ac:dyDescent="0.2">
      <c r="B25" s="223"/>
      <c r="C25" s="213"/>
      <c r="D25" s="213"/>
      <c r="E25" s="223"/>
      <c r="F25" s="223"/>
      <c r="G25" s="147"/>
      <c r="H25" s="223"/>
      <c r="I25" s="213"/>
      <c r="J25" s="213"/>
      <c r="K25" s="223"/>
      <c r="L25" s="223"/>
      <c r="M25" s="147"/>
      <c r="N25" s="223"/>
      <c r="O25" s="65"/>
      <c r="P25" s="65"/>
      <c r="Q25" s="65"/>
    </row>
    <row r="26" spans="2:17" x14ac:dyDescent="0.2">
      <c r="B26" s="223"/>
      <c r="C26" s="213"/>
      <c r="D26" s="213"/>
      <c r="E26" s="223"/>
      <c r="F26" s="223"/>
      <c r="G26" s="147"/>
      <c r="H26" s="223"/>
      <c r="I26" s="213"/>
      <c r="J26" s="213"/>
      <c r="K26" s="223"/>
      <c r="L26" s="223"/>
      <c r="M26" s="147"/>
      <c r="N26" s="223"/>
      <c r="O26" s="65"/>
      <c r="P26" s="65"/>
      <c r="Q26" s="65"/>
    </row>
    <row r="27" spans="2:17" x14ac:dyDescent="0.2">
      <c r="B27" s="223"/>
      <c r="C27" s="213"/>
      <c r="D27" s="213"/>
      <c r="E27" s="223"/>
      <c r="F27" s="223"/>
      <c r="G27" s="147"/>
      <c r="H27" s="223"/>
      <c r="I27" s="213"/>
      <c r="J27" s="213"/>
      <c r="K27" s="223"/>
      <c r="L27" s="223"/>
      <c r="M27" s="147"/>
      <c r="N27" s="223"/>
      <c r="O27" s="65"/>
      <c r="P27" s="65"/>
      <c r="Q27" s="65"/>
    </row>
    <row r="28" spans="2:17" x14ac:dyDescent="0.2">
      <c r="B28" s="223"/>
      <c r="C28" s="213"/>
      <c r="D28" s="213"/>
      <c r="E28" s="223"/>
      <c r="F28" s="223"/>
      <c r="G28" s="147"/>
      <c r="H28" s="223"/>
      <c r="I28" s="213"/>
      <c r="J28" s="213"/>
      <c r="K28" s="223"/>
      <c r="L28" s="223"/>
      <c r="M28" s="147"/>
      <c r="N28" s="223"/>
      <c r="O28" s="65"/>
      <c r="P28" s="65"/>
      <c r="Q28" s="65"/>
    </row>
    <row r="29" spans="2:17" x14ac:dyDescent="0.2">
      <c r="B29" s="223"/>
      <c r="C29" s="213"/>
      <c r="D29" s="213"/>
      <c r="E29" s="223"/>
      <c r="F29" s="223"/>
      <c r="G29" s="147"/>
      <c r="H29" s="223"/>
      <c r="I29" s="213"/>
      <c r="J29" s="213"/>
      <c r="K29" s="223"/>
      <c r="L29" s="223"/>
      <c r="M29" s="147"/>
      <c r="N29" s="223"/>
      <c r="O29" s="65"/>
      <c r="P29" s="65"/>
      <c r="Q29" s="65"/>
    </row>
    <row r="30" spans="2:17" x14ac:dyDescent="0.2">
      <c r="B30" s="223"/>
      <c r="C30" s="213"/>
      <c r="D30" s="213"/>
      <c r="E30" s="223"/>
      <c r="F30" s="223"/>
      <c r="G30" s="147"/>
      <c r="H30" s="223"/>
      <c r="I30" s="213"/>
      <c r="J30" s="213"/>
      <c r="K30" s="223"/>
      <c r="L30" s="223"/>
      <c r="M30" s="147"/>
      <c r="N30" s="223"/>
      <c r="O30" s="65"/>
      <c r="P30" s="65"/>
      <c r="Q30" s="65"/>
    </row>
    <row r="31" spans="2:17" x14ac:dyDescent="0.2">
      <c r="B31" s="223"/>
      <c r="C31" s="213"/>
      <c r="D31" s="213"/>
      <c r="E31" s="223"/>
      <c r="F31" s="223"/>
      <c r="G31" s="147"/>
      <c r="H31" s="223"/>
      <c r="I31" s="213"/>
      <c r="J31" s="213"/>
      <c r="K31" s="223"/>
      <c r="L31" s="223"/>
      <c r="M31" s="147"/>
      <c r="N31" s="223"/>
      <c r="O31" s="65"/>
      <c r="P31" s="65"/>
      <c r="Q31" s="65"/>
    </row>
    <row r="32" spans="2:17" x14ac:dyDescent="0.2">
      <c r="B32" s="223"/>
      <c r="C32" s="213"/>
      <c r="D32" s="213"/>
      <c r="E32" s="223"/>
      <c r="F32" s="223"/>
      <c r="G32" s="147"/>
      <c r="H32" s="223"/>
      <c r="I32" s="213"/>
      <c r="J32" s="213"/>
      <c r="K32" s="223"/>
      <c r="L32" s="223"/>
      <c r="M32" s="147"/>
      <c r="N32" s="223"/>
      <c r="O32" s="65"/>
      <c r="P32" s="65"/>
      <c r="Q32" s="65"/>
    </row>
    <row r="33" spans="2:17" x14ac:dyDescent="0.2">
      <c r="B33" s="223"/>
      <c r="C33" s="213"/>
      <c r="D33" s="213"/>
      <c r="E33" s="223"/>
      <c r="F33" s="223"/>
      <c r="G33" s="147"/>
      <c r="H33" s="223"/>
      <c r="I33" s="213"/>
      <c r="J33" s="213"/>
      <c r="K33" s="223"/>
      <c r="L33" s="223"/>
      <c r="M33" s="147"/>
      <c r="N33" s="223"/>
      <c r="O33" s="65"/>
      <c r="P33" s="65"/>
      <c r="Q33" s="65"/>
    </row>
    <row r="34" spans="2:17" x14ac:dyDescent="0.2">
      <c r="B34" s="223"/>
      <c r="C34" s="213"/>
      <c r="D34" s="213"/>
      <c r="E34" s="223"/>
      <c r="F34" s="223"/>
      <c r="G34" s="147"/>
      <c r="H34" s="223"/>
      <c r="I34" s="213"/>
      <c r="J34" s="213"/>
      <c r="K34" s="223"/>
      <c r="L34" s="223"/>
      <c r="M34" s="147"/>
      <c r="N34" s="223"/>
      <c r="O34" s="65"/>
      <c r="P34" s="65"/>
      <c r="Q34" s="65"/>
    </row>
    <row r="35" spans="2:17" x14ac:dyDescent="0.2">
      <c r="B35" s="223"/>
      <c r="C35" s="213"/>
      <c r="D35" s="213"/>
      <c r="E35" s="223"/>
      <c r="F35" s="223"/>
      <c r="G35" s="147"/>
      <c r="H35" s="223"/>
      <c r="I35" s="213"/>
      <c r="J35" s="213"/>
      <c r="K35" s="223"/>
      <c r="L35" s="223"/>
      <c r="M35" s="147"/>
      <c r="N35" s="223"/>
      <c r="O35" s="65"/>
      <c r="P35" s="65"/>
      <c r="Q35" s="65"/>
    </row>
    <row r="36" spans="2:17" x14ac:dyDescent="0.2">
      <c r="B36" s="223"/>
      <c r="C36" s="213"/>
      <c r="D36" s="213"/>
      <c r="E36" s="223"/>
      <c r="F36" s="223"/>
      <c r="G36" s="147"/>
      <c r="H36" s="223"/>
      <c r="I36" s="213"/>
      <c r="J36" s="213"/>
      <c r="K36" s="223"/>
      <c r="L36" s="223"/>
      <c r="M36" s="147"/>
      <c r="N36" s="223"/>
      <c r="O36" s="65"/>
      <c r="P36" s="65"/>
      <c r="Q36" s="65"/>
    </row>
    <row r="37" spans="2:17" x14ac:dyDescent="0.2">
      <c r="B37" s="223"/>
      <c r="C37" s="213"/>
      <c r="D37" s="213"/>
      <c r="E37" s="223"/>
      <c r="F37" s="223"/>
      <c r="G37" s="147"/>
      <c r="H37" s="223"/>
      <c r="I37" s="213"/>
      <c r="J37" s="213"/>
      <c r="K37" s="223"/>
      <c r="L37" s="223"/>
      <c r="M37" s="147"/>
      <c r="N37" s="223"/>
      <c r="O37" s="65"/>
      <c r="P37" s="65"/>
      <c r="Q37" s="65"/>
    </row>
    <row r="38" spans="2:17" x14ac:dyDescent="0.2">
      <c r="B38" s="223"/>
      <c r="C38" s="213"/>
      <c r="D38" s="213"/>
      <c r="E38" s="223"/>
      <c r="F38" s="223"/>
      <c r="G38" s="147"/>
      <c r="H38" s="223"/>
      <c r="I38" s="213"/>
      <c r="J38" s="213"/>
      <c r="K38" s="223"/>
      <c r="L38" s="223"/>
      <c r="M38" s="147"/>
      <c r="N38" s="223"/>
      <c r="O38" s="65"/>
      <c r="P38" s="65"/>
      <c r="Q38" s="65"/>
    </row>
    <row r="39" spans="2:17" x14ac:dyDescent="0.2">
      <c r="B39" s="223"/>
      <c r="C39" s="213"/>
      <c r="D39" s="213"/>
      <c r="E39" s="223"/>
      <c r="F39" s="223"/>
      <c r="G39" s="147"/>
      <c r="H39" s="223"/>
      <c r="I39" s="213"/>
      <c r="J39" s="213"/>
      <c r="K39" s="223"/>
      <c r="L39" s="223"/>
      <c r="M39" s="147"/>
      <c r="N39" s="223"/>
      <c r="O39" s="65"/>
      <c r="P39" s="65"/>
      <c r="Q39" s="65"/>
    </row>
    <row r="40" spans="2:17" x14ac:dyDescent="0.2">
      <c r="B40" s="223"/>
      <c r="C40" s="213"/>
      <c r="D40" s="213"/>
      <c r="E40" s="223"/>
      <c r="F40" s="223"/>
      <c r="G40" s="147"/>
      <c r="H40" s="223"/>
      <c r="I40" s="213"/>
      <c r="J40" s="213"/>
      <c r="K40" s="223"/>
      <c r="L40" s="223"/>
      <c r="M40" s="147"/>
      <c r="N40" s="223"/>
      <c r="O40" s="65"/>
      <c r="P40" s="65"/>
      <c r="Q40" s="65"/>
    </row>
    <row r="41" spans="2:17" x14ac:dyDescent="0.2">
      <c r="B41" s="223"/>
      <c r="C41" s="213"/>
      <c r="D41" s="213"/>
      <c r="E41" s="223"/>
      <c r="F41" s="223"/>
      <c r="G41" s="147"/>
      <c r="H41" s="223"/>
      <c r="I41" s="213"/>
      <c r="J41" s="213"/>
      <c r="K41" s="223"/>
      <c r="L41" s="223"/>
      <c r="M41" s="147"/>
      <c r="N41" s="223"/>
      <c r="O41" s="65"/>
      <c r="P41" s="65"/>
      <c r="Q41" s="65"/>
    </row>
    <row r="42" spans="2:17" x14ac:dyDescent="0.2">
      <c r="B42" s="223"/>
      <c r="C42" s="213"/>
      <c r="D42" s="213"/>
      <c r="E42" s="223"/>
      <c r="F42" s="223"/>
      <c r="G42" s="147"/>
      <c r="H42" s="223"/>
      <c r="I42" s="213"/>
      <c r="J42" s="213"/>
      <c r="K42" s="223"/>
      <c r="L42" s="223"/>
      <c r="M42" s="147"/>
      <c r="N42" s="223"/>
      <c r="O42" s="65"/>
      <c r="P42" s="65"/>
      <c r="Q42" s="65"/>
    </row>
    <row r="43" spans="2:17" x14ac:dyDescent="0.2">
      <c r="B43" s="223"/>
      <c r="C43" s="213"/>
      <c r="D43" s="213"/>
      <c r="E43" s="223"/>
      <c r="F43" s="223"/>
      <c r="G43" s="147"/>
      <c r="H43" s="223"/>
      <c r="I43" s="213"/>
      <c r="J43" s="213"/>
      <c r="K43" s="223"/>
      <c r="L43" s="223"/>
      <c r="M43" s="147"/>
      <c r="N43" s="223"/>
      <c r="O43" s="65"/>
      <c r="P43" s="65"/>
      <c r="Q43" s="65"/>
    </row>
    <row r="44" spans="2:17" x14ac:dyDescent="0.2">
      <c r="B44" s="223"/>
      <c r="C44" s="213"/>
      <c r="D44" s="213"/>
      <c r="E44" s="223"/>
      <c r="F44" s="223"/>
      <c r="G44" s="147"/>
      <c r="H44" s="223"/>
      <c r="I44" s="213"/>
      <c r="J44" s="213"/>
      <c r="K44" s="223"/>
      <c r="L44" s="223"/>
      <c r="M44" s="147"/>
      <c r="N44" s="223"/>
      <c r="O44" s="65"/>
      <c r="P44" s="65"/>
      <c r="Q44" s="65"/>
    </row>
    <row r="45" spans="2:17" x14ac:dyDescent="0.2">
      <c r="B45" s="223"/>
      <c r="C45" s="213"/>
      <c r="D45" s="213"/>
      <c r="E45" s="223"/>
      <c r="F45" s="223"/>
      <c r="G45" s="147"/>
      <c r="H45" s="223"/>
      <c r="I45" s="213"/>
      <c r="J45" s="213"/>
      <c r="K45" s="223"/>
      <c r="L45" s="223"/>
      <c r="M45" s="147"/>
      <c r="N45" s="223"/>
      <c r="O45" s="65"/>
      <c r="P45" s="65"/>
      <c r="Q45" s="65"/>
    </row>
    <row r="46" spans="2:17" x14ac:dyDescent="0.2">
      <c r="B46" s="223"/>
      <c r="C46" s="213"/>
      <c r="D46" s="213"/>
      <c r="E46" s="223"/>
      <c r="F46" s="223"/>
      <c r="G46" s="147"/>
      <c r="H46" s="223"/>
      <c r="I46" s="213"/>
      <c r="J46" s="213"/>
      <c r="K46" s="223"/>
      <c r="L46" s="223"/>
      <c r="M46" s="147"/>
      <c r="N46" s="223"/>
      <c r="O46" s="65"/>
      <c r="P46" s="65"/>
      <c r="Q46" s="65"/>
    </row>
    <row r="47" spans="2:17" x14ac:dyDescent="0.2">
      <c r="B47" s="223"/>
      <c r="C47" s="213"/>
      <c r="D47" s="213"/>
      <c r="E47" s="223"/>
      <c r="F47" s="223"/>
      <c r="G47" s="147"/>
      <c r="H47" s="223"/>
      <c r="I47" s="213"/>
      <c r="J47" s="213"/>
      <c r="K47" s="223"/>
      <c r="L47" s="223"/>
      <c r="M47" s="147"/>
      <c r="N47" s="223"/>
      <c r="O47" s="65"/>
      <c r="P47" s="65"/>
      <c r="Q47" s="65"/>
    </row>
    <row r="48" spans="2:17" x14ac:dyDescent="0.2">
      <c r="B48" s="223"/>
      <c r="C48" s="213"/>
      <c r="D48" s="213"/>
      <c r="E48" s="223"/>
      <c r="F48" s="223"/>
      <c r="G48" s="147"/>
      <c r="H48" s="223"/>
      <c r="I48" s="213"/>
      <c r="J48" s="213"/>
      <c r="K48" s="223"/>
      <c r="L48" s="223"/>
      <c r="M48" s="147"/>
      <c r="N48" s="223"/>
      <c r="O48" s="65"/>
      <c r="P48" s="65"/>
      <c r="Q48" s="65"/>
    </row>
    <row r="49" spans="2:17" x14ac:dyDescent="0.2">
      <c r="B49" s="223"/>
      <c r="C49" s="213"/>
      <c r="D49" s="213"/>
      <c r="E49" s="223"/>
      <c r="F49" s="223"/>
      <c r="G49" s="147"/>
      <c r="H49" s="223"/>
      <c r="I49" s="213"/>
      <c r="J49" s="213"/>
      <c r="K49" s="223"/>
      <c r="L49" s="223"/>
      <c r="M49" s="147"/>
      <c r="N49" s="223"/>
      <c r="O49" s="65"/>
      <c r="P49" s="65"/>
      <c r="Q49" s="65"/>
    </row>
    <row r="50" spans="2:17" x14ac:dyDescent="0.2">
      <c r="B50" s="223"/>
      <c r="C50" s="213"/>
      <c r="D50" s="213"/>
      <c r="E50" s="223"/>
      <c r="F50" s="223"/>
      <c r="G50" s="147"/>
      <c r="H50" s="223"/>
      <c r="I50" s="213"/>
      <c r="J50" s="213"/>
      <c r="K50" s="223"/>
      <c r="L50" s="223"/>
      <c r="M50" s="147"/>
      <c r="N50" s="223"/>
      <c r="O50" s="65"/>
      <c r="P50" s="65"/>
      <c r="Q50" s="65"/>
    </row>
    <row r="51" spans="2:17" x14ac:dyDescent="0.2">
      <c r="B51" s="223"/>
      <c r="C51" s="213"/>
      <c r="D51" s="213"/>
      <c r="E51" s="223"/>
      <c r="F51" s="223"/>
      <c r="G51" s="147"/>
      <c r="H51" s="223"/>
      <c r="I51" s="213"/>
      <c r="J51" s="213"/>
      <c r="K51" s="223"/>
      <c r="L51" s="223"/>
      <c r="M51" s="147"/>
      <c r="N51" s="223"/>
      <c r="O51" s="65"/>
      <c r="P51" s="65"/>
      <c r="Q51" s="65"/>
    </row>
    <row r="52" spans="2:17" x14ac:dyDescent="0.2">
      <c r="B52" s="223"/>
      <c r="C52" s="213"/>
      <c r="D52" s="213"/>
      <c r="E52" s="223"/>
      <c r="F52" s="223"/>
      <c r="G52" s="147"/>
      <c r="H52" s="223"/>
      <c r="I52" s="213"/>
      <c r="J52" s="213"/>
      <c r="K52" s="223"/>
      <c r="L52" s="223"/>
      <c r="M52" s="147"/>
      <c r="N52" s="223"/>
      <c r="O52" s="65"/>
      <c r="P52" s="65"/>
      <c r="Q52" s="65"/>
    </row>
    <row r="53" spans="2:17" x14ac:dyDescent="0.2">
      <c r="B53" s="223"/>
      <c r="C53" s="213"/>
      <c r="D53" s="213"/>
      <c r="E53" s="223"/>
      <c r="F53" s="223"/>
      <c r="G53" s="147"/>
      <c r="H53" s="223"/>
      <c r="I53" s="213"/>
      <c r="J53" s="213"/>
      <c r="K53" s="223"/>
      <c r="L53" s="223"/>
      <c r="M53" s="147"/>
      <c r="N53" s="223"/>
      <c r="O53" s="65"/>
      <c r="P53" s="65"/>
      <c r="Q53" s="65"/>
    </row>
    <row r="54" spans="2:17" x14ac:dyDescent="0.2">
      <c r="B54" s="223"/>
      <c r="C54" s="213"/>
      <c r="D54" s="213"/>
      <c r="E54" s="223"/>
      <c r="F54" s="223"/>
      <c r="G54" s="147"/>
      <c r="H54" s="223"/>
      <c r="I54" s="213"/>
      <c r="J54" s="213"/>
      <c r="K54" s="223"/>
      <c r="L54" s="223"/>
      <c r="M54" s="147"/>
      <c r="N54" s="223"/>
      <c r="O54" s="65"/>
      <c r="P54" s="65"/>
      <c r="Q54" s="65"/>
    </row>
    <row r="55" spans="2:17" x14ac:dyDescent="0.2">
      <c r="B55" s="223"/>
      <c r="C55" s="213"/>
      <c r="D55" s="213"/>
      <c r="E55" s="223"/>
      <c r="F55" s="223"/>
      <c r="G55" s="147"/>
      <c r="H55" s="223"/>
      <c r="I55" s="213"/>
      <c r="J55" s="213"/>
      <c r="K55" s="223"/>
      <c r="L55" s="223"/>
      <c r="M55" s="147"/>
      <c r="N55" s="223"/>
      <c r="O55" s="65"/>
      <c r="P55" s="65"/>
      <c r="Q55" s="65"/>
    </row>
    <row r="56" spans="2:17" x14ac:dyDescent="0.2">
      <c r="B56" s="223"/>
      <c r="C56" s="213"/>
      <c r="D56" s="213"/>
      <c r="E56" s="223"/>
      <c r="F56" s="223"/>
      <c r="G56" s="147"/>
      <c r="H56" s="223"/>
      <c r="I56" s="213"/>
      <c r="J56" s="213"/>
      <c r="K56" s="223"/>
      <c r="L56" s="223"/>
      <c r="M56" s="147"/>
      <c r="N56" s="223"/>
      <c r="O56" s="65"/>
      <c r="P56" s="65"/>
      <c r="Q56" s="65"/>
    </row>
    <row r="57" spans="2:17" x14ac:dyDescent="0.2">
      <c r="B57" s="223"/>
      <c r="C57" s="213"/>
      <c r="D57" s="213"/>
      <c r="E57" s="223"/>
      <c r="F57" s="223"/>
      <c r="G57" s="147"/>
      <c r="H57" s="223"/>
      <c r="I57" s="213"/>
      <c r="J57" s="213"/>
      <c r="K57" s="223"/>
      <c r="L57" s="223"/>
      <c r="M57" s="147"/>
      <c r="N57" s="223"/>
      <c r="O57" s="65"/>
      <c r="P57" s="65"/>
      <c r="Q57" s="65"/>
    </row>
    <row r="58" spans="2:17" x14ac:dyDescent="0.2">
      <c r="B58" s="223"/>
      <c r="C58" s="213"/>
      <c r="D58" s="213"/>
      <c r="E58" s="223"/>
      <c r="F58" s="223"/>
      <c r="G58" s="147"/>
      <c r="H58" s="223"/>
      <c r="I58" s="213"/>
      <c r="J58" s="213"/>
      <c r="K58" s="223"/>
      <c r="L58" s="223"/>
      <c r="M58" s="147"/>
      <c r="N58" s="223"/>
      <c r="O58" s="65"/>
      <c r="P58" s="65"/>
      <c r="Q58" s="65"/>
    </row>
    <row r="59" spans="2:17" x14ac:dyDescent="0.2">
      <c r="B59" s="223"/>
      <c r="C59" s="213"/>
      <c r="D59" s="213"/>
      <c r="E59" s="223"/>
      <c r="F59" s="223"/>
      <c r="G59" s="147"/>
      <c r="H59" s="223"/>
      <c r="I59" s="213"/>
      <c r="J59" s="213"/>
      <c r="K59" s="223"/>
      <c r="L59" s="223"/>
      <c r="M59" s="147"/>
      <c r="N59" s="223"/>
      <c r="O59" s="65"/>
      <c r="P59" s="65"/>
      <c r="Q59" s="65"/>
    </row>
    <row r="60" spans="2:17" x14ac:dyDescent="0.2">
      <c r="B60" s="223"/>
      <c r="C60" s="213"/>
      <c r="D60" s="213"/>
      <c r="E60" s="223"/>
      <c r="F60" s="223"/>
      <c r="G60" s="147"/>
      <c r="H60" s="223"/>
      <c r="I60" s="213"/>
      <c r="J60" s="213"/>
      <c r="K60" s="223"/>
      <c r="L60" s="223"/>
      <c r="M60" s="147"/>
      <c r="N60" s="223"/>
      <c r="O60" s="65"/>
      <c r="P60" s="65"/>
      <c r="Q60" s="65"/>
    </row>
    <row r="61" spans="2:17" x14ac:dyDescent="0.2">
      <c r="B61" s="223"/>
      <c r="C61" s="213"/>
      <c r="D61" s="213"/>
      <c r="E61" s="223"/>
      <c r="F61" s="223"/>
      <c r="G61" s="147"/>
      <c r="H61" s="223"/>
      <c r="I61" s="213"/>
      <c r="J61" s="213"/>
      <c r="K61" s="223"/>
      <c r="L61" s="223"/>
      <c r="M61" s="147"/>
      <c r="N61" s="223"/>
      <c r="O61" s="65"/>
      <c r="P61" s="65"/>
      <c r="Q61" s="65"/>
    </row>
    <row r="62" spans="2:17" x14ac:dyDescent="0.2">
      <c r="B62" s="223"/>
      <c r="C62" s="213"/>
      <c r="D62" s="213"/>
      <c r="E62" s="223"/>
      <c r="F62" s="223"/>
      <c r="G62" s="147"/>
      <c r="H62" s="223"/>
      <c r="I62" s="213"/>
      <c r="J62" s="213"/>
      <c r="K62" s="223"/>
      <c r="L62" s="223"/>
      <c r="M62" s="147"/>
      <c r="N62" s="223"/>
      <c r="O62" s="65"/>
      <c r="P62" s="65"/>
      <c r="Q62" s="65"/>
    </row>
    <row r="63" spans="2:17" x14ac:dyDescent="0.2">
      <c r="B63" s="223"/>
      <c r="C63" s="213"/>
      <c r="D63" s="213"/>
      <c r="E63" s="223"/>
      <c r="F63" s="223"/>
      <c r="G63" s="147"/>
      <c r="H63" s="223"/>
      <c r="I63" s="213"/>
      <c r="J63" s="213"/>
      <c r="K63" s="223"/>
      <c r="L63" s="223"/>
      <c r="M63" s="147"/>
      <c r="N63" s="223"/>
      <c r="O63" s="65"/>
      <c r="P63" s="65"/>
      <c r="Q63" s="65"/>
    </row>
    <row r="64" spans="2:17" x14ac:dyDescent="0.2">
      <c r="B64" s="223"/>
      <c r="C64" s="213"/>
      <c r="D64" s="213"/>
      <c r="E64" s="223"/>
      <c r="F64" s="223"/>
      <c r="G64" s="147"/>
      <c r="H64" s="223"/>
      <c r="I64" s="213"/>
      <c r="J64" s="213"/>
      <c r="K64" s="223"/>
      <c r="L64" s="223"/>
      <c r="M64" s="147"/>
      <c r="N64" s="223"/>
      <c r="O64" s="65"/>
      <c r="P64" s="65"/>
      <c r="Q64" s="65"/>
    </row>
    <row r="65" spans="2:17" x14ac:dyDescent="0.2">
      <c r="B65" s="223"/>
      <c r="C65" s="213"/>
      <c r="D65" s="213"/>
      <c r="E65" s="223"/>
      <c r="F65" s="223"/>
      <c r="G65" s="147"/>
      <c r="H65" s="223"/>
      <c r="I65" s="213"/>
      <c r="J65" s="213"/>
      <c r="K65" s="223"/>
      <c r="L65" s="223"/>
      <c r="M65" s="147"/>
      <c r="N65" s="223"/>
      <c r="O65" s="65"/>
      <c r="P65" s="65"/>
      <c r="Q65" s="65"/>
    </row>
    <row r="66" spans="2:17" x14ac:dyDescent="0.2">
      <c r="B66" s="223"/>
      <c r="C66" s="213"/>
      <c r="D66" s="213"/>
      <c r="E66" s="223"/>
      <c r="F66" s="223"/>
      <c r="G66" s="147"/>
      <c r="H66" s="223"/>
      <c r="I66" s="213"/>
      <c r="J66" s="213"/>
      <c r="K66" s="223"/>
      <c r="L66" s="223"/>
      <c r="M66" s="147"/>
      <c r="N66" s="223"/>
      <c r="O66" s="65"/>
      <c r="P66" s="65"/>
      <c r="Q66" s="65"/>
    </row>
    <row r="67" spans="2:17" x14ac:dyDescent="0.2">
      <c r="B67" s="223"/>
      <c r="C67" s="213"/>
      <c r="D67" s="213"/>
      <c r="E67" s="223"/>
      <c r="F67" s="223"/>
      <c r="G67" s="147"/>
      <c r="H67" s="223"/>
      <c r="I67" s="213"/>
      <c r="J67" s="213"/>
      <c r="K67" s="223"/>
      <c r="L67" s="223"/>
      <c r="M67" s="147"/>
      <c r="N67" s="223"/>
      <c r="O67" s="65"/>
      <c r="P67" s="65"/>
      <c r="Q67" s="65"/>
    </row>
    <row r="68" spans="2:17" x14ac:dyDescent="0.2">
      <c r="B68" s="223"/>
      <c r="C68" s="213"/>
      <c r="D68" s="213"/>
      <c r="E68" s="223"/>
      <c r="F68" s="223"/>
      <c r="G68" s="147"/>
      <c r="H68" s="223"/>
      <c r="I68" s="213"/>
      <c r="J68" s="213"/>
      <c r="K68" s="223"/>
      <c r="L68" s="223"/>
      <c r="M68" s="147"/>
      <c r="N68" s="223"/>
      <c r="O68" s="65"/>
      <c r="P68" s="65"/>
      <c r="Q68" s="65"/>
    </row>
    <row r="69" spans="2:17" x14ac:dyDescent="0.2">
      <c r="B69" s="223"/>
      <c r="C69" s="213"/>
      <c r="D69" s="213"/>
      <c r="E69" s="223"/>
      <c r="F69" s="223"/>
      <c r="G69" s="147"/>
      <c r="H69" s="223"/>
      <c r="I69" s="213"/>
      <c r="J69" s="213"/>
      <c r="K69" s="223"/>
      <c r="L69" s="223"/>
      <c r="M69" s="147"/>
      <c r="N69" s="223"/>
      <c r="O69" s="65"/>
      <c r="P69" s="65"/>
      <c r="Q69" s="65"/>
    </row>
    <row r="70" spans="2:17" x14ac:dyDescent="0.2">
      <c r="B70" s="223"/>
      <c r="C70" s="213"/>
      <c r="D70" s="213"/>
      <c r="E70" s="223"/>
      <c r="F70" s="223"/>
      <c r="G70" s="147"/>
      <c r="H70" s="223"/>
      <c r="I70" s="213"/>
      <c r="J70" s="213"/>
      <c r="K70" s="223"/>
      <c r="L70" s="223"/>
      <c r="M70" s="147"/>
      <c r="N70" s="223"/>
      <c r="O70" s="65"/>
      <c r="P70" s="65"/>
      <c r="Q70" s="65"/>
    </row>
    <row r="71" spans="2:17" x14ac:dyDescent="0.2">
      <c r="B71" s="223"/>
      <c r="C71" s="213"/>
      <c r="D71" s="213"/>
      <c r="E71" s="223"/>
      <c r="F71" s="223"/>
      <c r="G71" s="147"/>
      <c r="H71" s="223"/>
      <c r="I71" s="213"/>
      <c r="J71" s="213"/>
      <c r="K71" s="223"/>
      <c r="L71" s="223"/>
      <c r="M71" s="147"/>
      <c r="N71" s="223"/>
      <c r="O71" s="65"/>
      <c r="P71" s="65"/>
      <c r="Q71" s="65"/>
    </row>
    <row r="72" spans="2:17" x14ac:dyDescent="0.2">
      <c r="B72" s="223"/>
      <c r="C72" s="213"/>
      <c r="D72" s="213"/>
      <c r="E72" s="223"/>
      <c r="F72" s="223"/>
      <c r="G72" s="147"/>
      <c r="H72" s="223"/>
      <c r="I72" s="213"/>
      <c r="J72" s="213"/>
      <c r="K72" s="223"/>
      <c r="L72" s="223"/>
      <c r="M72" s="147"/>
      <c r="N72" s="223"/>
      <c r="O72" s="65"/>
      <c r="P72" s="65"/>
      <c r="Q72" s="65"/>
    </row>
    <row r="73" spans="2:17" x14ac:dyDescent="0.2">
      <c r="B73" s="223"/>
      <c r="C73" s="213"/>
      <c r="D73" s="213"/>
      <c r="E73" s="223"/>
      <c r="F73" s="223"/>
      <c r="G73" s="147"/>
      <c r="H73" s="223"/>
      <c r="I73" s="213"/>
      <c r="J73" s="213"/>
      <c r="K73" s="223"/>
      <c r="L73" s="223"/>
      <c r="M73" s="147"/>
      <c r="N73" s="223"/>
      <c r="O73" s="65"/>
      <c r="P73" s="65"/>
      <c r="Q73" s="65"/>
    </row>
    <row r="74" spans="2:17" x14ac:dyDescent="0.2">
      <c r="B74" s="223"/>
      <c r="C74" s="213"/>
      <c r="D74" s="213"/>
      <c r="E74" s="223"/>
      <c r="F74" s="223"/>
      <c r="G74" s="147"/>
      <c r="H74" s="223"/>
      <c r="I74" s="213"/>
      <c r="J74" s="213"/>
      <c r="K74" s="223"/>
      <c r="L74" s="223"/>
      <c r="M74" s="147"/>
      <c r="N74" s="223"/>
      <c r="O74" s="65"/>
      <c r="P74" s="65"/>
      <c r="Q74" s="65"/>
    </row>
    <row r="75" spans="2:17" x14ac:dyDescent="0.2">
      <c r="B75" s="223"/>
      <c r="C75" s="213"/>
      <c r="D75" s="213"/>
      <c r="E75" s="223"/>
      <c r="F75" s="223"/>
      <c r="G75" s="147"/>
      <c r="H75" s="223"/>
      <c r="I75" s="213"/>
      <c r="J75" s="213"/>
      <c r="K75" s="223"/>
      <c r="L75" s="223"/>
      <c r="M75" s="147"/>
      <c r="N75" s="223"/>
      <c r="O75" s="65"/>
      <c r="P75" s="65"/>
      <c r="Q75" s="65"/>
    </row>
    <row r="76" spans="2:17" x14ac:dyDescent="0.2">
      <c r="B76" s="223"/>
      <c r="C76" s="213"/>
      <c r="D76" s="213"/>
      <c r="E76" s="223"/>
      <c r="F76" s="223"/>
      <c r="G76" s="147"/>
      <c r="H76" s="223"/>
      <c r="I76" s="213"/>
      <c r="J76" s="213"/>
      <c r="K76" s="223"/>
      <c r="L76" s="223"/>
      <c r="M76" s="147"/>
      <c r="N76" s="223"/>
      <c r="O76" s="65"/>
      <c r="P76" s="65"/>
      <c r="Q76" s="65"/>
    </row>
    <row r="77" spans="2:17" x14ac:dyDescent="0.2">
      <c r="B77" s="223"/>
      <c r="C77" s="213"/>
      <c r="D77" s="213"/>
      <c r="E77" s="223"/>
      <c r="F77" s="223"/>
      <c r="G77" s="147"/>
      <c r="H77" s="223"/>
      <c r="I77" s="213"/>
      <c r="J77" s="213"/>
      <c r="K77" s="223"/>
      <c r="L77" s="223"/>
      <c r="M77" s="147"/>
      <c r="N77" s="223"/>
      <c r="O77" s="65"/>
      <c r="P77" s="65"/>
      <c r="Q77" s="65"/>
    </row>
    <row r="78" spans="2:17" x14ac:dyDescent="0.2">
      <c r="B78" s="223"/>
      <c r="C78" s="213"/>
      <c r="D78" s="213"/>
      <c r="E78" s="223"/>
      <c r="F78" s="223"/>
      <c r="G78" s="147"/>
      <c r="H78" s="223"/>
      <c r="I78" s="213"/>
      <c r="J78" s="213"/>
      <c r="K78" s="223"/>
      <c r="L78" s="223"/>
      <c r="M78" s="147"/>
      <c r="N78" s="223"/>
      <c r="O78" s="65"/>
      <c r="P78" s="65"/>
      <c r="Q78" s="65"/>
    </row>
    <row r="79" spans="2:17" x14ac:dyDescent="0.2">
      <c r="B79" s="223"/>
      <c r="C79" s="213"/>
      <c r="D79" s="213"/>
      <c r="E79" s="223"/>
      <c r="F79" s="223"/>
      <c r="G79" s="147"/>
      <c r="H79" s="223"/>
      <c r="I79" s="213"/>
      <c r="J79" s="213"/>
      <c r="K79" s="223"/>
      <c r="L79" s="223"/>
      <c r="M79" s="147"/>
      <c r="N79" s="223"/>
      <c r="O79" s="65"/>
      <c r="P79" s="65"/>
      <c r="Q79" s="65"/>
    </row>
    <row r="80" spans="2:17" x14ac:dyDescent="0.2">
      <c r="B80" s="223"/>
      <c r="C80" s="213"/>
      <c r="D80" s="213"/>
      <c r="E80" s="223"/>
      <c r="F80" s="223"/>
      <c r="G80" s="147"/>
      <c r="H80" s="223"/>
      <c r="I80" s="213"/>
      <c r="J80" s="213"/>
      <c r="K80" s="223"/>
      <c r="L80" s="223"/>
      <c r="M80" s="147"/>
      <c r="N80" s="223"/>
      <c r="O80" s="65"/>
      <c r="P80" s="65"/>
      <c r="Q80" s="65"/>
    </row>
    <row r="81" spans="2:17" x14ac:dyDescent="0.2">
      <c r="B81" s="223"/>
      <c r="C81" s="213"/>
      <c r="D81" s="213"/>
      <c r="E81" s="223"/>
      <c r="F81" s="223"/>
      <c r="G81" s="147"/>
      <c r="H81" s="223"/>
      <c r="I81" s="213"/>
      <c r="J81" s="213"/>
      <c r="K81" s="223"/>
      <c r="L81" s="223"/>
      <c r="M81" s="147"/>
      <c r="N81" s="223"/>
      <c r="O81" s="65"/>
      <c r="P81" s="65"/>
      <c r="Q81" s="65"/>
    </row>
    <row r="82" spans="2:17" x14ac:dyDescent="0.2">
      <c r="B82" s="223"/>
      <c r="C82" s="213"/>
      <c r="D82" s="213"/>
      <c r="E82" s="223"/>
      <c r="F82" s="223"/>
      <c r="G82" s="147"/>
      <c r="H82" s="223"/>
      <c r="I82" s="213"/>
      <c r="J82" s="213"/>
      <c r="K82" s="223"/>
      <c r="L82" s="223"/>
      <c r="M82" s="147"/>
      <c r="N82" s="223"/>
      <c r="O82" s="65"/>
      <c r="P82" s="65"/>
      <c r="Q82" s="65"/>
    </row>
    <row r="83" spans="2:17" x14ac:dyDescent="0.2">
      <c r="B83" s="223"/>
      <c r="C83" s="213"/>
      <c r="D83" s="213"/>
      <c r="E83" s="223"/>
      <c r="F83" s="223"/>
      <c r="G83" s="147"/>
      <c r="H83" s="223"/>
      <c r="I83" s="213"/>
      <c r="J83" s="213"/>
      <c r="K83" s="223"/>
      <c r="L83" s="223"/>
      <c r="M83" s="147"/>
      <c r="N83" s="223"/>
      <c r="O83" s="65"/>
      <c r="P83" s="65"/>
      <c r="Q83" s="65"/>
    </row>
    <row r="84" spans="2:17" x14ac:dyDescent="0.2">
      <c r="B84" s="223"/>
      <c r="C84" s="213"/>
      <c r="D84" s="213"/>
      <c r="E84" s="223"/>
      <c r="F84" s="223"/>
      <c r="G84" s="147"/>
      <c r="H84" s="223"/>
      <c r="I84" s="213"/>
      <c r="J84" s="213"/>
      <c r="K84" s="223"/>
      <c r="L84" s="223"/>
      <c r="M84" s="147"/>
      <c r="N84" s="223"/>
      <c r="O84" s="65"/>
      <c r="P84" s="65"/>
      <c r="Q84" s="65"/>
    </row>
    <row r="85" spans="2:17" x14ac:dyDescent="0.2">
      <c r="B85" s="223"/>
      <c r="C85" s="213"/>
      <c r="D85" s="213"/>
      <c r="E85" s="223"/>
      <c r="F85" s="223"/>
      <c r="G85" s="147"/>
      <c r="H85" s="223"/>
      <c r="I85" s="213"/>
      <c r="J85" s="213"/>
      <c r="K85" s="223"/>
      <c r="L85" s="223"/>
      <c r="M85" s="147"/>
      <c r="N85" s="223"/>
      <c r="O85" s="65"/>
      <c r="P85" s="65"/>
      <c r="Q85" s="65"/>
    </row>
    <row r="86" spans="2:17" x14ac:dyDescent="0.2">
      <c r="B86" s="223"/>
      <c r="C86" s="213"/>
      <c r="D86" s="213"/>
      <c r="E86" s="223"/>
      <c r="F86" s="223"/>
      <c r="G86" s="147"/>
      <c r="H86" s="223"/>
      <c r="I86" s="213"/>
      <c r="J86" s="213"/>
      <c r="K86" s="223"/>
      <c r="L86" s="223"/>
      <c r="M86" s="147"/>
      <c r="N86" s="223"/>
      <c r="O86" s="65"/>
      <c r="P86" s="65"/>
      <c r="Q86" s="65"/>
    </row>
    <row r="87" spans="2:17" x14ac:dyDescent="0.2">
      <c r="B87" s="223"/>
      <c r="C87" s="213"/>
      <c r="D87" s="213"/>
      <c r="E87" s="223"/>
      <c r="F87" s="223"/>
      <c r="G87" s="147"/>
      <c r="H87" s="223"/>
      <c r="I87" s="213"/>
      <c r="J87" s="213"/>
      <c r="K87" s="223"/>
      <c r="L87" s="223"/>
      <c r="M87" s="147"/>
      <c r="N87" s="223"/>
      <c r="O87" s="65"/>
      <c r="P87" s="65"/>
      <c r="Q87" s="65"/>
    </row>
    <row r="88" spans="2:17" x14ac:dyDescent="0.2">
      <c r="B88" s="223"/>
      <c r="C88" s="213"/>
      <c r="D88" s="213"/>
      <c r="E88" s="223"/>
      <c r="F88" s="223"/>
      <c r="G88" s="147"/>
      <c r="H88" s="223"/>
      <c r="I88" s="213"/>
      <c r="J88" s="213"/>
      <c r="K88" s="223"/>
      <c r="L88" s="223"/>
      <c r="M88" s="147"/>
      <c r="N88" s="223"/>
      <c r="O88" s="65"/>
      <c r="P88" s="65"/>
      <c r="Q88" s="65"/>
    </row>
    <row r="89" spans="2:17" x14ac:dyDescent="0.2">
      <c r="B89" s="223"/>
      <c r="C89" s="213"/>
      <c r="D89" s="213"/>
      <c r="E89" s="223"/>
      <c r="F89" s="223"/>
      <c r="G89" s="147"/>
      <c r="H89" s="223"/>
      <c r="I89" s="213"/>
      <c r="J89" s="213"/>
      <c r="K89" s="223"/>
      <c r="L89" s="223"/>
      <c r="M89" s="147"/>
      <c r="N89" s="223"/>
      <c r="O89" s="65"/>
      <c r="P89" s="65"/>
      <c r="Q89" s="65"/>
    </row>
    <row r="90" spans="2:17" x14ac:dyDescent="0.2">
      <c r="B90" s="223"/>
      <c r="C90" s="213"/>
      <c r="D90" s="213"/>
      <c r="E90" s="223"/>
      <c r="F90" s="223"/>
      <c r="G90" s="147"/>
      <c r="H90" s="223"/>
      <c r="I90" s="213"/>
      <c r="J90" s="213"/>
      <c r="K90" s="223"/>
      <c r="L90" s="223"/>
      <c r="M90" s="147"/>
      <c r="N90" s="223"/>
      <c r="O90" s="65"/>
      <c r="P90" s="65"/>
      <c r="Q90" s="65"/>
    </row>
    <row r="91" spans="2:17" x14ac:dyDescent="0.2">
      <c r="B91" s="223"/>
      <c r="C91" s="213"/>
      <c r="D91" s="213"/>
      <c r="E91" s="223"/>
      <c r="F91" s="223"/>
      <c r="G91" s="147"/>
      <c r="H91" s="223"/>
      <c r="I91" s="213"/>
      <c r="J91" s="213"/>
      <c r="K91" s="223"/>
      <c r="L91" s="223"/>
      <c r="M91" s="147"/>
      <c r="N91" s="223"/>
      <c r="O91" s="65"/>
      <c r="P91" s="65"/>
      <c r="Q91" s="65"/>
    </row>
    <row r="92" spans="2:17" x14ac:dyDescent="0.2">
      <c r="B92" s="223"/>
      <c r="C92" s="213"/>
      <c r="D92" s="213"/>
      <c r="E92" s="223"/>
      <c r="F92" s="223"/>
      <c r="G92" s="147"/>
      <c r="H92" s="223"/>
      <c r="I92" s="213"/>
      <c r="J92" s="213"/>
      <c r="K92" s="223"/>
      <c r="L92" s="223"/>
      <c r="M92" s="147"/>
      <c r="N92" s="223"/>
      <c r="O92" s="65"/>
      <c r="P92" s="65"/>
      <c r="Q92" s="65"/>
    </row>
    <row r="93" spans="2:17" x14ac:dyDescent="0.2">
      <c r="B93" s="223"/>
      <c r="C93" s="213"/>
      <c r="D93" s="213"/>
      <c r="E93" s="223"/>
      <c r="F93" s="223"/>
      <c r="G93" s="147"/>
      <c r="H93" s="223"/>
      <c r="I93" s="213"/>
      <c r="J93" s="213"/>
      <c r="K93" s="223"/>
      <c r="L93" s="223"/>
      <c r="M93" s="147"/>
      <c r="N93" s="223"/>
      <c r="O93" s="65"/>
      <c r="P93" s="65"/>
      <c r="Q93" s="65"/>
    </row>
    <row r="94" spans="2:17" x14ac:dyDescent="0.2">
      <c r="B94" s="223"/>
      <c r="C94" s="213"/>
      <c r="D94" s="213"/>
      <c r="E94" s="223"/>
      <c r="F94" s="223"/>
      <c r="G94" s="147"/>
      <c r="H94" s="223"/>
      <c r="I94" s="213"/>
      <c r="J94" s="213"/>
      <c r="K94" s="223"/>
      <c r="L94" s="223"/>
      <c r="M94" s="147"/>
      <c r="N94" s="223"/>
      <c r="O94" s="65"/>
      <c r="P94" s="65"/>
      <c r="Q94" s="65"/>
    </row>
    <row r="95" spans="2:17" x14ac:dyDescent="0.2">
      <c r="B95" s="223"/>
      <c r="C95" s="213"/>
      <c r="D95" s="213"/>
      <c r="E95" s="223"/>
      <c r="F95" s="223"/>
      <c r="G95" s="147"/>
      <c r="H95" s="223"/>
      <c r="I95" s="213"/>
      <c r="J95" s="213"/>
      <c r="K95" s="223"/>
      <c r="L95" s="223"/>
      <c r="M95" s="147"/>
      <c r="N95" s="223"/>
      <c r="O95" s="65"/>
      <c r="P95" s="65"/>
      <c r="Q95" s="65"/>
    </row>
    <row r="96" spans="2:17" x14ac:dyDescent="0.2">
      <c r="B96" s="223"/>
      <c r="C96" s="213"/>
      <c r="D96" s="213"/>
      <c r="E96" s="223"/>
      <c r="F96" s="223"/>
      <c r="G96" s="147"/>
      <c r="H96" s="223"/>
      <c r="I96" s="213"/>
      <c r="J96" s="213"/>
      <c r="K96" s="223"/>
      <c r="L96" s="223"/>
      <c r="M96" s="147"/>
      <c r="N96" s="223"/>
      <c r="O96" s="65"/>
      <c r="P96" s="65"/>
      <c r="Q96" s="65"/>
    </row>
    <row r="97" spans="2:17" x14ac:dyDescent="0.2">
      <c r="B97" s="223"/>
      <c r="C97" s="213"/>
      <c r="D97" s="213"/>
      <c r="E97" s="223"/>
      <c r="F97" s="223"/>
      <c r="G97" s="147"/>
      <c r="H97" s="223"/>
      <c r="I97" s="213"/>
      <c r="J97" s="213"/>
      <c r="K97" s="223"/>
      <c r="L97" s="223"/>
      <c r="M97" s="147"/>
      <c r="N97" s="223"/>
      <c r="O97" s="65"/>
      <c r="P97" s="65"/>
      <c r="Q97" s="65"/>
    </row>
    <row r="98" spans="2:17" x14ac:dyDescent="0.2">
      <c r="B98" s="223"/>
      <c r="C98" s="213"/>
      <c r="D98" s="213"/>
      <c r="E98" s="223"/>
      <c r="F98" s="223"/>
      <c r="G98" s="147"/>
      <c r="H98" s="223"/>
      <c r="I98" s="213"/>
      <c r="J98" s="213"/>
      <c r="K98" s="223"/>
      <c r="L98" s="223"/>
      <c r="M98" s="147"/>
      <c r="N98" s="223"/>
      <c r="O98" s="65"/>
      <c r="P98" s="65"/>
      <c r="Q98" s="65"/>
    </row>
    <row r="99" spans="2:17" x14ac:dyDescent="0.2">
      <c r="B99" s="223"/>
      <c r="C99" s="213"/>
      <c r="D99" s="213"/>
      <c r="E99" s="223"/>
      <c r="F99" s="223"/>
      <c r="G99" s="147"/>
      <c r="H99" s="223"/>
      <c r="I99" s="213"/>
      <c r="J99" s="213"/>
      <c r="K99" s="223"/>
      <c r="L99" s="223"/>
      <c r="M99" s="147"/>
      <c r="N99" s="223"/>
      <c r="O99" s="65"/>
      <c r="P99" s="65"/>
      <c r="Q99" s="65"/>
    </row>
    <row r="100" spans="2:17" x14ac:dyDescent="0.2">
      <c r="B100" s="223"/>
      <c r="C100" s="213"/>
      <c r="D100" s="213"/>
      <c r="E100" s="223"/>
      <c r="F100" s="223"/>
      <c r="G100" s="147"/>
      <c r="H100" s="223"/>
      <c r="I100" s="213"/>
      <c r="J100" s="213"/>
      <c r="K100" s="223"/>
      <c r="L100" s="223"/>
      <c r="M100" s="147"/>
      <c r="N100" s="223"/>
      <c r="O100" s="65"/>
      <c r="P100" s="65"/>
      <c r="Q100" s="65"/>
    </row>
    <row r="101" spans="2:17" x14ac:dyDescent="0.2">
      <c r="B101" s="223"/>
      <c r="C101" s="213"/>
      <c r="D101" s="213"/>
      <c r="E101" s="223"/>
      <c r="F101" s="223"/>
      <c r="G101" s="147"/>
      <c r="H101" s="223"/>
      <c r="I101" s="213"/>
      <c r="J101" s="213"/>
      <c r="K101" s="223"/>
      <c r="L101" s="223"/>
      <c r="M101" s="147"/>
      <c r="N101" s="223"/>
      <c r="O101" s="65"/>
      <c r="P101" s="65"/>
      <c r="Q101" s="65"/>
    </row>
    <row r="102" spans="2:17" x14ac:dyDescent="0.2">
      <c r="B102" s="223"/>
      <c r="C102" s="213"/>
      <c r="D102" s="213"/>
      <c r="E102" s="223"/>
      <c r="F102" s="223"/>
      <c r="G102" s="147"/>
      <c r="H102" s="223"/>
      <c r="I102" s="213"/>
      <c r="J102" s="213"/>
      <c r="K102" s="223"/>
      <c r="L102" s="223"/>
      <c r="M102" s="147"/>
      <c r="N102" s="223"/>
      <c r="O102" s="65"/>
      <c r="P102" s="65"/>
      <c r="Q102" s="65"/>
    </row>
    <row r="103" spans="2:17" x14ac:dyDescent="0.2">
      <c r="B103" s="223"/>
      <c r="C103" s="213"/>
      <c r="D103" s="213"/>
      <c r="E103" s="223"/>
      <c r="F103" s="223"/>
      <c r="G103" s="147"/>
      <c r="H103" s="223"/>
      <c r="I103" s="213"/>
      <c r="J103" s="213"/>
      <c r="K103" s="223"/>
      <c r="L103" s="223"/>
      <c r="M103" s="147"/>
      <c r="N103" s="223"/>
      <c r="O103" s="65"/>
      <c r="P103" s="65"/>
      <c r="Q103" s="65"/>
    </row>
    <row r="104" spans="2:17" x14ac:dyDescent="0.2">
      <c r="B104" s="223"/>
      <c r="C104" s="213"/>
      <c r="D104" s="213"/>
      <c r="E104" s="223"/>
      <c r="F104" s="223"/>
      <c r="G104" s="147"/>
      <c r="H104" s="223"/>
      <c r="I104" s="213"/>
      <c r="J104" s="213"/>
      <c r="K104" s="223"/>
      <c r="L104" s="223"/>
      <c r="M104" s="147"/>
      <c r="N104" s="223"/>
      <c r="O104" s="65"/>
      <c r="P104" s="65"/>
      <c r="Q104" s="65"/>
    </row>
    <row r="105" spans="2:17" x14ac:dyDescent="0.2">
      <c r="B105" s="223"/>
      <c r="C105" s="213"/>
      <c r="D105" s="213"/>
      <c r="E105" s="223"/>
      <c r="F105" s="223"/>
      <c r="G105" s="147"/>
      <c r="H105" s="223"/>
      <c r="I105" s="213"/>
      <c r="J105" s="213"/>
      <c r="K105" s="223"/>
      <c r="L105" s="223"/>
      <c r="M105" s="147"/>
      <c r="N105" s="223"/>
      <c r="O105" s="65"/>
      <c r="P105" s="65"/>
      <c r="Q105" s="65"/>
    </row>
    <row r="106" spans="2:17" x14ac:dyDescent="0.2">
      <c r="B106" s="223"/>
      <c r="C106" s="213"/>
      <c r="D106" s="213"/>
      <c r="E106" s="223"/>
      <c r="F106" s="223"/>
      <c r="G106" s="147"/>
      <c r="H106" s="223"/>
      <c r="I106" s="213"/>
      <c r="J106" s="213"/>
      <c r="K106" s="223"/>
      <c r="L106" s="223"/>
      <c r="M106" s="147"/>
      <c r="N106" s="223"/>
      <c r="O106" s="65"/>
      <c r="P106" s="65"/>
      <c r="Q106" s="65"/>
    </row>
    <row r="107" spans="2:17" x14ac:dyDescent="0.2">
      <c r="B107" s="223"/>
      <c r="C107" s="213"/>
      <c r="D107" s="213"/>
      <c r="E107" s="223"/>
      <c r="F107" s="223"/>
      <c r="G107" s="147"/>
      <c r="H107" s="223"/>
      <c r="I107" s="213"/>
      <c r="J107" s="213"/>
      <c r="K107" s="223"/>
      <c r="L107" s="223"/>
      <c r="M107" s="147"/>
      <c r="N107" s="223"/>
      <c r="O107" s="65"/>
      <c r="P107" s="65"/>
      <c r="Q107" s="65"/>
    </row>
    <row r="108" spans="2:17" x14ac:dyDescent="0.2">
      <c r="B108" s="223"/>
      <c r="C108" s="213"/>
      <c r="D108" s="213"/>
      <c r="E108" s="223"/>
      <c r="F108" s="223"/>
      <c r="G108" s="147"/>
      <c r="H108" s="223"/>
      <c r="I108" s="213"/>
      <c r="J108" s="213"/>
      <c r="K108" s="223"/>
      <c r="L108" s="223"/>
      <c r="M108" s="147"/>
      <c r="N108" s="223"/>
      <c r="O108" s="65"/>
      <c r="P108" s="65"/>
      <c r="Q108" s="65"/>
    </row>
    <row r="109" spans="2:17" x14ac:dyDescent="0.2">
      <c r="B109" s="223"/>
      <c r="C109" s="213"/>
      <c r="D109" s="213"/>
      <c r="E109" s="223"/>
      <c r="F109" s="223"/>
      <c r="G109" s="147"/>
      <c r="H109" s="223"/>
      <c r="I109" s="213"/>
      <c r="J109" s="213"/>
      <c r="K109" s="223"/>
      <c r="L109" s="223"/>
      <c r="M109" s="147"/>
      <c r="N109" s="223"/>
      <c r="O109" s="65"/>
      <c r="P109" s="65"/>
      <c r="Q109" s="65"/>
    </row>
    <row r="110" spans="2:17" x14ac:dyDescent="0.2">
      <c r="B110" s="223"/>
      <c r="C110" s="213"/>
      <c r="D110" s="213"/>
      <c r="E110" s="223"/>
      <c r="F110" s="223"/>
      <c r="G110" s="147"/>
      <c r="H110" s="223"/>
      <c r="I110" s="213"/>
      <c r="J110" s="213"/>
      <c r="K110" s="223"/>
      <c r="L110" s="223"/>
      <c r="M110" s="147"/>
      <c r="N110" s="223"/>
      <c r="O110" s="65"/>
      <c r="P110" s="65"/>
      <c r="Q110" s="65"/>
    </row>
    <row r="111" spans="2:17" x14ac:dyDescent="0.2">
      <c r="B111" s="223"/>
      <c r="C111" s="213"/>
      <c r="D111" s="213"/>
      <c r="E111" s="223"/>
      <c r="F111" s="223"/>
      <c r="G111" s="147"/>
      <c r="H111" s="223"/>
      <c r="I111" s="213"/>
      <c r="J111" s="213"/>
      <c r="K111" s="223"/>
      <c r="L111" s="223"/>
      <c r="M111" s="147"/>
      <c r="N111" s="223"/>
      <c r="O111" s="65"/>
      <c r="P111" s="65"/>
      <c r="Q111" s="65"/>
    </row>
    <row r="112" spans="2:17" x14ac:dyDescent="0.2">
      <c r="B112" s="223"/>
      <c r="C112" s="213"/>
      <c r="D112" s="213"/>
      <c r="E112" s="223"/>
      <c r="F112" s="223"/>
      <c r="G112" s="147"/>
      <c r="H112" s="223"/>
      <c r="I112" s="213"/>
      <c r="J112" s="213"/>
      <c r="K112" s="223"/>
      <c r="L112" s="223"/>
      <c r="M112" s="147"/>
      <c r="N112" s="223"/>
      <c r="O112" s="65"/>
      <c r="P112" s="65"/>
      <c r="Q112" s="65"/>
    </row>
    <row r="113" spans="2:17" x14ac:dyDescent="0.2">
      <c r="B113" s="223"/>
      <c r="C113" s="213"/>
      <c r="D113" s="213"/>
      <c r="E113" s="223"/>
      <c r="F113" s="223"/>
      <c r="G113" s="147"/>
      <c r="H113" s="223"/>
      <c r="I113" s="213"/>
      <c r="J113" s="213"/>
      <c r="K113" s="223"/>
      <c r="L113" s="223"/>
      <c r="M113" s="147"/>
      <c r="N113" s="223"/>
      <c r="O113" s="65"/>
      <c r="P113" s="65"/>
      <c r="Q113" s="65"/>
    </row>
    <row r="114" spans="2:17" x14ac:dyDescent="0.2">
      <c r="B114" s="223"/>
      <c r="C114" s="213"/>
      <c r="D114" s="213"/>
      <c r="E114" s="223"/>
      <c r="F114" s="223"/>
      <c r="G114" s="147"/>
      <c r="H114" s="223"/>
      <c r="I114" s="213"/>
      <c r="J114" s="213"/>
      <c r="K114" s="223"/>
      <c r="L114" s="223"/>
      <c r="M114" s="147"/>
      <c r="N114" s="223"/>
      <c r="O114" s="65"/>
      <c r="P114" s="65"/>
      <c r="Q114" s="65"/>
    </row>
    <row r="115" spans="2:17" x14ac:dyDescent="0.2">
      <c r="B115" s="223"/>
      <c r="C115" s="213"/>
      <c r="D115" s="213"/>
      <c r="E115" s="223"/>
      <c r="F115" s="223"/>
      <c r="G115" s="147"/>
      <c r="H115" s="223"/>
      <c r="I115" s="213"/>
      <c r="J115" s="213"/>
      <c r="K115" s="223"/>
      <c r="L115" s="223"/>
      <c r="M115" s="147"/>
      <c r="N115" s="223"/>
      <c r="O115" s="65"/>
      <c r="P115" s="65"/>
      <c r="Q115" s="65"/>
    </row>
    <row r="116" spans="2:17" x14ac:dyDescent="0.2">
      <c r="B116" s="223"/>
      <c r="C116" s="213"/>
      <c r="D116" s="213"/>
      <c r="E116" s="223"/>
      <c r="F116" s="223"/>
      <c r="G116" s="147"/>
      <c r="H116" s="223"/>
      <c r="I116" s="213"/>
      <c r="J116" s="213"/>
      <c r="K116" s="223"/>
      <c r="L116" s="223"/>
      <c r="M116" s="147"/>
      <c r="N116" s="223"/>
      <c r="O116" s="65"/>
      <c r="P116" s="65"/>
      <c r="Q116" s="65"/>
    </row>
    <row r="117" spans="2:17" x14ac:dyDescent="0.2">
      <c r="B117" s="223"/>
      <c r="C117" s="213"/>
      <c r="D117" s="213"/>
      <c r="E117" s="223"/>
      <c r="F117" s="223"/>
      <c r="G117" s="147"/>
      <c r="H117" s="223"/>
      <c r="I117" s="213"/>
      <c r="J117" s="213"/>
      <c r="K117" s="223"/>
      <c r="L117" s="223"/>
      <c r="M117" s="147"/>
      <c r="N117" s="223"/>
      <c r="O117" s="65"/>
      <c r="P117" s="65"/>
      <c r="Q117" s="65"/>
    </row>
    <row r="118" spans="2:17" x14ac:dyDescent="0.2">
      <c r="B118" s="223"/>
      <c r="C118" s="213"/>
      <c r="D118" s="213"/>
      <c r="E118" s="223"/>
      <c r="F118" s="223"/>
      <c r="G118" s="147"/>
      <c r="H118" s="223"/>
      <c r="I118" s="213"/>
      <c r="J118" s="213"/>
      <c r="K118" s="223"/>
      <c r="L118" s="223"/>
      <c r="M118" s="147"/>
      <c r="N118" s="223"/>
      <c r="O118" s="65"/>
      <c r="P118" s="65"/>
      <c r="Q118" s="65"/>
    </row>
    <row r="119" spans="2:17" x14ac:dyDescent="0.2">
      <c r="B119" s="223"/>
      <c r="C119" s="213"/>
      <c r="D119" s="213"/>
      <c r="E119" s="223"/>
      <c r="F119" s="223"/>
      <c r="G119" s="147"/>
      <c r="H119" s="223"/>
      <c r="I119" s="213"/>
      <c r="J119" s="213"/>
      <c r="K119" s="223"/>
      <c r="L119" s="223"/>
      <c r="M119" s="147"/>
      <c r="N119" s="223"/>
      <c r="O119" s="65"/>
      <c r="P119" s="65"/>
      <c r="Q119" s="65"/>
    </row>
    <row r="120" spans="2:17" x14ac:dyDescent="0.2">
      <c r="B120" s="223"/>
      <c r="C120" s="213"/>
      <c r="D120" s="213"/>
      <c r="E120" s="223"/>
      <c r="F120" s="223"/>
      <c r="G120" s="147"/>
      <c r="H120" s="223"/>
      <c r="I120" s="213"/>
      <c r="J120" s="213"/>
      <c r="K120" s="223"/>
      <c r="L120" s="223"/>
      <c r="M120" s="147"/>
      <c r="N120" s="223"/>
      <c r="O120" s="65"/>
      <c r="P120" s="65"/>
      <c r="Q120" s="65"/>
    </row>
    <row r="121" spans="2:17" x14ac:dyDescent="0.2">
      <c r="B121" s="223"/>
      <c r="C121" s="213"/>
      <c r="D121" s="213"/>
      <c r="E121" s="223"/>
      <c r="F121" s="223"/>
      <c r="G121" s="147"/>
      <c r="H121" s="223"/>
      <c r="I121" s="213"/>
      <c r="J121" s="213"/>
      <c r="K121" s="223"/>
      <c r="L121" s="223"/>
      <c r="M121" s="147"/>
      <c r="N121" s="223"/>
      <c r="O121" s="65"/>
      <c r="P121" s="65"/>
      <c r="Q121" s="65"/>
    </row>
    <row r="122" spans="2:17" x14ac:dyDescent="0.2">
      <c r="B122" s="223"/>
      <c r="C122" s="213"/>
      <c r="D122" s="213"/>
      <c r="E122" s="223"/>
      <c r="F122" s="223"/>
      <c r="G122" s="147"/>
      <c r="H122" s="223"/>
      <c r="I122" s="213"/>
      <c r="J122" s="213"/>
      <c r="K122" s="223"/>
      <c r="L122" s="223"/>
      <c r="M122" s="147"/>
      <c r="N122" s="223"/>
      <c r="O122" s="65"/>
      <c r="P122" s="65"/>
      <c r="Q122" s="65"/>
    </row>
    <row r="123" spans="2:17" x14ac:dyDescent="0.2">
      <c r="B123" s="223"/>
      <c r="C123" s="213"/>
      <c r="D123" s="213"/>
      <c r="E123" s="223"/>
      <c r="F123" s="223"/>
      <c r="G123" s="147"/>
      <c r="H123" s="223"/>
      <c r="I123" s="213"/>
      <c r="J123" s="213"/>
      <c r="K123" s="223"/>
      <c r="L123" s="223"/>
      <c r="M123" s="147"/>
      <c r="N123" s="223"/>
      <c r="O123" s="65"/>
      <c r="P123" s="65"/>
      <c r="Q123" s="65"/>
    </row>
    <row r="124" spans="2:17" x14ac:dyDescent="0.2">
      <c r="B124" s="223"/>
      <c r="C124" s="213"/>
      <c r="D124" s="213"/>
      <c r="E124" s="223"/>
      <c r="F124" s="223"/>
      <c r="G124" s="147"/>
      <c r="H124" s="223"/>
      <c r="I124" s="213"/>
      <c r="J124" s="213"/>
      <c r="K124" s="223"/>
      <c r="L124" s="223"/>
      <c r="M124" s="147"/>
      <c r="N124" s="223"/>
      <c r="O124" s="65"/>
      <c r="P124" s="65"/>
      <c r="Q124" s="65"/>
    </row>
    <row r="125" spans="2:17" x14ac:dyDescent="0.2">
      <c r="B125" s="223"/>
      <c r="C125" s="213"/>
      <c r="D125" s="213"/>
      <c r="E125" s="223"/>
      <c r="F125" s="223"/>
      <c r="G125" s="147"/>
      <c r="H125" s="223"/>
      <c r="I125" s="213"/>
      <c r="J125" s="213"/>
      <c r="K125" s="223"/>
      <c r="L125" s="223"/>
      <c r="M125" s="147"/>
      <c r="N125" s="223"/>
      <c r="O125" s="65"/>
      <c r="P125" s="65"/>
      <c r="Q125" s="65"/>
    </row>
    <row r="126" spans="2:17" x14ac:dyDescent="0.2">
      <c r="B126" s="223"/>
      <c r="C126" s="213"/>
      <c r="D126" s="213"/>
      <c r="E126" s="223"/>
      <c r="F126" s="223"/>
      <c r="G126" s="147"/>
      <c r="H126" s="223"/>
      <c r="I126" s="213"/>
      <c r="J126" s="213"/>
      <c r="K126" s="223"/>
      <c r="L126" s="223"/>
      <c r="M126" s="147"/>
      <c r="N126" s="223"/>
      <c r="O126" s="65"/>
      <c r="P126" s="65"/>
      <c r="Q126" s="65"/>
    </row>
    <row r="127" spans="2:17" x14ac:dyDescent="0.2">
      <c r="B127" s="223"/>
      <c r="C127" s="213"/>
      <c r="D127" s="213"/>
      <c r="E127" s="223"/>
      <c r="F127" s="223"/>
      <c r="G127" s="147"/>
      <c r="H127" s="223"/>
      <c r="I127" s="213"/>
      <c r="J127" s="213"/>
      <c r="K127" s="223"/>
      <c r="L127" s="223"/>
      <c r="M127" s="147"/>
      <c r="N127" s="223"/>
      <c r="O127" s="65"/>
      <c r="P127" s="65"/>
      <c r="Q127" s="65"/>
    </row>
    <row r="128" spans="2:17" x14ac:dyDescent="0.2">
      <c r="B128" s="223"/>
      <c r="C128" s="213"/>
      <c r="D128" s="213"/>
      <c r="E128" s="223"/>
      <c r="F128" s="223"/>
      <c r="G128" s="147"/>
      <c r="H128" s="223"/>
      <c r="I128" s="213"/>
      <c r="J128" s="213"/>
      <c r="K128" s="223"/>
      <c r="L128" s="223"/>
      <c r="M128" s="147"/>
      <c r="N128" s="223"/>
      <c r="O128" s="65"/>
      <c r="P128" s="65"/>
      <c r="Q128" s="65"/>
    </row>
    <row r="129" spans="2:17" x14ac:dyDescent="0.2">
      <c r="B129" s="223"/>
      <c r="C129" s="213"/>
      <c r="D129" s="213"/>
      <c r="E129" s="223"/>
      <c r="F129" s="223"/>
      <c r="G129" s="147"/>
      <c r="H129" s="223"/>
      <c r="I129" s="213"/>
      <c r="J129" s="213"/>
      <c r="K129" s="223"/>
      <c r="L129" s="223"/>
      <c r="M129" s="147"/>
      <c r="N129" s="223"/>
      <c r="O129" s="65"/>
      <c r="P129" s="65"/>
      <c r="Q129" s="65"/>
    </row>
    <row r="130" spans="2:17" x14ac:dyDescent="0.2">
      <c r="B130" s="223"/>
      <c r="C130" s="213"/>
      <c r="D130" s="213"/>
      <c r="E130" s="223"/>
      <c r="F130" s="223"/>
      <c r="G130" s="147"/>
      <c r="H130" s="223"/>
      <c r="I130" s="213"/>
      <c r="J130" s="213"/>
      <c r="K130" s="223"/>
      <c r="L130" s="223"/>
      <c r="M130" s="147"/>
      <c r="N130" s="223"/>
      <c r="O130" s="65"/>
      <c r="P130" s="65"/>
      <c r="Q130" s="65"/>
    </row>
    <row r="131" spans="2:17" x14ac:dyDescent="0.2">
      <c r="B131" s="223"/>
      <c r="C131" s="213"/>
      <c r="D131" s="213"/>
      <c r="E131" s="223"/>
      <c r="F131" s="223"/>
      <c r="G131" s="147"/>
      <c r="H131" s="223"/>
      <c r="I131" s="213"/>
      <c r="J131" s="213"/>
      <c r="K131" s="223"/>
      <c r="L131" s="223"/>
      <c r="M131" s="147"/>
      <c r="N131" s="223"/>
      <c r="O131" s="65"/>
      <c r="P131" s="65"/>
      <c r="Q131" s="65"/>
    </row>
    <row r="132" spans="2:17" x14ac:dyDescent="0.2">
      <c r="B132" s="223"/>
      <c r="C132" s="213"/>
      <c r="D132" s="213"/>
      <c r="E132" s="223"/>
      <c r="F132" s="223"/>
      <c r="G132" s="147"/>
      <c r="H132" s="223"/>
      <c r="I132" s="213"/>
      <c r="J132" s="213"/>
      <c r="K132" s="223"/>
      <c r="L132" s="223"/>
      <c r="M132" s="147"/>
      <c r="N132" s="223"/>
      <c r="O132" s="65"/>
      <c r="P132" s="65"/>
      <c r="Q132" s="65"/>
    </row>
    <row r="133" spans="2:17" x14ac:dyDescent="0.2">
      <c r="B133" s="223"/>
      <c r="C133" s="213"/>
      <c r="D133" s="213"/>
      <c r="E133" s="223"/>
      <c r="F133" s="223"/>
      <c r="G133" s="147"/>
      <c r="H133" s="223"/>
      <c r="I133" s="213"/>
      <c r="J133" s="213"/>
      <c r="K133" s="223"/>
      <c r="L133" s="223"/>
      <c r="M133" s="147"/>
      <c r="N133" s="223"/>
      <c r="O133" s="65"/>
      <c r="P133" s="65"/>
      <c r="Q133" s="65"/>
    </row>
    <row r="134" spans="2:17" x14ac:dyDescent="0.2">
      <c r="B134" s="223"/>
      <c r="C134" s="213"/>
      <c r="D134" s="213"/>
      <c r="E134" s="223"/>
      <c r="F134" s="223"/>
      <c r="G134" s="147"/>
      <c r="H134" s="223"/>
      <c r="I134" s="213"/>
      <c r="J134" s="213"/>
      <c r="K134" s="223"/>
      <c r="L134" s="223"/>
      <c r="M134" s="147"/>
      <c r="N134" s="223"/>
      <c r="O134" s="65"/>
      <c r="P134" s="65"/>
      <c r="Q134" s="65"/>
    </row>
    <row r="135" spans="2:17" x14ac:dyDescent="0.2">
      <c r="B135" s="223"/>
      <c r="C135" s="213"/>
      <c r="D135" s="213"/>
      <c r="E135" s="223"/>
      <c r="F135" s="223"/>
      <c r="G135" s="147"/>
      <c r="H135" s="223"/>
      <c r="I135" s="213"/>
      <c r="J135" s="213"/>
      <c r="K135" s="223"/>
      <c r="L135" s="223"/>
      <c r="M135" s="147"/>
      <c r="N135" s="223"/>
      <c r="O135" s="65"/>
      <c r="P135" s="65"/>
      <c r="Q135" s="65"/>
    </row>
    <row r="136" spans="2:17" x14ac:dyDescent="0.2">
      <c r="B136" s="223"/>
      <c r="C136" s="213"/>
      <c r="D136" s="213"/>
      <c r="E136" s="223"/>
      <c r="F136" s="223"/>
      <c r="G136" s="147"/>
      <c r="H136" s="223"/>
      <c r="I136" s="213"/>
      <c r="J136" s="213"/>
      <c r="K136" s="223"/>
      <c r="L136" s="223"/>
      <c r="M136" s="147"/>
      <c r="N136" s="223"/>
      <c r="O136" s="65"/>
      <c r="P136" s="65"/>
      <c r="Q136" s="65"/>
    </row>
    <row r="137" spans="2:17" x14ac:dyDescent="0.2">
      <c r="B137" s="223"/>
      <c r="C137" s="213"/>
      <c r="D137" s="213"/>
      <c r="E137" s="223"/>
      <c r="F137" s="223"/>
      <c r="G137" s="147"/>
      <c r="H137" s="223"/>
      <c r="I137" s="213"/>
      <c r="J137" s="213"/>
      <c r="K137" s="223"/>
      <c r="L137" s="223"/>
      <c r="M137" s="147"/>
      <c r="N137" s="223"/>
      <c r="O137" s="65"/>
      <c r="P137" s="65"/>
      <c r="Q137" s="65"/>
    </row>
    <row r="138" spans="2:17" x14ac:dyDescent="0.2">
      <c r="B138" s="223"/>
      <c r="C138" s="213"/>
      <c r="D138" s="213"/>
      <c r="E138" s="223"/>
      <c r="F138" s="223"/>
      <c r="G138" s="147"/>
      <c r="H138" s="223"/>
      <c r="I138" s="213"/>
      <c r="J138" s="213"/>
      <c r="K138" s="223"/>
      <c r="L138" s="223"/>
      <c r="M138" s="147"/>
      <c r="N138" s="223"/>
      <c r="O138" s="65"/>
      <c r="P138" s="65"/>
      <c r="Q138" s="65"/>
    </row>
    <row r="139" spans="2:17" x14ac:dyDescent="0.2">
      <c r="B139" s="223"/>
      <c r="C139" s="213"/>
      <c r="D139" s="213"/>
      <c r="E139" s="223"/>
      <c r="F139" s="223"/>
      <c r="G139" s="147"/>
      <c r="H139" s="223"/>
      <c r="I139" s="213"/>
      <c r="J139" s="213"/>
      <c r="K139" s="223"/>
      <c r="L139" s="223"/>
      <c r="M139" s="147"/>
      <c r="N139" s="223"/>
      <c r="O139" s="65"/>
      <c r="P139" s="65"/>
      <c r="Q139" s="65"/>
    </row>
    <row r="140" spans="2:17" x14ac:dyDescent="0.2">
      <c r="B140" s="223"/>
      <c r="C140" s="213"/>
      <c r="D140" s="213"/>
      <c r="E140" s="223"/>
      <c r="F140" s="223"/>
      <c r="G140" s="147"/>
      <c r="H140" s="223"/>
      <c r="I140" s="213"/>
      <c r="J140" s="213"/>
      <c r="K140" s="223"/>
      <c r="L140" s="223"/>
      <c r="M140" s="147"/>
      <c r="N140" s="223"/>
      <c r="O140" s="65"/>
      <c r="P140" s="65"/>
      <c r="Q140" s="65"/>
    </row>
    <row r="141" spans="2:17" x14ac:dyDescent="0.2">
      <c r="B141" s="223"/>
      <c r="C141" s="213"/>
      <c r="D141" s="213"/>
      <c r="E141" s="223"/>
      <c r="F141" s="223"/>
      <c r="G141" s="147"/>
      <c r="H141" s="223"/>
      <c r="I141" s="213"/>
      <c r="J141" s="213"/>
      <c r="K141" s="223"/>
      <c r="L141" s="223"/>
      <c r="M141" s="147"/>
      <c r="N141" s="223"/>
      <c r="O141" s="65"/>
      <c r="P141" s="65"/>
      <c r="Q141" s="65"/>
    </row>
    <row r="142" spans="2:17" x14ac:dyDescent="0.2">
      <c r="B142" s="223"/>
      <c r="C142" s="213"/>
      <c r="D142" s="213"/>
      <c r="E142" s="223"/>
      <c r="F142" s="223"/>
      <c r="G142" s="147"/>
      <c r="H142" s="223"/>
      <c r="I142" s="213"/>
      <c r="J142" s="213"/>
      <c r="K142" s="223"/>
      <c r="L142" s="223"/>
      <c r="M142" s="147"/>
      <c r="N142" s="223"/>
      <c r="O142" s="65"/>
      <c r="P142" s="65"/>
      <c r="Q142" s="65"/>
    </row>
    <row r="143" spans="2:17" x14ac:dyDescent="0.2">
      <c r="B143" s="223"/>
      <c r="C143" s="213"/>
      <c r="D143" s="213"/>
      <c r="E143" s="223"/>
      <c r="F143" s="223"/>
      <c r="G143" s="147"/>
      <c r="H143" s="223"/>
      <c r="I143" s="213"/>
      <c r="J143" s="213"/>
      <c r="K143" s="223"/>
      <c r="L143" s="223"/>
      <c r="M143" s="147"/>
      <c r="N143" s="223"/>
      <c r="O143" s="65"/>
      <c r="P143" s="65"/>
      <c r="Q143" s="65"/>
    </row>
    <row r="144" spans="2:17" x14ac:dyDescent="0.2">
      <c r="B144" s="223"/>
      <c r="C144" s="213"/>
      <c r="D144" s="213"/>
      <c r="E144" s="223"/>
      <c r="F144" s="223"/>
      <c r="G144" s="147"/>
      <c r="H144" s="223"/>
      <c r="I144" s="213"/>
      <c r="J144" s="213"/>
      <c r="K144" s="223"/>
      <c r="L144" s="223"/>
      <c r="M144" s="147"/>
      <c r="N144" s="223"/>
      <c r="O144" s="65"/>
      <c r="P144" s="65"/>
      <c r="Q144" s="65"/>
    </row>
    <row r="145" spans="2:17" x14ac:dyDescent="0.2">
      <c r="B145" s="223"/>
      <c r="C145" s="213"/>
      <c r="D145" s="213"/>
      <c r="E145" s="223"/>
      <c r="F145" s="223"/>
      <c r="G145" s="147"/>
      <c r="H145" s="223"/>
      <c r="I145" s="213"/>
      <c r="J145" s="213"/>
      <c r="K145" s="223"/>
      <c r="L145" s="223"/>
      <c r="M145" s="147"/>
      <c r="N145" s="223"/>
      <c r="O145" s="65"/>
      <c r="P145" s="65"/>
      <c r="Q145" s="65"/>
    </row>
    <row r="146" spans="2:17" x14ac:dyDescent="0.2">
      <c r="B146" s="223"/>
      <c r="C146" s="213"/>
      <c r="D146" s="213"/>
      <c r="E146" s="223"/>
      <c r="F146" s="223"/>
      <c r="G146" s="147"/>
      <c r="H146" s="223"/>
      <c r="I146" s="213"/>
      <c r="J146" s="213"/>
      <c r="K146" s="223"/>
      <c r="L146" s="223"/>
      <c r="M146" s="147"/>
      <c r="N146" s="223"/>
      <c r="O146" s="65"/>
      <c r="P146" s="65"/>
      <c r="Q146" s="65"/>
    </row>
    <row r="147" spans="2:17" x14ac:dyDescent="0.2">
      <c r="B147" s="223"/>
      <c r="C147" s="213"/>
      <c r="D147" s="213"/>
      <c r="E147" s="223"/>
      <c r="F147" s="223"/>
      <c r="G147" s="147"/>
      <c r="H147" s="223"/>
      <c r="I147" s="213"/>
      <c r="J147" s="213"/>
      <c r="K147" s="223"/>
      <c r="L147" s="223"/>
      <c r="M147" s="147"/>
      <c r="N147" s="223"/>
      <c r="O147" s="65"/>
      <c r="P147" s="65"/>
      <c r="Q147" s="65"/>
    </row>
    <row r="148" spans="2:17" x14ac:dyDescent="0.2">
      <c r="B148" s="223"/>
      <c r="C148" s="213"/>
      <c r="D148" s="213"/>
      <c r="E148" s="223"/>
      <c r="F148" s="223"/>
      <c r="G148" s="147"/>
      <c r="H148" s="223"/>
      <c r="I148" s="213"/>
      <c r="J148" s="213"/>
      <c r="K148" s="223"/>
      <c r="L148" s="223"/>
      <c r="M148" s="147"/>
      <c r="N148" s="223"/>
      <c r="O148" s="65"/>
      <c r="P148" s="65"/>
      <c r="Q148" s="65"/>
    </row>
    <row r="149" spans="2:17" x14ac:dyDescent="0.2">
      <c r="B149" s="223"/>
      <c r="C149" s="213"/>
      <c r="D149" s="213"/>
      <c r="E149" s="223"/>
      <c r="F149" s="223"/>
      <c r="G149" s="147"/>
      <c r="H149" s="223"/>
      <c r="I149" s="213"/>
      <c r="J149" s="213"/>
      <c r="K149" s="223"/>
      <c r="L149" s="223"/>
      <c r="M149" s="147"/>
      <c r="N149" s="223"/>
      <c r="O149" s="65"/>
      <c r="P149" s="65"/>
      <c r="Q149" s="65"/>
    </row>
    <row r="150" spans="2:17" x14ac:dyDescent="0.2">
      <c r="B150" s="223"/>
      <c r="C150" s="213"/>
      <c r="D150" s="213"/>
      <c r="E150" s="223"/>
      <c r="F150" s="223"/>
      <c r="G150" s="147"/>
      <c r="H150" s="223"/>
      <c r="I150" s="213"/>
      <c r="J150" s="213"/>
      <c r="K150" s="223"/>
      <c r="L150" s="223"/>
      <c r="M150" s="147"/>
      <c r="N150" s="223"/>
      <c r="O150" s="65"/>
      <c r="P150" s="65"/>
      <c r="Q150" s="65"/>
    </row>
    <row r="151" spans="2:17" x14ac:dyDescent="0.2">
      <c r="B151" s="223"/>
      <c r="C151" s="213"/>
      <c r="D151" s="213"/>
      <c r="E151" s="223"/>
      <c r="F151" s="223"/>
      <c r="G151" s="147"/>
      <c r="H151" s="223"/>
      <c r="I151" s="213"/>
      <c r="J151" s="213"/>
      <c r="K151" s="223"/>
      <c r="L151" s="223"/>
      <c r="M151" s="147"/>
      <c r="N151" s="223"/>
      <c r="O151" s="65"/>
      <c r="P151" s="65"/>
      <c r="Q151" s="65"/>
    </row>
    <row r="152" spans="2:17" x14ac:dyDescent="0.2">
      <c r="B152" s="223"/>
      <c r="C152" s="213"/>
      <c r="D152" s="213"/>
      <c r="E152" s="223"/>
      <c r="F152" s="223"/>
      <c r="G152" s="147"/>
      <c r="H152" s="223"/>
      <c r="I152" s="213"/>
      <c r="J152" s="213"/>
      <c r="K152" s="223"/>
      <c r="L152" s="223"/>
      <c r="M152" s="147"/>
      <c r="N152" s="223"/>
      <c r="O152" s="65"/>
      <c r="P152" s="65"/>
      <c r="Q152" s="65"/>
    </row>
    <row r="153" spans="2:17" x14ac:dyDescent="0.2">
      <c r="B153" s="223"/>
      <c r="C153" s="213"/>
      <c r="D153" s="213"/>
      <c r="E153" s="223"/>
      <c r="F153" s="223"/>
      <c r="G153" s="147"/>
      <c r="H153" s="223"/>
      <c r="I153" s="213"/>
      <c r="J153" s="213"/>
      <c r="K153" s="223"/>
      <c r="L153" s="223"/>
      <c r="M153" s="147"/>
      <c r="N153" s="223"/>
      <c r="O153" s="65"/>
      <c r="P153" s="65"/>
      <c r="Q153" s="65"/>
    </row>
    <row r="154" spans="2:17" x14ac:dyDescent="0.2">
      <c r="B154" s="223"/>
      <c r="C154" s="213"/>
      <c r="D154" s="213"/>
      <c r="E154" s="223"/>
      <c r="F154" s="223"/>
      <c r="G154" s="147"/>
      <c r="H154" s="223"/>
      <c r="I154" s="213"/>
      <c r="J154" s="213"/>
      <c r="K154" s="223"/>
      <c r="L154" s="223"/>
      <c r="M154" s="147"/>
      <c r="N154" s="223"/>
      <c r="O154" s="65"/>
      <c r="P154" s="65"/>
      <c r="Q154" s="65"/>
    </row>
    <row r="155" spans="2:17" x14ac:dyDescent="0.2">
      <c r="B155" s="223"/>
      <c r="C155" s="213"/>
      <c r="D155" s="213"/>
      <c r="E155" s="223"/>
      <c r="F155" s="223"/>
      <c r="G155" s="147"/>
      <c r="H155" s="223"/>
      <c r="I155" s="213"/>
      <c r="J155" s="213"/>
      <c r="K155" s="223"/>
      <c r="L155" s="223"/>
      <c r="M155" s="147"/>
      <c r="N155" s="223"/>
      <c r="O155" s="65"/>
      <c r="P155" s="65"/>
      <c r="Q155" s="65"/>
    </row>
    <row r="156" spans="2:17" x14ac:dyDescent="0.2">
      <c r="B156" s="223"/>
      <c r="C156" s="213"/>
      <c r="D156" s="213"/>
      <c r="E156" s="223"/>
      <c r="F156" s="223"/>
      <c r="G156" s="147"/>
      <c r="H156" s="223"/>
      <c r="I156" s="213"/>
      <c r="J156" s="213"/>
      <c r="K156" s="223"/>
      <c r="L156" s="223"/>
      <c r="M156" s="147"/>
      <c r="N156" s="223"/>
      <c r="O156" s="65"/>
      <c r="P156" s="65"/>
      <c r="Q156" s="65"/>
    </row>
    <row r="157" spans="2:17" x14ac:dyDescent="0.2">
      <c r="B157" s="223"/>
      <c r="C157" s="213"/>
      <c r="D157" s="213"/>
      <c r="E157" s="223"/>
      <c r="F157" s="223"/>
      <c r="G157" s="147"/>
      <c r="H157" s="223"/>
      <c r="I157" s="213"/>
      <c r="J157" s="213"/>
      <c r="K157" s="223"/>
      <c r="L157" s="223"/>
      <c r="M157" s="147"/>
      <c r="N157" s="223"/>
      <c r="O157" s="65"/>
      <c r="P157" s="65"/>
      <c r="Q157" s="65"/>
    </row>
    <row r="158" spans="2:17" x14ac:dyDescent="0.2">
      <c r="B158" s="223"/>
      <c r="C158" s="213"/>
      <c r="D158" s="213"/>
      <c r="E158" s="223"/>
      <c r="F158" s="223"/>
      <c r="G158" s="147"/>
      <c r="H158" s="223"/>
      <c r="I158" s="213"/>
      <c r="J158" s="213"/>
      <c r="K158" s="223"/>
      <c r="L158" s="223"/>
      <c r="M158" s="147"/>
      <c r="N158" s="223"/>
      <c r="O158" s="65"/>
      <c r="P158" s="65"/>
      <c r="Q158" s="65"/>
    </row>
    <row r="159" spans="2:17" x14ac:dyDescent="0.2">
      <c r="B159" s="223"/>
      <c r="C159" s="213"/>
      <c r="D159" s="213"/>
      <c r="E159" s="223"/>
      <c r="F159" s="223"/>
      <c r="G159" s="147"/>
      <c r="H159" s="223"/>
      <c r="I159" s="213"/>
      <c r="J159" s="213"/>
      <c r="K159" s="223"/>
      <c r="L159" s="223"/>
      <c r="M159" s="147"/>
      <c r="N159" s="223"/>
      <c r="O159" s="65"/>
      <c r="P159" s="65"/>
      <c r="Q159" s="65"/>
    </row>
    <row r="160" spans="2:17" x14ac:dyDescent="0.2">
      <c r="B160" s="223"/>
      <c r="C160" s="213"/>
      <c r="D160" s="213"/>
      <c r="E160" s="223"/>
      <c r="F160" s="223"/>
      <c r="G160" s="147"/>
      <c r="H160" s="223"/>
      <c r="I160" s="213"/>
      <c r="J160" s="213"/>
      <c r="K160" s="223"/>
      <c r="L160" s="223"/>
      <c r="M160" s="147"/>
      <c r="N160" s="223"/>
      <c r="O160" s="65"/>
      <c r="P160" s="65"/>
      <c r="Q160" s="65"/>
    </row>
    <row r="161" spans="2:17" x14ac:dyDescent="0.2">
      <c r="B161" s="223"/>
      <c r="C161" s="213"/>
      <c r="D161" s="213"/>
      <c r="E161" s="223"/>
      <c r="F161" s="223"/>
      <c r="G161" s="147"/>
      <c r="H161" s="223"/>
      <c r="I161" s="213"/>
      <c r="J161" s="213"/>
      <c r="K161" s="223"/>
      <c r="L161" s="223"/>
      <c r="M161" s="147"/>
      <c r="N161" s="223"/>
      <c r="O161" s="65"/>
      <c r="P161" s="65"/>
      <c r="Q161" s="65"/>
    </row>
    <row r="162" spans="2:17" x14ac:dyDescent="0.2">
      <c r="B162" s="223"/>
      <c r="C162" s="213"/>
      <c r="D162" s="213"/>
      <c r="E162" s="223"/>
      <c r="F162" s="223"/>
      <c r="G162" s="147"/>
      <c r="H162" s="223"/>
      <c r="I162" s="213"/>
      <c r="J162" s="213"/>
      <c r="K162" s="223"/>
      <c r="L162" s="223"/>
      <c r="M162" s="147"/>
      <c r="N162" s="223"/>
      <c r="O162" s="65"/>
      <c r="P162" s="65"/>
      <c r="Q162" s="65"/>
    </row>
    <row r="163" spans="2:17" x14ac:dyDescent="0.2">
      <c r="B163" s="223"/>
      <c r="C163" s="213"/>
      <c r="D163" s="213"/>
      <c r="E163" s="223"/>
      <c r="F163" s="223"/>
      <c r="G163" s="147"/>
      <c r="H163" s="223"/>
      <c r="I163" s="213"/>
      <c r="J163" s="213"/>
      <c r="K163" s="223"/>
      <c r="L163" s="223"/>
      <c r="M163" s="147"/>
      <c r="N163" s="223"/>
      <c r="O163" s="65"/>
      <c r="P163" s="65"/>
      <c r="Q163" s="65"/>
    </row>
    <row r="164" spans="2:17" x14ac:dyDescent="0.2">
      <c r="B164" s="223"/>
      <c r="C164" s="213"/>
      <c r="D164" s="213"/>
      <c r="E164" s="223"/>
      <c r="F164" s="223"/>
      <c r="G164" s="147"/>
      <c r="H164" s="223"/>
      <c r="I164" s="213"/>
      <c r="J164" s="213"/>
      <c r="K164" s="223"/>
      <c r="L164" s="223"/>
      <c r="M164" s="147"/>
      <c r="N164" s="223"/>
      <c r="O164" s="65"/>
      <c r="P164" s="65"/>
      <c r="Q164" s="65"/>
    </row>
    <row r="165" spans="2:17" x14ac:dyDescent="0.2">
      <c r="B165" s="223"/>
      <c r="C165" s="213"/>
      <c r="D165" s="213"/>
      <c r="E165" s="223"/>
      <c r="F165" s="223"/>
      <c r="G165" s="147"/>
      <c r="H165" s="223"/>
      <c r="I165" s="213"/>
      <c r="J165" s="213"/>
      <c r="K165" s="223"/>
      <c r="L165" s="223"/>
      <c r="M165" s="147"/>
      <c r="N165" s="223"/>
      <c r="O165" s="65"/>
      <c r="P165" s="65"/>
      <c r="Q165" s="65"/>
    </row>
    <row r="166" spans="2:17" x14ac:dyDescent="0.2">
      <c r="B166" s="223"/>
      <c r="C166" s="213"/>
      <c r="D166" s="213"/>
      <c r="E166" s="223"/>
      <c r="F166" s="223"/>
      <c r="G166" s="147"/>
      <c r="H166" s="223"/>
      <c r="I166" s="213"/>
      <c r="J166" s="213"/>
      <c r="K166" s="223"/>
      <c r="L166" s="223"/>
      <c r="M166" s="147"/>
      <c r="N166" s="223"/>
      <c r="O166" s="65"/>
      <c r="P166" s="65"/>
      <c r="Q166" s="65"/>
    </row>
    <row r="167" spans="2:17" x14ac:dyDescent="0.2">
      <c r="B167" s="223"/>
      <c r="C167" s="213"/>
      <c r="D167" s="213"/>
      <c r="E167" s="223"/>
      <c r="F167" s="223"/>
      <c r="G167" s="147"/>
      <c r="H167" s="223"/>
      <c r="I167" s="213"/>
      <c r="J167" s="213"/>
      <c r="K167" s="223"/>
      <c r="L167" s="223"/>
      <c r="M167" s="147"/>
      <c r="N167" s="223"/>
      <c r="O167" s="65"/>
      <c r="P167" s="65"/>
      <c r="Q167" s="65"/>
    </row>
    <row r="168" spans="2:17" x14ac:dyDescent="0.2">
      <c r="B168" s="223"/>
      <c r="C168" s="213"/>
      <c r="D168" s="213"/>
      <c r="E168" s="223"/>
      <c r="F168" s="223"/>
      <c r="G168" s="147"/>
      <c r="H168" s="223"/>
      <c r="I168" s="213"/>
      <c r="J168" s="213"/>
      <c r="K168" s="223"/>
      <c r="L168" s="223"/>
      <c r="M168" s="147"/>
      <c r="N168" s="223"/>
      <c r="O168" s="65"/>
      <c r="P168" s="65"/>
      <c r="Q168" s="65"/>
    </row>
    <row r="169" spans="2:17" x14ac:dyDescent="0.2">
      <c r="B169" s="223"/>
      <c r="C169" s="213"/>
      <c r="D169" s="213"/>
      <c r="E169" s="223"/>
      <c r="F169" s="223"/>
      <c r="G169" s="147"/>
      <c r="H169" s="223"/>
      <c r="I169" s="213"/>
      <c r="J169" s="213"/>
      <c r="K169" s="223"/>
      <c r="L169" s="223"/>
      <c r="M169" s="147"/>
      <c r="N169" s="223"/>
      <c r="O169" s="65"/>
      <c r="P169" s="65"/>
      <c r="Q169" s="65"/>
    </row>
    <row r="170" spans="2:17" x14ac:dyDescent="0.2">
      <c r="B170" s="223"/>
      <c r="C170" s="213"/>
      <c r="D170" s="213"/>
      <c r="E170" s="223"/>
      <c r="F170" s="223"/>
      <c r="G170" s="147"/>
      <c r="H170" s="223"/>
      <c r="I170" s="213"/>
      <c r="J170" s="213"/>
      <c r="K170" s="223"/>
      <c r="L170" s="223"/>
      <c r="M170" s="147"/>
      <c r="N170" s="223"/>
      <c r="O170" s="65"/>
      <c r="P170" s="65"/>
      <c r="Q170" s="65"/>
    </row>
    <row r="171" spans="2:17" x14ac:dyDescent="0.2">
      <c r="B171" s="223"/>
      <c r="C171" s="213"/>
      <c r="D171" s="213"/>
      <c r="E171" s="223"/>
      <c r="F171" s="223"/>
      <c r="G171" s="147"/>
      <c r="H171" s="223"/>
      <c r="I171" s="213"/>
      <c r="J171" s="213"/>
      <c r="K171" s="223"/>
      <c r="L171" s="223"/>
      <c r="M171" s="147"/>
      <c r="N171" s="223"/>
      <c r="O171" s="65"/>
      <c r="P171" s="65"/>
      <c r="Q171" s="65"/>
    </row>
    <row r="172" spans="2:17" x14ac:dyDescent="0.2">
      <c r="B172" s="223"/>
      <c r="C172" s="213"/>
      <c r="D172" s="213"/>
      <c r="E172" s="223"/>
      <c r="F172" s="223"/>
      <c r="G172" s="147"/>
      <c r="H172" s="223"/>
      <c r="I172" s="213"/>
      <c r="J172" s="213"/>
      <c r="K172" s="223"/>
      <c r="L172" s="223"/>
      <c r="M172" s="147"/>
      <c r="N172" s="223"/>
      <c r="O172" s="65"/>
      <c r="P172" s="65"/>
      <c r="Q172" s="65"/>
    </row>
    <row r="173" spans="2:17" x14ac:dyDescent="0.2">
      <c r="B173" s="223"/>
      <c r="C173" s="213"/>
      <c r="D173" s="213"/>
      <c r="E173" s="223"/>
      <c r="F173" s="223"/>
      <c r="G173" s="147"/>
      <c r="H173" s="223"/>
      <c r="I173" s="213"/>
      <c r="J173" s="213"/>
      <c r="K173" s="223"/>
      <c r="L173" s="223"/>
      <c r="M173" s="147"/>
      <c r="N173" s="223"/>
      <c r="O173" s="65"/>
      <c r="P173" s="65"/>
      <c r="Q173" s="65"/>
    </row>
    <row r="174" spans="2:17" x14ac:dyDescent="0.2">
      <c r="B174" s="223"/>
      <c r="C174" s="213"/>
      <c r="D174" s="213"/>
      <c r="E174" s="223"/>
      <c r="F174" s="223"/>
      <c r="G174" s="147"/>
      <c r="H174" s="223"/>
      <c r="I174" s="213"/>
      <c r="J174" s="213"/>
      <c r="K174" s="223"/>
      <c r="L174" s="223"/>
      <c r="M174" s="147"/>
      <c r="N174" s="223"/>
      <c r="O174" s="65"/>
      <c r="P174" s="65"/>
      <c r="Q174" s="65"/>
    </row>
    <row r="175" spans="2:17" x14ac:dyDescent="0.2">
      <c r="B175" s="223"/>
      <c r="C175" s="213"/>
      <c r="D175" s="213"/>
      <c r="E175" s="223"/>
      <c r="F175" s="223"/>
      <c r="G175" s="147"/>
      <c r="H175" s="223"/>
      <c r="I175" s="213"/>
      <c r="J175" s="213"/>
      <c r="K175" s="223"/>
      <c r="L175" s="223"/>
      <c r="M175" s="147"/>
      <c r="N175" s="223"/>
      <c r="O175" s="65"/>
      <c r="P175" s="65"/>
      <c r="Q175" s="65"/>
    </row>
    <row r="176" spans="2:17" x14ac:dyDescent="0.2">
      <c r="B176" s="223"/>
      <c r="C176" s="213"/>
      <c r="D176" s="213"/>
      <c r="E176" s="223"/>
      <c r="F176" s="223"/>
      <c r="G176" s="147"/>
      <c r="H176" s="223"/>
      <c r="I176" s="213"/>
      <c r="J176" s="213"/>
      <c r="K176" s="223"/>
      <c r="L176" s="223"/>
      <c r="M176" s="147"/>
      <c r="N176" s="223"/>
      <c r="O176" s="65"/>
      <c r="P176" s="65"/>
      <c r="Q176" s="65"/>
    </row>
    <row r="177" spans="2:17" x14ac:dyDescent="0.2">
      <c r="B177" s="223"/>
      <c r="C177" s="213"/>
      <c r="D177" s="213"/>
      <c r="E177" s="223"/>
      <c r="F177" s="223"/>
      <c r="G177" s="147"/>
      <c r="H177" s="223"/>
      <c r="I177" s="213"/>
      <c r="J177" s="213"/>
      <c r="K177" s="223"/>
      <c r="L177" s="223"/>
      <c r="M177" s="147"/>
      <c r="N177" s="223"/>
      <c r="O177" s="65"/>
      <c r="P177" s="65"/>
      <c r="Q177" s="65"/>
    </row>
    <row r="178" spans="2:17" x14ac:dyDescent="0.2">
      <c r="B178" s="223"/>
      <c r="C178" s="213"/>
      <c r="D178" s="213"/>
      <c r="E178" s="223"/>
      <c r="F178" s="223"/>
      <c r="G178" s="147"/>
      <c r="H178" s="223"/>
      <c r="I178" s="213"/>
      <c r="J178" s="213"/>
      <c r="K178" s="223"/>
      <c r="L178" s="223"/>
      <c r="M178" s="147"/>
      <c r="N178" s="223"/>
      <c r="O178" s="65"/>
      <c r="P178" s="65"/>
      <c r="Q178" s="65"/>
    </row>
    <row r="179" spans="2:17" x14ac:dyDescent="0.2">
      <c r="B179" s="223"/>
      <c r="C179" s="213"/>
      <c r="D179" s="213"/>
      <c r="E179" s="223"/>
      <c r="F179" s="223"/>
      <c r="G179" s="147"/>
      <c r="H179" s="223"/>
      <c r="I179" s="213"/>
      <c r="J179" s="213"/>
      <c r="K179" s="223"/>
      <c r="L179" s="223"/>
      <c r="M179" s="147"/>
      <c r="N179" s="223"/>
      <c r="O179" s="65"/>
      <c r="P179" s="65"/>
      <c r="Q179" s="65"/>
    </row>
    <row r="180" spans="2:17" x14ac:dyDescent="0.2">
      <c r="B180" s="223"/>
      <c r="C180" s="213"/>
      <c r="D180" s="213"/>
      <c r="E180" s="223"/>
      <c r="F180" s="223"/>
      <c r="G180" s="147"/>
      <c r="H180" s="223"/>
      <c r="I180" s="213"/>
      <c r="J180" s="213"/>
      <c r="K180" s="223"/>
      <c r="L180" s="223"/>
      <c r="M180" s="147"/>
      <c r="N180" s="223"/>
      <c r="O180" s="65"/>
      <c r="P180" s="65"/>
      <c r="Q180" s="65"/>
    </row>
    <row r="181" spans="2:17" x14ac:dyDescent="0.2">
      <c r="B181" s="223"/>
      <c r="C181" s="213"/>
      <c r="D181" s="213"/>
      <c r="E181" s="223"/>
      <c r="F181" s="223"/>
      <c r="G181" s="147"/>
      <c r="H181" s="223"/>
      <c r="I181" s="213"/>
      <c r="J181" s="213"/>
      <c r="K181" s="223"/>
      <c r="L181" s="223"/>
      <c r="M181" s="147"/>
      <c r="N181" s="223"/>
      <c r="O181" s="65"/>
      <c r="P181" s="65"/>
      <c r="Q181" s="65"/>
    </row>
    <row r="182" spans="2:17" x14ac:dyDescent="0.2">
      <c r="B182" s="223"/>
      <c r="C182" s="213"/>
      <c r="D182" s="213"/>
      <c r="E182" s="223"/>
      <c r="F182" s="223"/>
      <c r="G182" s="147"/>
      <c r="H182" s="223"/>
      <c r="I182" s="213"/>
      <c r="J182" s="213"/>
      <c r="K182" s="223"/>
      <c r="L182" s="223"/>
      <c r="M182" s="147"/>
      <c r="N182" s="223"/>
      <c r="O182" s="65"/>
      <c r="P182" s="65"/>
      <c r="Q182" s="65"/>
    </row>
    <row r="183" spans="2:17" x14ac:dyDescent="0.2">
      <c r="B183" s="223"/>
      <c r="C183" s="213"/>
      <c r="D183" s="213"/>
      <c r="E183" s="223"/>
      <c r="F183" s="223"/>
      <c r="G183" s="147"/>
      <c r="H183" s="223"/>
      <c r="I183" s="213"/>
      <c r="J183" s="213"/>
      <c r="K183" s="223"/>
      <c r="L183" s="223"/>
      <c r="M183" s="147"/>
      <c r="N183" s="223"/>
      <c r="O183" s="65"/>
      <c r="P183" s="65"/>
      <c r="Q183" s="65"/>
    </row>
    <row r="184" spans="2:17" x14ac:dyDescent="0.2">
      <c r="B184" s="223"/>
      <c r="C184" s="213"/>
      <c r="D184" s="213"/>
      <c r="E184" s="223"/>
      <c r="F184" s="223"/>
      <c r="G184" s="147"/>
      <c r="H184" s="223"/>
      <c r="I184" s="213"/>
      <c r="J184" s="213"/>
      <c r="K184" s="223"/>
      <c r="L184" s="223"/>
      <c r="M184" s="147"/>
      <c r="N184" s="223"/>
      <c r="O184" s="65"/>
      <c r="P184" s="65"/>
      <c r="Q184" s="65"/>
    </row>
    <row r="185" spans="2:17" x14ac:dyDescent="0.2">
      <c r="B185" s="223"/>
      <c r="C185" s="213"/>
      <c r="D185" s="213"/>
      <c r="E185" s="223"/>
      <c r="F185" s="223"/>
      <c r="G185" s="147"/>
      <c r="H185" s="223"/>
      <c r="I185" s="213"/>
      <c r="J185" s="213"/>
      <c r="K185" s="223"/>
      <c r="L185" s="223"/>
      <c r="M185" s="147"/>
      <c r="N185" s="223"/>
      <c r="O185" s="65"/>
      <c r="P185" s="65"/>
      <c r="Q185" s="65"/>
    </row>
    <row r="186" spans="2:17" x14ac:dyDescent="0.2">
      <c r="B186" s="223"/>
      <c r="C186" s="213"/>
      <c r="D186" s="213"/>
      <c r="E186" s="223"/>
      <c r="F186" s="223"/>
      <c r="G186" s="147"/>
      <c r="H186" s="223"/>
      <c r="I186" s="213"/>
      <c r="J186" s="213"/>
      <c r="K186" s="223"/>
      <c r="L186" s="223"/>
      <c r="M186" s="147"/>
      <c r="N186" s="223"/>
      <c r="O186" s="65"/>
      <c r="P186" s="65"/>
      <c r="Q186" s="65"/>
    </row>
    <row r="187" spans="2:17" x14ac:dyDescent="0.2">
      <c r="B187" s="223"/>
      <c r="C187" s="213"/>
      <c r="D187" s="213"/>
      <c r="E187" s="223"/>
      <c r="F187" s="223"/>
      <c r="G187" s="147"/>
      <c r="H187" s="223"/>
      <c r="I187" s="213"/>
      <c r="J187" s="213"/>
      <c r="K187" s="223"/>
      <c r="L187" s="223"/>
      <c r="M187" s="147"/>
      <c r="N187" s="223"/>
      <c r="O187" s="65"/>
      <c r="P187" s="65"/>
      <c r="Q187" s="65"/>
    </row>
    <row r="188" spans="2:17" x14ac:dyDescent="0.2">
      <c r="B188" s="223"/>
      <c r="C188" s="213"/>
      <c r="D188" s="213"/>
      <c r="E188" s="223"/>
      <c r="F188" s="223"/>
      <c r="G188" s="147"/>
      <c r="H188" s="223"/>
      <c r="I188" s="213"/>
      <c r="J188" s="213"/>
      <c r="K188" s="223"/>
      <c r="L188" s="223"/>
      <c r="M188" s="147"/>
      <c r="N188" s="223"/>
      <c r="O188" s="65"/>
      <c r="P188" s="65"/>
      <c r="Q188" s="65"/>
    </row>
    <row r="189" spans="2:17" x14ac:dyDescent="0.2">
      <c r="B189" s="223"/>
      <c r="C189" s="213"/>
      <c r="D189" s="213"/>
      <c r="E189" s="223"/>
      <c r="F189" s="223"/>
      <c r="G189" s="147"/>
      <c r="H189" s="223"/>
      <c r="I189" s="213"/>
      <c r="J189" s="213"/>
      <c r="K189" s="223"/>
      <c r="L189" s="223"/>
      <c r="M189" s="147"/>
      <c r="N189" s="223"/>
      <c r="O189" s="65"/>
      <c r="P189" s="65"/>
      <c r="Q189" s="65"/>
    </row>
    <row r="190" spans="2:17" x14ac:dyDescent="0.2">
      <c r="B190" s="223"/>
      <c r="C190" s="213"/>
      <c r="D190" s="213"/>
      <c r="E190" s="223"/>
      <c r="F190" s="223"/>
      <c r="G190" s="147"/>
      <c r="H190" s="223"/>
      <c r="I190" s="213"/>
      <c r="J190" s="213"/>
      <c r="K190" s="223"/>
      <c r="L190" s="223"/>
      <c r="M190" s="147"/>
      <c r="N190" s="223"/>
      <c r="O190" s="65"/>
      <c r="P190" s="65"/>
      <c r="Q190" s="65"/>
    </row>
    <row r="191" spans="2:17" x14ac:dyDescent="0.2">
      <c r="B191" s="223"/>
      <c r="C191" s="213"/>
      <c r="D191" s="213"/>
      <c r="E191" s="223"/>
      <c r="F191" s="223"/>
      <c r="G191" s="147"/>
      <c r="H191" s="223"/>
      <c r="I191" s="213"/>
      <c r="J191" s="213"/>
      <c r="K191" s="223"/>
      <c r="L191" s="223"/>
      <c r="M191" s="147"/>
      <c r="N191" s="223"/>
      <c r="O191" s="65"/>
      <c r="P191" s="65"/>
      <c r="Q191" s="65"/>
    </row>
    <row r="192" spans="2:17" x14ac:dyDescent="0.2">
      <c r="B192" s="223"/>
      <c r="C192" s="213"/>
      <c r="D192" s="213"/>
      <c r="E192" s="223"/>
      <c r="F192" s="223"/>
      <c r="G192" s="147"/>
      <c r="H192" s="223"/>
      <c r="I192" s="213"/>
      <c r="J192" s="213"/>
      <c r="K192" s="223"/>
      <c r="L192" s="223"/>
      <c r="M192" s="147"/>
      <c r="N192" s="223"/>
      <c r="O192" s="65"/>
      <c r="P192" s="65"/>
      <c r="Q192" s="65"/>
    </row>
    <row r="193" spans="2:17" x14ac:dyDescent="0.2">
      <c r="B193" s="223"/>
      <c r="C193" s="213"/>
      <c r="D193" s="213"/>
      <c r="E193" s="223"/>
      <c r="F193" s="223"/>
      <c r="G193" s="147"/>
      <c r="H193" s="223"/>
      <c r="I193" s="213"/>
      <c r="J193" s="213"/>
      <c r="K193" s="223"/>
      <c r="L193" s="223"/>
      <c r="M193" s="147"/>
      <c r="N193" s="223"/>
      <c r="O193" s="65"/>
      <c r="P193" s="65"/>
      <c r="Q193" s="65"/>
    </row>
    <row r="194" spans="2:17" x14ac:dyDescent="0.2">
      <c r="B194" s="223"/>
      <c r="C194" s="213"/>
      <c r="D194" s="213"/>
      <c r="E194" s="223"/>
      <c r="F194" s="223"/>
      <c r="G194" s="147"/>
      <c r="H194" s="223"/>
      <c r="I194" s="213"/>
      <c r="J194" s="213"/>
      <c r="K194" s="223"/>
      <c r="L194" s="223"/>
      <c r="M194" s="147"/>
      <c r="N194" s="223"/>
      <c r="O194" s="65"/>
      <c r="P194" s="65"/>
      <c r="Q194" s="65"/>
    </row>
    <row r="195" spans="2:17" x14ac:dyDescent="0.2">
      <c r="B195" s="223"/>
      <c r="C195" s="213"/>
      <c r="D195" s="213"/>
      <c r="E195" s="223"/>
      <c r="F195" s="223"/>
      <c r="G195" s="147"/>
      <c r="H195" s="223"/>
      <c r="I195" s="213"/>
      <c r="J195" s="213"/>
      <c r="K195" s="223"/>
      <c r="L195" s="223"/>
      <c r="M195" s="147"/>
      <c r="N195" s="223"/>
      <c r="O195" s="65"/>
      <c r="P195" s="65"/>
      <c r="Q195" s="65"/>
    </row>
    <row r="196" spans="2:17" x14ac:dyDescent="0.2">
      <c r="B196" s="223"/>
      <c r="C196" s="213"/>
      <c r="D196" s="213"/>
      <c r="E196" s="223"/>
      <c r="F196" s="223"/>
      <c r="G196" s="147"/>
      <c r="H196" s="223"/>
      <c r="I196" s="213"/>
      <c r="J196" s="213"/>
      <c r="K196" s="223"/>
      <c r="L196" s="223"/>
      <c r="M196" s="147"/>
      <c r="N196" s="223"/>
      <c r="O196" s="65"/>
      <c r="P196" s="65"/>
      <c r="Q196" s="65"/>
    </row>
    <row r="197" spans="2:17" x14ac:dyDescent="0.2">
      <c r="B197" s="223"/>
      <c r="C197" s="213"/>
      <c r="D197" s="213"/>
      <c r="E197" s="223"/>
      <c r="F197" s="223"/>
      <c r="G197" s="147"/>
      <c r="H197" s="223"/>
      <c r="I197" s="213"/>
      <c r="J197" s="213"/>
      <c r="K197" s="223"/>
      <c r="L197" s="223"/>
      <c r="M197" s="147"/>
      <c r="N197" s="223"/>
      <c r="O197" s="65"/>
      <c r="P197" s="65"/>
      <c r="Q197" s="65"/>
    </row>
    <row r="198" spans="2:17" x14ac:dyDescent="0.2">
      <c r="B198" s="223"/>
      <c r="C198" s="213"/>
      <c r="D198" s="213"/>
      <c r="E198" s="223"/>
      <c r="F198" s="223"/>
      <c r="G198" s="147"/>
      <c r="H198" s="223"/>
      <c r="I198" s="213"/>
      <c r="J198" s="213"/>
      <c r="K198" s="223"/>
      <c r="L198" s="223"/>
      <c r="M198" s="147"/>
      <c r="N198" s="223"/>
      <c r="O198" s="65"/>
      <c r="P198" s="65"/>
      <c r="Q198" s="65"/>
    </row>
    <row r="199" spans="2:17" x14ac:dyDescent="0.2">
      <c r="B199" s="223"/>
      <c r="C199" s="213"/>
      <c r="D199" s="213"/>
      <c r="E199" s="223"/>
      <c r="F199" s="223"/>
      <c r="G199" s="147"/>
      <c r="H199" s="223"/>
      <c r="I199" s="213"/>
      <c r="J199" s="213"/>
      <c r="K199" s="223"/>
      <c r="L199" s="223"/>
      <c r="M199" s="147"/>
      <c r="N199" s="223"/>
      <c r="O199" s="65"/>
      <c r="P199" s="65"/>
      <c r="Q199" s="65"/>
    </row>
    <row r="200" spans="2:17" x14ac:dyDescent="0.2">
      <c r="B200" s="223"/>
      <c r="C200" s="213"/>
      <c r="D200" s="213"/>
      <c r="E200" s="223"/>
      <c r="F200" s="223"/>
      <c r="G200" s="147"/>
      <c r="H200" s="223"/>
      <c r="I200" s="213"/>
      <c r="J200" s="213"/>
      <c r="K200" s="223"/>
      <c r="L200" s="223"/>
      <c r="M200" s="147"/>
      <c r="N200" s="223"/>
      <c r="O200" s="65"/>
      <c r="P200" s="65"/>
      <c r="Q200" s="65"/>
    </row>
    <row r="201" spans="2:17" x14ac:dyDescent="0.2">
      <c r="B201" s="223"/>
      <c r="C201" s="213"/>
      <c r="D201" s="213"/>
      <c r="E201" s="223"/>
      <c r="F201" s="223"/>
      <c r="G201" s="147"/>
      <c r="H201" s="223"/>
      <c r="I201" s="213"/>
      <c r="J201" s="213"/>
      <c r="K201" s="223"/>
      <c r="L201" s="223"/>
      <c r="M201" s="147"/>
      <c r="N201" s="223"/>
      <c r="O201" s="65"/>
      <c r="P201" s="65"/>
      <c r="Q201" s="65"/>
    </row>
    <row r="202" spans="2:17" x14ac:dyDescent="0.2">
      <c r="B202" s="223"/>
      <c r="C202" s="213"/>
      <c r="D202" s="213"/>
      <c r="E202" s="223"/>
      <c r="F202" s="223"/>
      <c r="G202" s="147"/>
      <c r="H202" s="223"/>
      <c r="I202" s="213"/>
      <c r="J202" s="213"/>
      <c r="K202" s="223"/>
      <c r="L202" s="223"/>
      <c r="M202" s="147"/>
      <c r="N202" s="223"/>
      <c r="O202" s="65"/>
      <c r="P202" s="65"/>
      <c r="Q202" s="65"/>
    </row>
    <row r="203" spans="2:17" x14ac:dyDescent="0.2">
      <c r="B203" s="223"/>
      <c r="C203" s="213"/>
      <c r="D203" s="213"/>
      <c r="E203" s="223"/>
      <c r="F203" s="223"/>
      <c r="G203" s="147"/>
      <c r="H203" s="223"/>
      <c r="I203" s="213"/>
      <c r="J203" s="213"/>
      <c r="K203" s="223"/>
      <c r="L203" s="223"/>
      <c r="M203" s="147"/>
      <c r="N203" s="223"/>
      <c r="O203" s="65"/>
      <c r="P203" s="65"/>
      <c r="Q203" s="65"/>
    </row>
    <row r="204" spans="2:17" x14ac:dyDescent="0.2">
      <c r="B204" s="223"/>
      <c r="C204" s="213"/>
      <c r="D204" s="213"/>
      <c r="E204" s="223"/>
      <c r="F204" s="223"/>
      <c r="G204" s="147"/>
      <c r="H204" s="223"/>
      <c r="I204" s="213"/>
      <c r="J204" s="213"/>
      <c r="K204" s="223"/>
      <c r="L204" s="223"/>
      <c r="M204" s="147"/>
      <c r="N204" s="223"/>
      <c r="O204" s="65"/>
      <c r="P204" s="65"/>
      <c r="Q204" s="65"/>
    </row>
    <row r="205" spans="2:17" x14ac:dyDescent="0.2">
      <c r="B205" s="223"/>
      <c r="C205" s="213"/>
      <c r="D205" s="213"/>
      <c r="E205" s="223"/>
      <c r="F205" s="223"/>
      <c r="G205" s="147"/>
      <c r="H205" s="223"/>
      <c r="I205" s="213"/>
      <c r="J205" s="213"/>
      <c r="K205" s="223"/>
      <c r="L205" s="223"/>
      <c r="M205" s="147"/>
      <c r="N205" s="223"/>
      <c r="O205" s="65"/>
      <c r="P205" s="65"/>
      <c r="Q205" s="65"/>
    </row>
    <row r="206" spans="2:17" x14ac:dyDescent="0.2">
      <c r="B206" s="223"/>
      <c r="C206" s="213"/>
      <c r="D206" s="213"/>
      <c r="E206" s="223"/>
      <c r="F206" s="223"/>
      <c r="G206" s="147"/>
      <c r="H206" s="223"/>
      <c r="I206" s="213"/>
      <c r="J206" s="213"/>
      <c r="K206" s="223"/>
      <c r="L206" s="223"/>
      <c r="M206" s="147"/>
      <c r="N206" s="223"/>
      <c r="O206" s="65"/>
      <c r="P206" s="65"/>
      <c r="Q206" s="65"/>
    </row>
    <row r="207" spans="2:17" x14ac:dyDescent="0.2">
      <c r="B207" s="223"/>
      <c r="C207" s="213"/>
      <c r="D207" s="213"/>
      <c r="E207" s="223"/>
      <c r="F207" s="223"/>
      <c r="G207" s="147"/>
      <c r="H207" s="223"/>
      <c r="I207" s="213"/>
      <c r="J207" s="213"/>
      <c r="K207" s="223"/>
      <c r="L207" s="223"/>
      <c r="M207" s="147"/>
      <c r="N207" s="223"/>
      <c r="O207" s="65"/>
      <c r="P207" s="65"/>
      <c r="Q207" s="65"/>
    </row>
    <row r="208" spans="2:17" x14ac:dyDescent="0.2">
      <c r="B208" s="223"/>
      <c r="C208" s="213"/>
      <c r="D208" s="213"/>
      <c r="E208" s="223"/>
      <c r="F208" s="223"/>
      <c r="G208" s="147"/>
      <c r="H208" s="223"/>
      <c r="I208" s="213"/>
      <c r="J208" s="213"/>
      <c r="K208" s="223"/>
      <c r="L208" s="223"/>
      <c r="M208" s="147"/>
      <c r="N208" s="223"/>
      <c r="O208" s="65"/>
      <c r="P208" s="65"/>
      <c r="Q208" s="65"/>
    </row>
    <row r="209" spans="2:17" x14ac:dyDescent="0.2">
      <c r="B209" s="223"/>
      <c r="C209" s="213"/>
      <c r="D209" s="213"/>
      <c r="E209" s="223"/>
      <c r="F209" s="223"/>
      <c r="G209" s="147"/>
      <c r="H209" s="223"/>
      <c r="I209" s="213"/>
      <c r="J209" s="213"/>
      <c r="K209" s="223"/>
      <c r="L209" s="223"/>
      <c r="M209" s="147"/>
      <c r="N209" s="223"/>
      <c r="O209" s="65"/>
      <c r="P209" s="65"/>
      <c r="Q209" s="65"/>
    </row>
    <row r="210" spans="2:17" x14ac:dyDescent="0.2">
      <c r="B210" s="223"/>
      <c r="C210" s="213"/>
      <c r="D210" s="213"/>
      <c r="E210" s="223"/>
      <c r="F210" s="223"/>
      <c r="G210" s="147"/>
      <c r="H210" s="223"/>
      <c r="I210" s="213"/>
      <c r="J210" s="213"/>
      <c r="K210" s="223"/>
      <c r="L210" s="223"/>
      <c r="M210" s="147"/>
      <c r="N210" s="223"/>
      <c r="O210" s="65"/>
      <c r="P210" s="65"/>
      <c r="Q210" s="65"/>
    </row>
    <row r="211" spans="2:17" x14ac:dyDescent="0.2">
      <c r="B211" s="223"/>
      <c r="C211" s="213"/>
      <c r="D211" s="213"/>
      <c r="E211" s="223"/>
      <c r="F211" s="223"/>
      <c r="G211" s="147"/>
      <c r="H211" s="223"/>
      <c r="I211" s="213"/>
      <c r="J211" s="213"/>
      <c r="K211" s="223"/>
      <c r="L211" s="223"/>
      <c r="M211" s="147"/>
      <c r="N211" s="223"/>
      <c r="O211" s="65"/>
      <c r="P211" s="65"/>
      <c r="Q211" s="65"/>
    </row>
    <row r="212" spans="2:17" x14ac:dyDescent="0.2">
      <c r="B212" s="223"/>
      <c r="C212" s="213"/>
      <c r="D212" s="213"/>
      <c r="E212" s="223"/>
      <c r="F212" s="223"/>
      <c r="G212" s="147"/>
      <c r="H212" s="223"/>
      <c r="I212" s="213"/>
      <c r="J212" s="213"/>
      <c r="K212" s="223"/>
      <c r="L212" s="223"/>
      <c r="M212" s="147"/>
      <c r="N212" s="223"/>
      <c r="O212" s="65"/>
      <c r="P212" s="65"/>
      <c r="Q212" s="65"/>
    </row>
    <row r="213" spans="2:17" x14ac:dyDescent="0.2">
      <c r="B213" s="223"/>
      <c r="C213" s="213"/>
      <c r="D213" s="213"/>
      <c r="E213" s="223"/>
      <c r="F213" s="223"/>
      <c r="G213" s="147"/>
      <c r="H213" s="223"/>
      <c r="I213" s="213"/>
      <c r="J213" s="213"/>
      <c r="K213" s="223"/>
      <c r="L213" s="223"/>
      <c r="M213" s="147"/>
      <c r="N213" s="223"/>
      <c r="O213" s="65"/>
      <c r="P213" s="65"/>
      <c r="Q213" s="65"/>
    </row>
    <row r="214" spans="2:17" x14ac:dyDescent="0.2">
      <c r="B214" s="223"/>
      <c r="C214" s="213"/>
      <c r="D214" s="213"/>
      <c r="E214" s="223"/>
      <c r="F214" s="223"/>
      <c r="G214" s="147"/>
      <c r="H214" s="223"/>
      <c r="I214" s="213"/>
      <c r="J214" s="213"/>
      <c r="K214" s="223"/>
      <c r="L214" s="223"/>
      <c r="M214" s="147"/>
      <c r="N214" s="223"/>
      <c r="O214" s="65"/>
      <c r="P214" s="65"/>
      <c r="Q214" s="65"/>
    </row>
    <row r="215" spans="2:17" x14ac:dyDescent="0.2">
      <c r="B215" s="223"/>
      <c r="C215" s="213"/>
      <c r="D215" s="213"/>
      <c r="E215" s="223"/>
      <c r="F215" s="223"/>
      <c r="G215" s="147"/>
      <c r="H215" s="223"/>
      <c r="I215" s="213"/>
      <c r="J215" s="213"/>
      <c r="K215" s="223"/>
      <c r="L215" s="223"/>
      <c r="M215" s="147"/>
      <c r="N215" s="223"/>
      <c r="O215" s="65"/>
      <c r="P215" s="65"/>
      <c r="Q215" s="65"/>
    </row>
    <row r="216" spans="2:17" x14ac:dyDescent="0.2">
      <c r="B216" s="223"/>
      <c r="C216" s="213"/>
      <c r="D216" s="213"/>
      <c r="E216" s="223"/>
      <c r="F216" s="223"/>
      <c r="G216" s="147"/>
      <c r="H216" s="223"/>
      <c r="I216" s="213"/>
      <c r="J216" s="213"/>
      <c r="K216" s="223"/>
      <c r="L216" s="223"/>
      <c r="M216" s="147"/>
      <c r="N216" s="223"/>
      <c r="O216" s="65"/>
      <c r="P216" s="65"/>
      <c r="Q216" s="65"/>
    </row>
    <row r="217" spans="2:17" x14ac:dyDescent="0.2">
      <c r="B217" s="223"/>
      <c r="C217" s="213"/>
      <c r="D217" s="213"/>
      <c r="E217" s="223"/>
      <c r="F217" s="223"/>
      <c r="G217" s="147"/>
      <c r="H217" s="223"/>
      <c r="I217" s="213"/>
      <c r="J217" s="213"/>
      <c r="K217" s="223"/>
      <c r="L217" s="223"/>
      <c r="M217" s="147"/>
      <c r="N217" s="223"/>
      <c r="O217" s="65"/>
      <c r="P217" s="65"/>
      <c r="Q217" s="65"/>
    </row>
    <row r="218" spans="2:17" x14ac:dyDescent="0.2">
      <c r="B218" s="223"/>
      <c r="C218" s="213"/>
      <c r="D218" s="213"/>
      <c r="E218" s="223"/>
      <c r="F218" s="223"/>
      <c r="G218" s="147"/>
      <c r="H218" s="223"/>
      <c r="I218" s="213"/>
      <c r="J218" s="213"/>
      <c r="K218" s="223"/>
      <c r="L218" s="223"/>
      <c r="M218" s="147"/>
      <c r="N218" s="223"/>
      <c r="O218" s="65"/>
      <c r="P218" s="65"/>
      <c r="Q218" s="65"/>
    </row>
    <row r="219" spans="2:17" x14ac:dyDescent="0.2">
      <c r="B219" s="223"/>
      <c r="C219" s="213"/>
      <c r="D219" s="213"/>
      <c r="E219" s="223"/>
      <c r="F219" s="223"/>
      <c r="G219" s="147"/>
      <c r="H219" s="223"/>
      <c r="I219" s="213"/>
      <c r="J219" s="213"/>
      <c r="K219" s="223"/>
      <c r="L219" s="223"/>
      <c r="M219" s="147"/>
      <c r="N219" s="223"/>
      <c r="O219" s="65"/>
      <c r="P219" s="65"/>
      <c r="Q219" s="65"/>
    </row>
    <row r="220" spans="2:17" x14ac:dyDescent="0.2">
      <c r="B220" s="223"/>
      <c r="C220" s="213"/>
      <c r="D220" s="213"/>
      <c r="E220" s="223"/>
      <c r="F220" s="223"/>
      <c r="G220" s="147"/>
      <c r="H220" s="223"/>
      <c r="I220" s="213"/>
      <c r="J220" s="213"/>
      <c r="K220" s="223"/>
      <c r="L220" s="223"/>
      <c r="M220" s="147"/>
      <c r="N220" s="223"/>
      <c r="O220" s="65"/>
      <c r="P220" s="65"/>
      <c r="Q220" s="65"/>
    </row>
    <row r="221" spans="2:17" x14ac:dyDescent="0.2">
      <c r="B221" s="223"/>
      <c r="C221" s="213"/>
      <c r="D221" s="213"/>
      <c r="E221" s="223"/>
      <c r="F221" s="223"/>
      <c r="G221" s="147"/>
      <c r="H221" s="223"/>
      <c r="I221" s="213"/>
      <c r="J221" s="213"/>
      <c r="K221" s="223"/>
      <c r="L221" s="223"/>
      <c r="M221" s="147"/>
      <c r="N221" s="223"/>
      <c r="O221" s="65"/>
      <c r="P221" s="65"/>
      <c r="Q221" s="65"/>
    </row>
    <row r="222" spans="2:17" x14ac:dyDescent="0.2">
      <c r="B222" s="223"/>
      <c r="C222" s="213"/>
      <c r="D222" s="213"/>
      <c r="E222" s="223"/>
      <c r="F222" s="223"/>
      <c r="G222" s="147"/>
      <c r="H222" s="223"/>
      <c r="I222" s="213"/>
      <c r="J222" s="213"/>
      <c r="K222" s="223"/>
      <c r="L222" s="223"/>
      <c r="M222" s="147"/>
      <c r="N222" s="223"/>
      <c r="O222" s="65"/>
      <c r="P222" s="65"/>
      <c r="Q222" s="65"/>
    </row>
    <row r="223" spans="2:17" x14ac:dyDescent="0.2">
      <c r="B223" s="223"/>
      <c r="C223" s="213"/>
      <c r="D223" s="213"/>
      <c r="E223" s="223"/>
      <c r="F223" s="223"/>
      <c r="G223" s="147"/>
      <c r="H223" s="223"/>
      <c r="I223" s="213"/>
      <c r="J223" s="213"/>
      <c r="K223" s="223"/>
      <c r="L223" s="223"/>
      <c r="M223" s="147"/>
      <c r="N223" s="223"/>
      <c r="O223" s="65"/>
      <c r="P223" s="65"/>
      <c r="Q223" s="65"/>
    </row>
    <row r="224" spans="2:17" x14ac:dyDescent="0.2">
      <c r="B224" s="223"/>
      <c r="C224" s="213"/>
      <c r="D224" s="213"/>
      <c r="E224" s="223"/>
      <c r="F224" s="223"/>
      <c r="G224" s="147"/>
      <c r="H224" s="223"/>
      <c r="I224" s="213"/>
      <c r="J224" s="213"/>
      <c r="K224" s="223"/>
      <c r="L224" s="223"/>
      <c r="M224" s="147"/>
      <c r="N224" s="223"/>
      <c r="O224" s="65"/>
      <c r="P224" s="65"/>
      <c r="Q224" s="65"/>
    </row>
    <row r="225" spans="2:17" x14ac:dyDescent="0.2">
      <c r="B225" s="223"/>
      <c r="C225" s="213"/>
      <c r="D225" s="213"/>
      <c r="E225" s="223"/>
      <c r="F225" s="223"/>
      <c r="G225" s="147"/>
      <c r="H225" s="223"/>
      <c r="I225" s="213"/>
      <c r="J225" s="213"/>
      <c r="K225" s="223"/>
      <c r="L225" s="223"/>
      <c r="M225" s="147"/>
      <c r="N225" s="223"/>
      <c r="O225" s="65"/>
      <c r="P225" s="65"/>
      <c r="Q225" s="65"/>
    </row>
    <row r="226" spans="2:17" x14ac:dyDescent="0.2">
      <c r="B226" s="223"/>
      <c r="C226" s="213"/>
      <c r="D226" s="213"/>
      <c r="E226" s="223"/>
      <c r="F226" s="223"/>
      <c r="G226" s="147"/>
      <c r="H226" s="223"/>
      <c r="I226" s="213"/>
      <c r="J226" s="213"/>
      <c r="K226" s="223"/>
      <c r="L226" s="223"/>
      <c r="M226" s="147"/>
      <c r="N226" s="223"/>
      <c r="O226" s="65"/>
      <c r="P226" s="65"/>
      <c r="Q226" s="65"/>
    </row>
    <row r="227" spans="2:17" x14ac:dyDescent="0.2">
      <c r="B227" s="223"/>
      <c r="C227" s="213"/>
      <c r="D227" s="213"/>
      <c r="E227" s="223"/>
      <c r="F227" s="223"/>
      <c r="G227" s="147"/>
      <c r="H227" s="223"/>
      <c r="I227" s="213"/>
      <c r="J227" s="213"/>
      <c r="K227" s="223"/>
      <c r="L227" s="223"/>
      <c r="M227" s="147"/>
      <c r="N227" s="223"/>
      <c r="O227" s="65"/>
      <c r="P227" s="65"/>
      <c r="Q227" s="65"/>
    </row>
    <row r="228" spans="2:17" x14ac:dyDescent="0.2">
      <c r="B228" s="223"/>
      <c r="C228" s="213"/>
      <c r="D228" s="213"/>
      <c r="E228" s="223"/>
      <c r="F228" s="223"/>
      <c r="G228" s="147"/>
      <c r="H228" s="223"/>
      <c r="I228" s="213"/>
      <c r="J228" s="213"/>
      <c r="K228" s="223"/>
      <c r="L228" s="223"/>
      <c r="M228" s="147"/>
      <c r="N228" s="223"/>
      <c r="O228" s="65"/>
      <c r="P228" s="65"/>
      <c r="Q228" s="65"/>
    </row>
    <row r="229" spans="2:17" x14ac:dyDescent="0.2">
      <c r="B229" s="223"/>
      <c r="C229" s="213"/>
      <c r="D229" s="213"/>
      <c r="E229" s="223"/>
      <c r="F229" s="223"/>
      <c r="G229" s="147"/>
      <c r="H229" s="223"/>
      <c r="I229" s="213"/>
      <c r="J229" s="213"/>
      <c r="K229" s="223"/>
      <c r="L229" s="223"/>
      <c r="M229" s="147"/>
      <c r="N229" s="223"/>
      <c r="O229" s="65"/>
      <c r="P229" s="65"/>
      <c r="Q229" s="65"/>
    </row>
    <row r="230" spans="2:17" x14ac:dyDescent="0.2">
      <c r="B230" s="223"/>
      <c r="C230" s="213"/>
      <c r="D230" s="213"/>
      <c r="E230" s="223"/>
      <c r="F230" s="223"/>
      <c r="G230" s="147"/>
      <c r="H230" s="223"/>
      <c r="I230" s="213"/>
      <c r="J230" s="213"/>
      <c r="K230" s="223"/>
      <c r="L230" s="223"/>
      <c r="M230" s="147"/>
      <c r="N230" s="223"/>
      <c r="O230" s="65"/>
      <c r="P230" s="65"/>
      <c r="Q230" s="65"/>
    </row>
    <row r="231" spans="2:17" x14ac:dyDescent="0.2">
      <c r="B231" s="223"/>
      <c r="C231" s="213"/>
      <c r="D231" s="213"/>
      <c r="E231" s="223"/>
      <c r="F231" s="223"/>
      <c r="G231" s="147"/>
      <c r="H231" s="223"/>
      <c r="I231" s="213"/>
      <c r="J231" s="213"/>
      <c r="K231" s="223"/>
      <c r="L231" s="223"/>
      <c r="M231" s="147"/>
      <c r="N231" s="223"/>
      <c r="O231" s="65"/>
      <c r="P231" s="65"/>
      <c r="Q231" s="65"/>
    </row>
    <row r="232" spans="2:17" x14ac:dyDescent="0.2">
      <c r="B232" s="223"/>
      <c r="C232" s="213"/>
      <c r="D232" s="213"/>
      <c r="E232" s="223"/>
      <c r="F232" s="223"/>
      <c r="G232" s="147"/>
      <c r="H232" s="223"/>
      <c r="I232" s="213"/>
      <c r="J232" s="213"/>
      <c r="K232" s="223"/>
      <c r="L232" s="223"/>
      <c r="M232" s="147"/>
      <c r="N232" s="223"/>
      <c r="O232" s="65"/>
      <c r="P232" s="65"/>
      <c r="Q232" s="65"/>
    </row>
    <row r="233" spans="2:17" x14ac:dyDescent="0.2">
      <c r="B233" s="223"/>
      <c r="C233" s="213"/>
      <c r="D233" s="213"/>
      <c r="E233" s="223"/>
      <c r="F233" s="223"/>
      <c r="G233" s="147"/>
      <c r="H233" s="223"/>
      <c r="I233" s="213"/>
      <c r="J233" s="213"/>
      <c r="K233" s="223"/>
      <c r="L233" s="223"/>
      <c r="M233" s="147"/>
      <c r="N233" s="223"/>
      <c r="O233" s="65"/>
      <c r="P233" s="65"/>
      <c r="Q233" s="65"/>
    </row>
    <row r="234" spans="2:17" x14ac:dyDescent="0.2">
      <c r="B234" s="223"/>
      <c r="C234" s="213"/>
      <c r="D234" s="213"/>
      <c r="E234" s="223"/>
      <c r="F234" s="223"/>
      <c r="G234" s="147"/>
      <c r="H234" s="223"/>
      <c r="I234" s="213"/>
      <c r="J234" s="213"/>
      <c r="K234" s="223"/>
      <c r="L234" s="223"/>
      <c r="M234" s="147"/>
      <c r="N234" s="223"/>
      <c r="O234" s="65"/>
      <c r="P234" s="65"/>
      <c r="Q234" s="65"/>
    </row>
    <row r="235" spans="2:17" x14ac:dyDescent="0.2">
      <c r="B235" s="223"/>
      <c r="C235" s="213"/>
      <c r="D235" s="213"/>
      <c r="E235" s="223"/>
      <c r="F235" s="223"/>
      <c r="G235" s="147"/>
      <c r="H235" s="223"/>
      <c r="I235" s="213"/>
      <c r="J235" s="213"/>
      <c r="K235" s="223"/>
      <c r="L235" s="223"/>
      <c r="M235" s="147"/>
      <c r="N235" s="223"/>
      <c r="O235" s="65"/>
      <c r="P235" s="65"/>
      <c r="Q235" s="65"/>
    </row>
    <row r="236" spans="2:17" x14ac:dyDescent="0.2">
      <c r="B236" s="223"/>
      <c r="C236" s="213"/>
      <c r="D236" s="213"/>
      <c r="E236" s="223"/>
      <c r="F236" s="223"/>
      <c r="G236" s="147"/>
      <c r="H236" s="223"/>
      <c r="I236" s="213"/>
      <c r="J236" s="213"/>
      <c r="K236" s="223"/>
      <c r="L236" s="223"/>
      <c r="M236" s="147"/>
      <c r="N236" s="223"/>
      <c r="O236" s="65"/>
      <c r="P236" s="65"/>
      <c r="Q236" s="65"/>
    </row>
    <row r="237" spans="2:17" x14ac:dyDescent="0.2">
      <c r="B237" s="223"/>
      <c r="C237" s="213"/>
      <c r="D237" s="213"/>
      <c r="E237" s="223"/>
      <c r="F237" s="223"/>
      <c r="G237" s="147"/>
      <c r="H237" s="223"/>
      <c r="I237" s="213"/>
      <c r="J237" s="213"/>
      <c r="K237" s="223"/>
      <c r="L237" s="223"/>
      <c r="M237" s="147"/>
      <c r="N237" s="223"/>
      <c r="O237" s="65"/>
      <c r="P237" s="65"/>
      <c r="Q237" s="65"/>
    </row>
    <row r="238" spans="2:17" x14ac:dyDescent="0.2">
      <c r="B238" s="223"/>
      <c r="C238" s="213"/>
      <c r="D238" s="213"/>
      <c r="E238" s="223"/>
      <c r="F238" s="223"/>
      <c r="G238" s="147"/>
      <c r="H238" s="223"/>
      <c r="I238" s="213"/>
      <c r="J238" s="213"/>
      <c r="K238" s="223"/>
      <c r="L238" s="223"/>
      <c r="M238" s="147"/>
      <c r="N238" s="223"/>
      <c r="O238" s="65"/>
      <c r="P238" s="65"/>
      <c r="Q238" s="65"/>
    </row>
    <row r="239" spans="2:17" x14ac:dyDescent="0.2">
      <c r="B239" s="223"/>
      <c r="C239" s="213"/>
      <c r="D239" s="213"/>
      <c r="E239" s="223"/>
      <c r="F239" s="223"/>
      <c r="G239" s="147"/>
      <c r="H239" s="223"/>
      <c r="I239" s="213"/>
      <c r="J239" s="213"/>
      <c r="K239" s="223"/>
      <c r="L239" s="223"/>
      <c r="M239" s="147"/>
      <c r="N239" s="223"/>
      <c r="O239" s="65"/>
      <c r="P239" s="65"/>
      <c r="Q239" s="65"/>
    </row>
    <row r="240" spans="2:17" x14ac:dyDescent="0.2">
      <c r="B240" s="223"/>
      <c r="C240" s="213"/>
      <c r="D240" s="213"/>
      <c r="E240" s="223"/>
      <c r="F240" s="223"/>
      <c r="G240" s="147"/>
      <c r="H240" s="223"/>
      <c r="I240" s="213"/>
      <c r="J240" s="213"/>
      <c r="K240" s="223"/>
      <c r="L240" s="223"/>
      <c r="M240" s="147"/>
      <c r="N240" s="223"/>
      <c r="O240" s="65"/>
      <c r="P240" s="65"/>
      <c r="Q240" s="65"/>
    </row>
    <row r="241" spans="2:17" x14ac:dyDescent="0.2">
      <c r="B241" s="223"/>
      <c r="C241" s="213"/>
      <c r="D241" s="213"/>
      <c r="E241" s="223"/>
      <c r="F241" s="223"/>
      <c r="G241" s="147"/>
      <c r="H241" s="223"/>
      <c r="I241" s="213"/>
      <c r="J241" s="213"/>
      <c r="K241" s="223"/>
      <c r="L241" s="223"/>
      <c r="M241" s="147"/>
      <c r="N241" s="223"/>
      <c r="O241" s="65"/>
      <c r="P241" s="65"/>
      <c r="Q241" s="65"/>
    </row>
    <row r="242" spans="2:17" x14ac:dyDescent="0.2">
      <c r="B242" s="223"/>
      <c r="C242" s="213"/>
      <c r="D242" s="213"/>
      <c r="E242" s="223"/>
      <c r="F242" s="223"/>
      <c r="G242" s="147"/>
      <c r="H242" s="223"/>
      <c r="I242" s="213"/>
      <c r="J242" s="213"/>
      <c r="K242" s="223"/>
      <c r="L242" s="223"/>
      <c r="M242" s="147"/>
      <c r="N242" s="223"/>
      <c r="O242" s="65"/>
      <c r="P242" s="65"/>
      <c r="Q242" s="65"/>
    </row>
    <row r="243" spans="2:17" x14ac:dyDescent="0.2">
      <c r="B243" s="223"/>
      <c r="C243" s="213"/>
      <c r="D243" s="213"/>
      <c r="E243" s="223"/>
      <c r="F243" s="223"/>
      <c r="G243" s="147"/>
      <c r="H243" s="223"/>
      <c r="I243" s="213"/>
      <c r="J243" s="213"/>
      <c r="K243" s="223"/>
      <c r="L243" s="223"/>
      <c r="M243" s="147"/>
      <c r="N243" s="223"/>
      <c r="O243" s="65"/>
      <c r="P243" s="65"/>
      <c r="Q243" s="65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44" bestFit="1" customWidth="1"/>
    <col min="2" max="2" width="12.7109375" style="206" bestFit="1" customWidth="1"/>
    <col min="3" max="4" width="12.42578125" style="195" bestFit="1" customWidth="1"/>
    <col min="5" max="5" width="13.42578125" style="206" bestFit="1" customWidth="1"/>
    <col min="6" max="6" width="14.42578125" style="206" bestFit="1" customWidth="1"/>
    <col min="7" max="7" width="10.7109375" style="134" bestFit="1" customWidth="1"/>
    <col min="8" max="8" width="12.7109375" style="206" bestFit="1" customWidth="1"/>
    <col min="9" max="10" width="12.42578125" style="195" bestFit="1" customWidth="1"/>
    <col min="11" max="12" width="14.42578125" style="206" bestFit="1" customWidth="1"/>
    <col min="13" max="13" width="10.7109375" style="134" bestFit="1" customWidth="1"/>
    <col min="14" max="14" width="16.140625" style="206" bestFit="1" customWidth="1"/>
    <col min="15" max="16384" width="9.140625" style="44"/>
  </cols>
  <sheetData>
    <row r="2" spans="1:19" ht="18.75" x14ac:dyDescent="0.3">
      <c r="A2" s="5" t="s">
        <v>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5"/>
      <c r="P2" s="65"/>
      <c r="Q2" s="65"/>
      <c r="R2" s="65"/>
      <c r="S2" s="65"/>
    </row>
    <row r="3" spans="1:19" x14ac:dyDescent="0.2">
      <c r="A3" s="235"/>
    </row>
    <row r="4" spans="1:19" s="67" customFormat="1" x14ac:dyDescent="0.2">
      <c r="B4" s="224"/>
      <c r="C4" s="166"/>
      <c r="D4" s="166"/>
      <c r="E4" s="224"/>
      <c r="F4" s="224"/>
      <c r="G4" s="99"/>
      <c r="H4" s="224"/>
      <c r="I4" s="166"/>
      <c r="J4" s="166"/>
      <c r="K4" s="224"/>
      <c r="L4" s="224"/>
      <c r="M4" s="99"/>
      <c r="N4" s="67" t="str">
        <f>VALVAL</f>
        <v>млн. одиниць</v>
      </c>
    </row>
    <row r="5" spans="1:19" s="228" customFormat="1" x14ac:dyDescent="0.2">
      <c r="A5" s="161"/>
      <c r="B5" s="256">
        <v>42369</v>
      </c>
      <c r="C5" s="257"/>
      <c r="D5" s="257"/>
      <c r="E5" s="257"/>
      <c r="F5" s="257"/>
      <c r="G5" s="258"/>
      <c r="H5" s="256">
        <v>42582</v>
      </c>
      <c r="I5" s="257"/>
      <c r="J5" s="257"/>
      <c r="K5" s="257"/>
      <c r="L5" s="257"/>
      <c r="M5" s="258"/>
      <c r="N5" s="185"/>
    </row>
    <row r="6" spans="1:19" s="113" customFormat="1" x14ac:dyDescent="0.2">
      <c r="A6" s="94"/>
      <c r="B6" s="39" t="s">
        <v>64</v>
      </c>
      <c r="C6" s="230" t="s">
        <v>110</v>
      </c>
      <c r="D6" s="230" t="s">
        <v>43</v>
      </c>
      <c r="E6" s="39" t="s">
        <v>173</v>
      </c>
      <c r="F6" s="39" t="s">
        <v>3</v>
      </c>
      <c r="G6" s="152" t="s">
        <v>67</v>
      </c>
      <c r="H6" s="39" t="s">
        <v>64</v>
      </c>
      <c r="I6" s="230" t="s">
        <v>110</v>
      </c>
      <c r="J6" s="230" t="s">
        <v>43</v>
      </c>
      <c r="K6" s="39" t="s">
        <v>173</v>
      </c>
      <c r="L6" s="39" t="s">
        <v>3</v>
      </c>
      <c r="M6" s="152" t="s">
        <v>67</v>
      </c>
      <c r="N6" s="39" t="s">
        <v>149</v>
      </c>
    </row>
    <row r="7" spans="1:19" s="204" customFormat="1" ht="15" x14ac:dyDescent="0.2">
      <c r="A7" s="45" t="s">
        <v>172</v>
      </c>
      <c r="B7" s="153"/>
      <c r="C7" s="109"/>
      <c r="D7" s="109"/>
      <c r="E7" s="153">
        <f t="shared" ref="E7:G7" si="0">SUM(E8:E24)</f>
        <v>65505.68611232</v>
      </c>
      <c r="F7" s="153">
        <f t="shared" si="0"/>
        <v>1572180.1589904998</v>
      </c>
      <c r="G7" s="19">
        <f t="shared" si="0"/>
        <v>1.0000009999999999</v>
      </c>
      <c r="H7" s="153"/>
      <c r="I7" s="109"/>
      <c r="J7" s="109"/>
      <c r="K7" s="153">
        <f t="shared" ref="K7:N7" si="1">SUM(K8:K24)</f>
        <v>66995.200916040005</v>
      </c>
      <c r="L7" s="153">
        <f t="shared" si="1"/>
        <v>1661360.65933717</v>
      </c>
      <c r="M7" s="19">
        <f t="shared" si="1"/>
        <v>1</v>
      </c>
      <c r="N7" s="153">
        <f t="shared" si="1"/>
        <v>0</v>
      </c>
    </row>
    <row r="8" spans="1:19" s="159" customFormat="1" x14ac:dyDescent="0.2">
      <c r="A8" s="225" t="s">
        <v>35</v>
      </c>
      <c r="B8" s="140">
        <v>29083.06250837</v>
      </c>
      <c r="C8" s="76">
        <v>1</v>
      </c>
      <c r="D8" s="76">
        <v>24.000667</v>
      </c>
      <c r="E8" s="140">
        <v>29083.06250837</v>
      </c>
      <c r="F8" s="140">
        <v>698012.89860366995</v>
      </c>
      <c r="G8" s="239">
        <v>0.44397799999999998</v>
      </c>
      <c r="H8" s="140">
        <v>30213.282351720001</v>
      </c>
      <c r="I8" s="76">
        <v>1</v>
      </c>
      <c r="J8" s="76">
        <v>24.798203999999998</v>
      </c>
      <c r="K8" s="140">
        <v>30213.282351720001</v>
      </c>
      <c r="L8" s="140">
        <v>749235.13926755998</v>
      </c>
      <c r="M8" s="239">
        <v>0.45097700000000002</v>
      </c>
      <c r="N8" s="140">
        <v>6.999E-3</v>
      </c>
    </row>
    <row r="9" spans="1:19" x14ac:dyDescent="0.2">
      <c r="A9" s="245" t="s">
        <v>145</v>
      </c>
      <c r="B9" s="86">
        <v>3569.1339052200001</v>
      </c>
      <c r="C9" s="20">
        <v>1.0926</v>
      </c>
      <c r="D9" s="20">
        <v>26.223129</v>
      </c>
      <c r="E9" s="86">
        <v>3899.6357398700002</v>
      </c>
      <c r="F9" s="86">
        <v>93593.858814849998</v>
      </c>
      <c r="G9" s="194">
        <v>5.9531000000000001E-2</v>
      </c>
      <c r="H9" s="86">
        <v>3529.1411376599999</v>
      </c>
      <c r="I9" s="20">
        <v>1.109</v>
      </c>
      <c r="J9" s="20">
        <v>27.501207999999998</v>
      </c>
      <c r="K9" s="86">
        <v>3913.81748806</v>
      </c>
      <c r="L9" s="86">
        <v>97055.644488129998</v>
      </c>
      <c r="M9" s="194">
        <v>5.8418999999999999E-2</v>
      </c>
      <c r="N9" s="86">
        <v>-1.1119999999999999E-3</v>
      </c>
      <c r="O9" s="65"/>
      <c r="P9" s="65"/>
      <c r="Q9" s="65"/>
    </row>
    <row r="10" spans="1:19" x14ac:dyDescent="0.2">
      <c r="A10" s="245" t="s">
        <v>91</v>
      </c>
      <c r="B10" s="86">
        <v>400</v>
      </c>
      <c r="C10" s="20">
        <v>0.72019</v>
      </c>
      <c r="D10" s="20">
        <v>17.285036000000002</v>
      </c>
      <c r="E10" s="86">
        <v>288.07592721999998</v>
      </c>
      <c r="F10" s="86">
        <v>6914.0144</v>
      </c>
      <c r="G10" s="194">
        <v>4.398E-3</v>
      </c>
      <c r="H10" s="86">
        <v>400</v>
      </c>
      <c r="I10" s="20">
        <v>0.759849</v>
      </c>
      <c r="J10" s="20">
        <v>18.842897000000001</v>
      </c>
      <c r="K10" s="86">
        <v>303.93970466000002</v>
      </c>
      <c r="L10" s="86">
        <v>7537.1588000000002</v>
      </c>
      <c r="M10" s="194">
        <v>4.5370000000000002E-3</v>
      </c>
      <c r="N10" s="86">
        <v>1.3899999999999999E-4</v>
      </c>
      <c r="O10" s="65"/>
      <c r="P10" s="65"/>
      <c r="Q10" s="65"/>
    </row>
    <row r="11" spans="1:19" x14ac:dyDescent="0.2">
      <c r="A11" s="245" t="s">
        <v>62</v>
      </c>
      <c r="B11" s="86">
        <v>9010.2134069999993</v>
      </c>
      <c r="C11" s="20">
        <v>1.385731</v>
      </c>
      <c r="D11" s="20">
        <v>33.258457999999997</v>
      </c>
      <c r="E11" s="86">
        <v>12485.72817446</v>
      </c>
      <c r="F11" s="86">
        <v>299665.80416775</v>
      </c>
      <c r="G11" s="194">
        <v>0.190605</v>
      </c>
      <c r="H11" s="86">
        <v>9010.2134069999993</v>
      </c>
      <c r="I11" s="20">
        <v>1.393381</v>
      </c>
      <c r="J11" s="20">
        <v>34.553336999999999</v>
      </c>
      <c r="K11" s="86">
        <v>12554.65679264</v>
      </c>
      <c r="L11" s="86">
        <v>311332.94029399002</v>
      </c>
      <c r="M11" s="194">
        <v>0.18739600000000001</v>
      </c>
      <c r="N11" s="86">
        <v>-3.209E-3</v>
      </c>
      <c r="O11" s="65"/>
      <c r="P11" s="65"/>
      <c r="Q11" s="65"/>
    </row>
    <row r="12" spans="1:19" x14ac:dyDescent="0.2">
      <c r="A12" s="245" t="s">
        <v>157</v>
      </c>
      <c r="B12" s="86">
        <v>468384.73665564001</v>
      </c>
      <c r="C12" s="20">
        <v>4.1666000000000002E-2</v>
      </c>
      <c r="D12" s="20">
        <v>1</v>
      </c>
      <c r="E12" s="86">
        <v>19515.488325999999</v>
      </c>
      <c r="F12" s="86">
        <v>468384.73665564001</v>
      </c>
      <c r="G12" s="194">
        <v>0.29792099999999999</v>
      </c>
      <c r="H12" s="86">
        <v>480887.75418991997</v>
      </c>
      <c r="I12" s="20">
        <v>4.0326000000000001E-2</v>
      </c>
      <c r="J12" s="20">
        <v>1</v>
      </c>
      <c r="K12" s="86">
        <v>19392.0396086</v>
      </c>
      <c r="L12" s="86">
        <v>480887.75418991997</v>
      </c>
      <c r="M12" s="194">
        <v>0.28945399999999999</v>
      </c>
      <c r="N12" s="86">
        <v>-8.4659999999999996E-3</v>
      </c>
      <c r="O12" s="65"/>
      <c r="P12" s="65"/>
      <c r="Q12" s="65"/>
    </row>
    <row r="13" spans="1:19" x14ac:dyDescent="0.2">
      <c r="A13" s="245" t="s">
        <v>129</v>
      </c>
      <c r="B13" s="86">
        <v>28160.662</v>
      </c>
      <c r="C13" s="20">
        <v>8.2990000000000008E-3</v>
      </c>
      <c r="D13" s="20">
        <v>0.19917299999999999</v>
      </c>
      <c r="E13" s="86">
        <v>233.69543640000001</v>
      </c>
      <c r="F13" s="86">
        <v>5608.8463485900002</v>
      </c>
      <c r="G13" s="194">
        <v>3.568E-3</v>
      </c>
      <c r="H13" s="86">
        <v>64664.004000000001</v>
      </c>
      <c r="I13" s="20">
        <v>9.5490000000000002E-3</v>
      </c>
      <c r="J13" s="20">
        <v>0.236794</v>
      </c>
      <c r="K13" s="86">
        <v>617.46497036000005</v>
      </c>
      <c r="L13" s="86">
        <v>15312.02229757</v>
      </c>
      <c r="M13" s="194">
        <v>9.2169999999999995E-3</v>
      </c>
      <c r="N13" s="86">
        <v>5.6490000000000004E-3</v>
      </c>
      <c r="O13" s="65"/>
      <c r="P13" s="65"/>
      <c r="Q13" s="65"/>
    </row>
    <row r="14" spans="1:19" x14ac:dyDescent="0.2">
      <c r="B14" s="223"/>
      <c r="C14" s="213"/>
      <c r="D14" s="213"/>
      <c r="E14" s="223"/>
      <c r="F14" s="223"/>
      <c r="G14" s="147"/>
      <c r="H14" s="223"/>
      <c r="I14" s="213"/>
      <c r="J14" s="213"/>
      <c r="K14" s="223"/>
      <c r="L14" s="223"/>
      <c r="M14" s="147"/>
      <c r="N14" s="223"/>
      <c r="O14" s="65"/>
      <c r="P14" s="65"/>
      <c r="Q14" s="65"/>
    </row>
    <row r="15" spans="1:19" x14ac:dyDescent="0.2">
      <c r="B15" s="223"/>
      <c r="C15" s="213"/>
      <c r="D15" s="213"/>
      <c r="E15" s="223"/>
      <c r="F15" s="223"/>
      <c r="G15" s="147"/>
      <c r="H15" s="223"/>
      <c r="I15" s="213"/>
      <c r="J15" s="213"/>
      <c r="K15" s="223"/>
      <c r="L15" s="223"/>
      <c r="M15" s="147"/>
      <c r="N15" s="223"/>
      <c r="O15" s="65"/>
      <c r="P15" s="65"/>
      <c r="Q15" s="65"/>
    </row>
    <row r="16" spans="1:19" x14ac:dyDescent="0.2">
      <c r="B16" s="223"/>
      <c r="C16" s="213"/>
      <c r="D16" s="213"/>
      <c r="E16" s="223"/>
      <c r="F16" s="223"/>
      <c r="G16" s="147"/>
      <c r="H16" s="223"/>
      <c r="I16" s="213"/>
      <c r="J16" s="213"/>
      <c r="K16" s="223"/>
      <c r="L16" s="223"/>
      <c r="M16" s="147"/>
      <c r="N16" s="223"/>
      <c r="O16" s="65"/>
      <c r="P16" s="65"/>
      <c r="Q16" s="65"/>
    </row>
    <row r="17" spans="1:19" x14ac:dyDescent="0.2">
      <c r="B17" s="223"/>
      <c r="C17" s="213"/>
      <c r="D17" s="213"/>
      <c r="E17" s="223"/>
      <c r="F17" s="223"/>
      <c r="G17" s="147"/>
      <c r="H17" s="223"/>
      <c r="I17" s="213"/>
      <c r="J17" s="213"/>
      <c r="K17" s="223"/>
      <c r="L17" s="223"/>
      <c r="M17" s="147"/>
      <c r="N17" s="223"/>
      <c r="O17" s="65"/>
      <c r="P17" s="65"/>
      <c r="Q17" s="65"/>
    </row>
    <row r="18" spans="1:19" x14ac:dyDescent="0.2">
      <c r="B18" s="223"/>
      <c r="C18" s="213"/>
      <c r="D18" s="213"/>
      <c r="E18" s="223"/>
      <c r="F18" s="223"/>
      <c r="G18" s="147"/>
      <c r="H18" s="223"/>
      <c r="I18" s="213"/>
      <c r="J18" s="213"/>
      <c r="K18" s="223"/>
      <c r="L18" s="223"/>
      <c r="M18" s="147"/>
      <c r="N18" s="223"/>
      <c r="O18" s="65"/>
      <c r="P18" s="65"/>
      <c r="Q18" s="65"/>
    </row>
    <row r="19" spans="1:19" x14ac:dyDescent="0.2">
      <c r="B19" s="223"/>
      <c r="C19" s="213"/>
      <c r="D19" s="213"/>
      <c r="E19" s="223"/>
      <c r="F19" s="223"/>
      <c r="G19" s="147"/>
      <c r="H19" s="223"/>
      <c r="I19" s="213"/>
      <c r="J19" s="213"/>
      <c r="K19" s="223"/>
      <c r="L19" s="223"/>
      <c r="M19" s="147"/>
      <c r="N19" s="223"/>
      <c r="O19" s="65"/>
      <c r="P19" s="65"/>
      <c r="Q19" s="65"/>
    </row>
    <row r="20" spans="1:19" x14ac:dyDescent="0.2">
      <c r="B20" s="223"/>
      <c r="C20" s="213"/>
      <c r="D20" s="213"/>
      <c r="E20" s="223"/>
      <c r="F20" s="223"/>
      <c r="G20" s="147"/>
      <c r="H20" s="223"/>
      <c r="I20" s="213"/>
      <c r="J20" s="213"/>
      <c r="K20" s="223"/>
      <c r="L20" s="223"/>
      <c r="M20" s="147"/>
      <c r="N20" s="223"/>
      <c r="O20" s="65"/>
      <c r="P20" s="65"/>
      <c r="Q20" s="65"/>
    </row>
    <row r="21" spans="1:19" x14ac:dyDescent="0.2">
      <c r="B21" s="223"/>
      <c r="C21" s="213"/>
      <c r="D21" s="213"/>
      <c r="E21" s="223"/>
      <c r="F21" s="223"/>
      <c r="G21" s="147"/>
      <c r="H21" s="223"/>
      <c r="I21" s="213"/>
      <c r="J21" s="213"/>
      <c r="K21" s="223"/>
      <c r="L21" s="223"/>
      <c r="M21" s="147"/>
      <c r="N21" s="223"/>
      <c r="O21" s="65"/>
      <c r="P21" s="65"/>
      <c r="Q21" s="65"/>
    </row>
    <row r="22" spans="1:19" x14ac:dyDescent="0.2">
      <c r="B22" s="223"/>
      <c r="C22" s="213"/>
      <c r="D22" s="213"/>
      <c r="E22" s="223"/>
      <c r="F22" s="223"/>
      <c r="G22" s="147"/>
      <c r="H22" s="223"/>
      <c r="I22" s="213"/>
      <c r="J22" s="213"/>
      <c r="K22" s="223"/>
      <c r="L22" s="223"/>
      <c r="M22" s="147"/>
      <c r="N22" s="223"/>
      <c r="O22" s="65"/>
      <c r="P22" s="65"/>
      <c r="Q22" s="65"/>
    </row>
    <row r="23" spans="1:19" x14ac:dyDescent="0.2">
      <c r="B23" s="223"/>
      <c r="C23" s="213"/>
      <c r="D23" s="213"/>
      <c r="E23" s="223"/>
      <c r="F23" s="223"/>
      <c r="G23" s="147"/>
      <c r="H23" s="223"/>
      <c r="I23" s="213"/>
      <c r="J23" s="213"/>
      <c r="K23" s="223"/>
      <c r="L23" s="223"/>
      <c r="M23" s="147"/>
      <c r="N23" s="67" t="str">
        <f>VALVAL</f>
        <v>млн. одиниць</v>
      </c>
      <c r="O23" s="65"/>
      <c r="P23" s="65"/>
      <c r="Q23" s="65"/>
    </row>
    <row r="24" spans="1:19" x14ac:dyDescent="0.2">
      <c r="A24" s="161"/>
      <c r="B24" s="253">
        <v>42369</v>
      </c>
      <c r="C24" s="254"/>
      <c r="D24" s="254"/>
      <c r="E24" s="254"/>
      <c r="F24" s="254"/>
      <c r="G24" s="255"/>
      <c r="H24" s="253">
        <v>42582</v>
      </c>
      <c r="I24" s="254"/>
      <c r="J24" s="254"/>
      <c r="K24" s="254"/>
      <c r="L24" s="254"/>
      <c r="M24" s="255"/>
      <c r="N24" s="185"/>
      <c r="O24" s="228"/>
      <c r="P24" s="228"/>
      <c r="Q24" s="228"/>
      <c r="R24" s="228"/>
      <c r="S24" s="228"/>
    </row>
    <row r="25" spans="1:19" s="210" customFormat="1" x14ac:dyDescent="0.2">
      <c r="A25" s="212"/>
      <c r="B25" s="129" t="s">
        <v>64</v>
      </c>
      <c r="C25" s="118" t="s">
        <v>110</v>
      </c>
      <c r="D25" s="118" t="s">
        <v>43</v>
      </c>
      <c r="E25" s="129" t="s">
        <v>173</v>
      </c>
      <c r="F25" s="129" t="s">
        <v>3</v>
      </c>
      <c r="G25" s="33" t="s">
        <v>67</v>
      </c>
      <c r="H25" s="129" t="s">
        <v>64</v>
      </c>
      <c r="I25" s="118" t="s">
        <v>110</v>
      </c>
      <c r="J25" s="118" t="s">
        <v>43</v>
      </c>
      <c r="K25" s="129" t="s">
        <v>173</v>
      </c>
      <c r="L25" s="129" t="s">
        <v>3</v>
      </c>
      <c r="M25" s="33" t="s">
        <v>67</v>
      </c>
      <c r="N25" s="129" t="s">
        <v>149</v>
      </c>
      <c r="O25" s="227"/>
      <c r="P25" s="227"/>
      <c r="Q25" s="227"/>
    </row>
    <row r="26" spans="1:19" s="12" customFormat="1" ht="15" x14ac:dyDescent="0.25">
      <c r="A26" s="164" t="s">
        <v>172</v>
      </c>
      <c r="B26" s="32">
        <f t="shared" ref="B26:M26" si="2">B$34+B$27</f>
        <v>538607.80847623001</v>
      </c>
      <c r="C26" s="18">
        <f t="shared" si="2"/>
        <v>7.7684830000000007</v>
      </c>
      <c r="D26" s="18">
        <f t="shared" si="2"/>
        <v>186.44871699999999</v>
      </c>
      <c r="E26" s="32">
        <f t="shared" si="2"/>
        <v>65505.68611232</v>
      </c>
      <c r="F26" s="32">
        <f t="shared" si="2"/>
        <v>1572180.1589905</v>
      </c>
      <c r="G26" s="192">
        <f t="shared" si="2"/>
        <v>0.99999899999999997</v>
      </c>
      <c r="H26" s="32">
        <f t="shared" si="2"/>
        <v>588704.39508629998</v>
      </c>
      <c r="I26" s="18">
        <f t="shared" si="2"/>
        <v>7.854811999999999</v>
      </c>
      <c r="J26" s="18">
        <f t="shared" si="2"/>
        <v>194.785189</v>
      </c>
      <c r="K26" s="32">
        <f t="shared" si="2"/>
        <v>66995.200916040005</v>
      </c>
      <c r="L26" s="32">
        <f t="shared" si="2"/>
        <v>1661360.65933717</v>
      </c>
      <c r="M26" s="192">
        <f t="shared" si="2"/>
        <v>1</v>
      </c>
      <c r="N26" s="32">
        <v>9.9999999999999995E-7</v>
      </c>
      <c r="O26" s="37"/>
      <c r="P26" s="37"/>
      <c r="Q26" s="37"/>
    </row>
    <row r="27" spans="1:19" s="88" customFormat="1" ht="15" x14ac:dyDescent="0.25">
      <c r="A27" s="128" t="s">
        <v>74</v>
      </c>
      <c r="B27" s="8">
        <f t="shared" ref="B27:M27" si="3">SUM(B$28:B$33)</f>
        <v>509654.10785901005</v>
      </c>
      <c r="C27" s="207">
        <f t="shared" si="3"/>
        <v>4.2484860000000007</v>
      </c>
      <c r="D27" s="207">
        <f t="shared" si="3"/>
        <v>101.966463</v>
      </c>
      <c r="E27" s="8">
        <f t="shared" si="3"/>
        <v>55593.105028710001</v>
      </c>
      <c r="F27" s="8">
        <f t="shared" si="3"/>
        <v>1334271.60129128</v>
      </c>
      <c r="G27" s="143">
        <f t="shared" si="3"/>
        <v>0.84867599999999999</v>
      </c>
      <c r="H27" s="8">
        <f t="shared" si="3"/>
        <v>561351.99022895994</v>
      </c>
      <c r="I27" s="207">
        <f t="shared" si="3"/>
        <v>4.3121049999999999</v>
      </c>
      <c r="J27" s="207">
        <f t="shared" si="3"/>
        <v>106.93244</v>
      </c>
      <c r="K27" s="8">
        <f t="shared" si="3"/>
        <v>57559.037772720003</v>
      </c>
      <c r="L27" s="8">
        <f t="shared" si="3"/>
        <v>1427360.7607312999</v>
      </c>
      <c r="M27" s="143">
        <f t="shared" si="3"/>
        <v>0.85915200000000003</v>
      </c>
      <c r="N27" s="8">
        <v>1.0475999999999999E-2</v>
      </c>
      <c r="O27" s="108"/>
      <c r="P27" s="108"/>
      <c r="Q27" s="108"/>
    </row>
    <row r="28" spans="1:19" s="222" customFormat="1" outlineLevel="1" x14ac:dyDescent="0.2">
      <c r="A28" s="70" t="s">
        <v>35</v>
      </c>
      <c r="B28" s="244">
        <v>25616.869826980001</v>
      </c>
      <c r="C28" s="236">
        <v>1</v>
      </c>
      <c r="D28" s="236">
        <v>24.000667</v>
      </c>
      <c r="E28" s="244">
        <v>25616.869826980001</v>
      </c>
      <c r="F28" s="244">
        <v>614821.96229976998</v>
      </c>
      <c r="G28" s="162">
        <v>0.39106299999999999</v>
      </c>
      <c r="H28" s="244">
        <v>27161.254363979999</v>
      </c>
      <c r="I28" s="236">
        <v>1</v>
      </c>
      <c r="J28" s="236">
        <v>24.798203999999998</v>
      </c>
      <c r="K28" s="244">
        <v>27161.254363979999</v>
      </c>
      <c r="L28" s="244">
        <v>673550.32661388</v>
      </c>
      <c r="M28" s="162">
        <v>0.40542099999999998</v>
      </c>
      <c r="N28" s="244">
        <v>1.4357999999999999E-2</v>
      </c>
      <c r="O28" s="234"/>
      <c r="P28" s="234"/>
      <c r="Q28" s="234"/>
    </row>
    <row r="29" spans="1:19" outlineLevel="1" x14ac:dyDescent="0.2">
      <c r="A29" s="216" t="s">
        <v>145</v>
      </c>
      <c r="B29" s="86">
        <v>3468.4042819299998</v>
      </c>
      <c r="C29" s="20">
        <v>1.0926</v>
      </c>
      <c r="D29" s="20">
        <v>26.223129</v>
      </c>
      <c r="E29" s="86">
        <v>3789.57855247</v>
      </c>
      <c r="F29" s="86">
        <v>90952.412909199993</v>
      </c>
      <c r="G29" s="194">
        <v>5.7851E-2</v>
      </c>
      <c r="H29" s="86">
        <v>3444.62033772</v>
      </c>
      <c r="I29" s="20">
        <v>1.109</v>
      </c>
      <c r="J29" s="20">
        <v>27.501207999999998</v>
      </c>
      <c r="K29" s="86">
        <v>3820.0839217299999</v>
      </c>
      <c r="L29" s="86">
        <v>94731.220388660004</v>
      </c>
      <c r="M29" s="194">
        <v>5.7020000000000001E-2</v>
      </c>
      <c r="N29" s="86">
        <v>-8.3100000000000003E-4</v>
      </c>
      <c r="O29" s="65"/>
      <c r="P29" s="65"/>
      <c r="Q29" s="65"/>
    </row>
    <row r="30" spans="1:19" outlineLevel="1" x14ac:dyDescent="0.2">
      <c r="A30" s="216" t="s">
        <v>91</v>
      </c>
      <c r="B30" s="86">
        <v>400</v>
      </c>
      <c r="C30" s="20">
        <v>0.72019</v>
      </c>
      <c r="D30" s="20">
        <v>17.285036000000002</v>
      </c>
      <c r="E30" s="86">
        <v>288.07592721999998</v>
      </c>
      <c r="F30" s="86">
        <v>6914.0144</v>
      </c>
      <c r="G30" s="194">
        <v>4.398E-3</v>
      </c>
      <c r="H30" s="86">
        <v>400</v>
      </c>
      <c r="I30" s="20">
        <v>0.759849</v>
      </c>
      <c r="J30" s="20">
        <v>18.842897000000001</v>
      </c>
      <c r="K30" s="86">
        <v>303.93970466000002</v>
      </c>
      <c r="L30" s="86">
        <v>7537.1588000000002</v>
      </c>
      <c r="M30" s="194">
        <v>4.5370000000000002E-3</v>
      </c>
      <c r="N30" s="86">
        <v>1.3899999999999999E-4</v>
      </c>
      <c r="O30" s="65"/>
      <c r="P30" s="65"/>
      <c r="Q30" s="65"/>
    </row>
    <row r="31" spans="1:19" outlineLevel="1" x14ac:dyDescent="0.2">
      <c r="A31" s="216" t="s">
        <v>62</v>
      </c>
      <c r="B31" s="86">
        <v>5082.8900000000003</v>
      </c>
      <c r="C31" s="20">
        <v>1.385731</v>
      </c>
      <c r="D31" s="20">
        <v>33.258457999999997</v>
      </c>
      <c r="E31" s="86">
        <v>7043.5160649400004</v>
      </c>
      <c r="F31" s="86">
        <v>169049.08358362</v>
      </c>
      <c r="G31" s="194">
        <v>0.107525</v>
      </c>
      <c r="H31" s="86">
        <v>5082.8900000000003</v>
      </c>
      <c r="I31" s="20">
        <v>1.393381</v>
      </c>
      <c r="J31" s="20">
        <v>34.553336999999999</v>
      </c>
      <c r="K31" s="86">
        <v>7082.4004473799996</v>
      </c>
      <c r="L31" s="86">
        <v>175630.81110393</v>
      </c>
      <c r="M31" s="194">
        <v>0.105715</v>
      </c>
      <c r="N31" s="86">
        <v>-1.81E-3</v>
      </c>
      <c r="O31" s="65"/>
      <c r="P31" s="65"/>
      <c r="Q31" s="65"/>
    </row>
    <row r="32" spans="1:19" outlineLevel="1" x14ac:dyDescent="0.2">
      <c r="A32" s="216" t="s">
        <v>157</v>
      </c>
      <c r="B32" s="86">
        <v>446925.28175010002</v>
      </c>
      <c r="C32" s="20">
        <v>4.1666000000000002E-2</v>
      </c>
      <c r="D32" s="20">
        <v>1</v>
      </c>
      <c r="E32" s="86">
        <v>18621.369220699999</v>
      </c>
      <c r="F32" s="86">
        <v>446925.28175010002</v>
      </c>
      <c r="G32" s="194">
        <v>0.284271</v>
      </c>
      <c r="H32" s="86">
        <v>460599.22152725997</v>
      </c>
      <c r="I32" s="20">
        <v>4.0326000000000001E-2</v>
      </c>
      <c r="J32" s="20">
        <v>1</v>
      </c>
      <c r="K32" s="86">
        <v>18573.894364610002</v>
      </c>
      <c r="L32" s="86">
        <v>460599.22152725997</v>
      </c>
      <c r="M32" s="194">
        <v>0.27724199999999999</v>
      </c>
      <c r="N32" s="86">
        <v>-7.0289999999999997E-3</v>
      </c>
      <c r="O32" s="65"/>
      <c r="P32" s="65"/>
      <c r="Q32" s="65"/>
    </row>
    <row r="33" spans="1:17" outlineLevel="1" x14ac:dyDescent="0.2">
      <c r="A33" s="216" t="s">
        <v>129</v>
      </c>
      <c r="B33" s="86">
        <v>28160.662</v>
      </c>
      <c r="C33" s="20">
        <v>8.2990000000000008E-3</v>
      </c>
      <c r="D33" s="20">
        <v>0.19917299999999999</v>
      </c>
      <c r="E33" s="86">
        <v>233.69543640000001</v>
      </c>
      <c r="F33" s="86">
        <v>5608.8463485900002</v>
      </c>
      <c r="G33" s="194">
        <v>3.568E-3</v>
      </c>
      <c r="H33" s="86">
        <v>64664.004000000001</v>
      </c>
      <c r="I33" s="20">
        <v>9.5490000000000002E-3</v>
      </c>
      <c r="J33" s="20">
        <v>0.236794</v>
      </c>
      <c r="K33" s="86">
        <v>617.46497036000005</v>
      </c>
      <c r="L33" s="86">
        <v>15312.02229757</v>
      </c>
      <c r="M33" s="194">
        <v>9.2169999999999995E-3</v>
      </c>
      <c r="N33" s="86">
        <v>5.6490000000000004E-3</v>
      </c>
      <c r="O33" s="65"/>
      <c r="P33" s="65"/>
      <c r="Q33" s="65"/>
    </row>
    <row r="34" spans="1:17" ht="15" x14ac:dyDescent="0.25">
      <c r="A34" s="29" t="s">
        <v>114</v>
      </c>
      <c r="B34" s="115">
        <f t="shared" ref="B34:M34" si="4">SUM(B$35:B$38)</f>
        <v>28953.700617219998</v>
      </c>
      <c r="C34" s="56">
        <f t="shared" si="4"/>
        <v>3.519997</v>
      </c>
      <c r="D34" s="56">
        <f t="shared" si="4"/>
        <v>84.482253999999998</v>
      </c>
      <c r="E34" s="115">
        <f t="shared" si="4"/>
        <v>9912.5810836100009</v>
      </c>
      <c r="F34" s="115">
        <f t="shared" si="4"/>
        <v>237908.55769922002</v>
      </c>
      <c r="G34" s="221">
        <f t="shared" si="4"/>
        <v>0.15132300000000001</v>
      </c>
      <c r="H34" s="115">
        <f t="shared" si="4"/>
        <v>27352.40485734</v>
      </c>
      <c r="I34" s="56">
        <f t="shared" si="4"/>
        <v>3.5427069999999996</v>
      </c>
      <c r="J34" s="56">
        <f t="shared" si="4"/>
        <v>87.852748999999989</v>
      </c>
      <c r="K34" s="115">
        <f t="shared" si="4"/>
        <v>9436.16314332</v>
      </c>
      <c r="L34" s="115">
        <f t="shared" si="4"/>
        <v>233999.89860586997</v>
      </c>
      <c r="M34" s="221">
        <f t="shared" si="4"/>
        <v>0.140848</v>
      </c>
      <c r="N34" s="115">
        <v>-1.0475E-2</v>
      </c>
      <c r="O34" s="65"/>
      <c r="P34" s="65"/>
      <c r="Q34" s="65"/>
    </row>
    <row r="35" spans="1:17" outlineLevel="1" x14ac:dyDescent="0.2">
      <c r="A35" s="216" t="s">
        <v>35</v>
      </c>
      <c r="B35" s="86">
        <v>3466.19268139</v>
      </c>
      <c r="C35" s="20">
        <v>1</v>
      </c>
      <c r="D35" s="20">
        <v>24.000667</v>
      </c>
      <c r="E35" s="86">
        <v>3466.19268139</v>
      </c>
      <c r="F35" s="86">
        <v>83190.936303900002</v>
      </c>
      <c r="G35" s="194">
        <v>5.2914000000000003E-2</v>
      </c>
      <c r="H35" s="86">
        <v>3052.0279877399998</v>
      </c>
      <c r="I35" s="20">
        <v>1</v>
      </c>
      <c r="J35" s="20">
        <v>24.798203999999998</v>
      </c>
      <c r="K35" s="86">
        <v>3052.0279877399998</v>
      </c>
      <c r="L35" s="86">
        <v>75684.812653679997</v>
      </c>
      <c r="M35" s="194">
        <v>4.5555999999999999E-2</v>
      </c>
      <c r="N35" s="86">
        <v>-7.358E-3</v>
      </c>
      <c r="O35" s="65"/>
      <c r="P35" s="65"/>
      <c r="Q35" s="65"/>
    </row>
    <row r="36" spans="1:17" outlineLevel="1" x14ac:dyDescent="0.2">
      <c r="A36" s="216" t="s">
        <v>145</v>
      </c>
      <c r="B36" s="86">
        <v>100.72962329000001</v>
      </c>
      <c r="C36" s="20">
        <v>1.0926</v>
      </c>
      <c r="D36" s="20">
        <v>26.223129</v>
      </c>
      <c r="E36" s="86">
        <v>110.0571874</v>
      </c>
      <c r="F36" s="86">
        <v>2641.44590565</v>
      </c>
      <c r="G36" s="194">
        <v>1.6800000000000001E-3</v>
      </c>
      <c r="H36" s="86">
        <v>84.520799940000003</v>
      </c>
      <c r="I36" s="20">
        <v>1.109</v>
      </c>
      <c r="J36" s="20">
        <v>27.501207999999998</v>
      </c>
      <c r="K36" s="86">
        <v>93.733566330000002</v>
      </c>
      <c r="L36" s="86">
        <v>2324.4240994699999</v>
      </c>
      <c r="M36" s="194">
        <v>1.3990000000000001E-3</v>
      </c>
      <c r="N36" s="86">
        <v>-2.81E-4</v>
      </c>
      <c r="O36" s="65"/>
      <c r="P36" s="65"/>
      <c r="Q36" s="65"/>
    </row>
    <row r="37" spans="1:17" outlineLevel="1" x14ac:dyDescent="0.2">
      <c r="A37" s="216" t="s">
        <v>62</v>
      </c>
      <c r="B37" s="86">
        <v>3927.3234069999999</v>
      </c>
      <c r="C37" s="20">
        <v>1.385731</v>
      </c>
      <c r="D37" s="20">
        <v>33.258457999999997</v>
      </c>
      <c r="E37" s="86">
        <v>5442.21210952</v>
      </c>
      <c r="F37" s="86">
        <v>130616.72058413</v>
      </c>
      <c r="G37" s="194">
        <v>8.3080000000000001E-2</v>
      </c>
      <c r="H37" s="86">
        <v>3927.3234069999999</v>
      </c>
      <c r="I37" s="20">
        <v>1.393381</v>
      </c>
      <c r="J37" s="20">
        <v>34.553336999999999</v>
      </c>
      <c r="K37" s="86">
        <v>5472.2563452599998</v>
      </c>
      <c r="L37" s="86">
        <v>135702.12919005999</v>
      </c>
      <c r="M37" s="194">
        <v>8.1681000000000004E-2</v>
      </c>
      <c r="N37" s="86">
        <v>-1.3990000000000001E-3</v>
      </c>
      <c r="O37" s="65"/>
      <c r="P37" s="65"/>
      <c r="Q37" s="65"/>
    </row>
    <row r="38" spans="1:17" outlineLevel="1" x14ac:dyDescent="0.2">
      <c r="A38" s="216" t="s">
        <v>157</v>
      </c>
      <c r="B38" s="86">
        <v>21459.454905539998</v>
      </c>
      <c r="C38" s="20">
        <v>4.1666000000000002E-2</v>
      </c>
      <c r="D38" s="20">
        <v>1</v>
      </c>
      <c r="E38" s="86">
        <v>894.1191053</v>
      </c>
      <c r="F38" s="86">
        <v>21459.454905539998</v>
      </c>
      <c r="G38" s="194">
        <v>1.3649E-2</v>
      </c>
      <c r="H38" s="86">
        <v>20288.53266266</v>
      </c>
      <c r="I38" s="20">
        <v>4.0326000000000001E-2</v>
      </c>
      <c r="J38" s="20">
        <v>1</v>
      </c>
      <c r="K38" s="86">
        <v>818.14524399000004</v>
      </c>
      <c r="L38" s="86">
        <v>20288.53266266</v>
      </c>
      <c r="M38" s="194">
        <v>1.2212000000000001E-2</v>
      </c>
      <c r="N38" s="86">
        <v>-1.4369999999999999E-3</v>
      </c>
      <c r="O38" s="65"/>
      <c r="P38" s="65"/>
      <c r="Q38" s="65"/>
    </row>
    <row r="39" spans="1:17" x14ac:dyDescent="0.2">
      <c r="B39" s="223"/>
      <c r="C39" s="213"/>
      <c r="D39" s="213"/>
      <c r="E39" s="223"/>
      <c r="F39" s="223"/>
      <c r="G39" s="147"/>
      <c r="H39" s="223"/>
      <c r="I39" s="213"/>
      <c r="J39" s="213"/>
      <c r="K39" s="223"/>
      <c r="L39" s="223"/>
      <c r="M39" s="147"/>
      <c r="N39" s="223"/>
      <c r="O39" s="65"/>
      <c r="P39" s="65"/>
      <c r="Q39" s="65"/>
    </row>
    <row r="40" spans="1:17" x14ac:dyDescent="0.2">
      <c r="B40" s="223"/>
      <c r="C40" s="213"/>
      <c r="D40" s="213"/>
      <c r="E40" s="223"/>
      <c r="F40" s="223"/>
      <c r="G40" s="147"/>
      <c r="H40" s="223"/>
      <c r="I40" s="213"/>
      <c r="J40" s="213"/>
      <c r="K40" s="223"/>
      <c r="L40" s="223"/>
      <c r="M40" s="147"/>
      <c r="N40" s="223"/>
      <c r="O40" s="65"/>
      <c r="P40" s="65"/>
      <c r="Q40" s="65"/>
    </row>
    <row r="41" spans="1:17" x14ac:dyDescent="0.2">
      <c r="B41" s="223"/>
      <c r="C41" s="213"/>
      <c r="D41" s="213"/>
      <c r="E41" s="223"/>
      <c r="F41" s="223"/>
      <c r="G41" s="147"/>
      <c r="H41" s="223"/>
      <c r="I41" s="213"/>
      <c r="J41" s="213"/>
      <c r="K41" s="223"/>
      <c r="L41" s="223"/>
      <c r="M41" s="147"/>
      <c r="N41" s="223"/>
      <c r="O41" s="65"/>
      <c r="P41" s="65"/>
      <c r="Q41" s="65"/>
    </row>
    <row r="42" spans="1:17" x14ac:dyDescent="0.2">
      <c r="B42" s="223"/>
      <c r="C42" s="213"/>
      <c r="D42" s="213"/>
      <c r="E42" s="223"/>
      <c r="F42" s="223"/>
      <c r="G42" s="147"/>
      <c r="H42" s="223"/>
      <c r="I42" s="213"/>
      <c r="J42" s="213"/>
      <c r="K42" s="223"/>
      <c r="L42" s="223"/>
      <c r="M42" s="147"/>
      <c r="N42" s="223"/>
      <c r="O42" s="65"/>
      <c r="P42" s="65"/>
      <c r="Q42" s="65"/>
    </row>
    <row r="43" spans="1:17" x14ac:dyDescent="0.2">
      <c r="B43" s="223"/>
      <c r="C43" s="213"/>
      <c r="D43" s="213"/>
      <c r="E43" s="223"/>
      <c r="F43" s="223"/>
      <c r="G43" s="147"/>
      <c r="H43" s="223"/>
      <c r="I43" s="213"/>
      <c r="J43" s="213"/>
      <c r="K43" s="223"/>
      <c r="L43" s="223"/>
      <c r="M43" s="147"/>
      <c r="N43" s="223"/>
      <c r="O43" s="65"/>
      <c r="P43" s="65"/>
      <c r="Q43" s="65"/>
    </row>
    <row r="44" spans="1:17" x14ac:dyDescent="0.2">
      <c r="B44" s="223"/>
      <c r="C44" s="213"/>
      <c r="D44" s="213"/>
      <c r="E44" s="223"/>
      <c r="F44" s="223"/>
      <c r="G44" s="147"/>
      <c r="H44" s="223"/>
      <c r="I44" s="213"/>
      <c r="J44" s="213"/>
      <c r="K44" s="223"/>
      <c r="L44" s="223"/>
      <c r="M44" s="147"/>
      <c r="N44" s="223"/>
      <c r="O44" s="65"/>
      <c r="P44" s="65"/>
      <c r="Q44" s="65"/>
    </row>
    <row r="45" spans="1:17" x14ac:dyDescent="0.2">
      <c r="B45" s="223"/>
      <c r="C45" s="213"/>
      <c r="D45" s="213"/>
      <c r="E45" s="223"/>
      <c r="F45" s="223"/>
      <c r="G45" s="147"/>
      <c r="H45" s="223"/>
      <c r="I45" s="213"/>
      <c r="J45" s="213"/>
      <c r="K45" s="223"/>
      <c r="L45" s="223"/>
      <c r="M45" s="147"/>
      <c r="N45" s="223"/>
      <c r="O45" s="65"/>
      <c r="P45" s="65"/>
      <c r="Q45" s="65"/>
    </row>
    <row r="46" spans="1:17" x14ac:dyDescent="0.2">
      <c r="B46" s="223"/>
      <c r="C46" s="213"/>
      <c r="D46" s="213"/>
      <c r="E46" s="223"/>
      <c r="F46" s="223"/>
      <c r="G46" s="147"/>
      <c r="H46" s="223"/>
      <c r="I46" s="213"/>
      <c r="J46" s="213"/>
      <c r="K46" s="223"/>
      <c r="L46" s="223"/>
      <c r="M46" s="147"/>
      <c r="N46" s="223"/>
      <c r="O46" s="65"/>
      <c r="P46" s="65"/>
      <c r="Q46" s="65"/>
    </row>
    <row r="47" spans="1:17" x14ac:dyDescent="0.2">
      <c r="B47" s="223"/>
      <c r="C47" s="213"/>
      <c r="D47" s="213"/>
      <c r="E47" s="223"/>
      <c r="F47" s="223"/>
      <c r="G47" s="147"/>
      <c r="H47" s="223"/>
      <c r="I47" s="213"/>
      <c r="J47" s="213"/>
      <c r="K47" s="223"/>
      <c r="L47" s="223"/>
      <c r="M47" s="147"/>
      <c r="N47" s="223"/>
      <c r="O47" s="65"/>
      <c r="P47" s="65"/>
      <c r="Q47" s="65"/>
    </row>
    <row r="48" spans="1:17" x14ac:dyDescent="0.2">
      <c r="B48" s="223"/>
      <c r="C48" s="213"/>
      <c r="D48" s="213"/>
      <c r="E48" s="223"/>
      <c r="F48" s="223"/>
      <c r="G48" s="147"/>
      <c r="H48" s="223"/>
      <c r="I48" s="213"/>
      <c r="J48" s="213"/>
      <c r="K48" s="223"/>
      <c r="L48" s="223"/>
      <c r="M48" s="147"/>
      <c r="N48" s="223"/>
      <c r="O48" s="65"/>
      <c r="P48" s="65"/>
      <c r="Q48" s="65"/>
    </row>
    <row r="49" spans="2:17" x14ac:dyDescent="0.2">
      <c r="B49" s="223"/>
      <c r="C49" s="213"/>
      <c r="D49" s="213"/>
      <c r="E49" s="223"/>
      <c r="F49" s="223"/>
      <c r="G49" s="147"/>
      <c r="H49" s="223"/>
      <c r="I49" s="213"/>
      <c r="J49" s="213"/>
      <c r="K49" s="223"/>
      <c r="L49" s="223"/>
      <c r="M49" s="147"/>
      <c r="N49" s="223"/>
      <c r="O49" s="65"/>
      <c r="P49" s="65"/>
      <c r="Q49" s="65"/>
    </row>
    <row r="50" spans="2:17" x14ac:dyDescent="0.2">
      <c r="B50" s="223"/>
      <c r="C50" s="213"/>
      <c r="D50" s="213"/>
      <c r="E50" s="223"/>
      <c r="F50" s="223"/>
      <c r="G50" s="147"/>
      <c r="H50" s="223"/>
      <c r="I50" s="213"/>
      <c r="J50" s="213"/>
      <c r="K50" s="223"/>
      <c r="L50" s="223"/>
      <c r="M50" s="147"/>
      <c r="N50" s="223"/>
      <c r="O50" s="65"/>
      <c r="P50" s="65"/>
      <c r="Q50" s="65"/>
    </row>
    <row r="51" spans="2:17" x14ac:dyDescent="0.2">
      <c r="B51" s="223"/>
      <c r="C51" s="213"/>
      <c r="D51" s="213"/>
      <c r="E51" s="223"/>
      <c r="F51" s="223"/>
      <c r="G51" s="147"/>
      <c r="H51" s="223"/>
      <c r="I51" s="213"/>
      <c r="J51" s="213"/>
      <c r="K51" s="223"/>
      <c r="L51" s="223"/>
      <c r="M51" s="147"/>
      <c r="N51" s="223"/>
      <c r="O51" s="65"/>
      <c r="P51" s="65"/>
      <c r="Q51" s="65"/>
    </row>
    <row r="52" spans="2:17" x14ac:dyDescent="0.2">
      <c r="B52" s="223"/>
      <c r="C52" s="213"/>
      <c r="D52" s="213"/>
      <c r="E52" s="223"/>
      <c r="F52" s="223"/>
      <c r="G52" s="147"/>
      <c r="H52" s="223"/>
      <c r="I52" s="213"/>
      <c r="J52" s="213"/>
      <c r="K52" s="223"/>
      <c r="L52" s="223"/>
      <c r="M52" s="147"/>
      <c r="N52" s="223"/>
      <c r="O52" s="65"/>
      <c r="P52" s="65"/>
      <c r="Q52" s="65"/>
    </row>
    <row r="53" spans="2:17" x14ac:dyDescent="0.2">
      <c r="B53" s="223"/>
      <c r="C53" s="213"/>
      <c r="D53" s="213"/>
      <c r="E53" s="223"/>
      <c r="F53" s="223"/>
      <c r="G53" s="147"/>
      <c r="H53" s="223"/>
      <c r="I53" s="213"/>
      <c r="J53" s="213"/>
      <c r="K53" s="223"/>
      <c r="L53" s="223"/>
      <c r="M53" s="147"/>
      <c r="N53" s="223"/>
      <c r="O53" s="65"/>
      <c r="P53" s="65"/>
      <c r="Q53" s="65"/>
    </row>
    <row r="54" spans="2:17" x14ac:dyDescent="0.2">
      <c r="B54" s="223"/>
      <c r="C54" s="213"/>
      <c r="D54" s="213"/>
      <c r="E54" s="223"/>
      <c r="F54" s="223"/>
      <c r="G54" s="147"/>
      <c r="H54" s="223"/>
      <c r="I54" s="213"/>
      <c r="J54" s="213"/>
      <c r="K54" s="223"/>
      <c r="L54" s="223"/>
      <c r="M54" s="147"/>
      <c r="N54" s="223"/>
      <c r="O54" s="65"/>
      <c r="P54" s="65"/>
      <c r="Q54" s="65"/>
    </row>
    <row r="55" spans="2:17" x14ac:dyDescent="0.2">
      <c r="B55" s="223"/>
      <c r="C55" s="213"/>
      <c r="D55" s="213"/>
      <c r="E55" s="223"/>
      <c r="F55" s="223"/>
      <c r="G55" s="147"/>
      <c r="H55" s="223"/>
      <c r="I55" s="213"/>
      <c r="J55" s="213"/>
      <c r="K55" s="223"/>
      <c r="L55" s="223"/>
      <c r="M55" s="147"/>
      <c r="N55" s="223"/>
      <c r="O55" s="65"/>
      <c r="P55" s="65"/>
      <c r="Q55" s="65"/>
    </row>
    <row r="56" spans="2:17" x14ac:dyDescent="0.2">
      <c r="B56" s="223"/>
      <c r="C56" s="213"/>
      <c r="D56" s="213"/>
      <c r="E56" s="223"/>
      <c r="F56" s="223"/>
      <c r="G56" s="147"/>
      <c r="H56" s="223"/>
      <c r="I56" s="213"/>
      <c r="J56" s="213"/>
      <c r="K56" s="223"/>
      <c r="L56" s="223"/>
      <c r="M56" s="147"/>
      <c r="N56" s="223"/>
      <c r="O56" s="65"/>
      <c r="P56" s="65"/>
      <c r="Q56" s="65"/>
    </row>
    <row r="57" spans="2:17" x14ac:dyDescent="0.2">
      <c r="B57" s="223"/>
      <c r="C57" s="213"/>
      <c r="D57" s="213"/>
      <c r="E57" s="223"/>
      <c r="F57" s="223"/>
      <c r="G57" s="147"/>
      <c r="H57" s="223"/>
      <c r="I57" s="213"/>
      <c r="J57" s="213"/>
      <c r="K57" s="223"/>
      <c r="L57" s="223"/>
      <c r="M57" s="147"/>
      <c r="N57" s="223"/>
      <c r="O57" s="65"/>
      <c r="P57" s="65"/>
      <c r="Q57" s="65"/>
    </row>
    <row r="58" spans="2:17" x14ac:dyDescent="0.2">
      <c r="B58" s="223"/>
      <c r="C58" s="213"/>
      <c r="D58" s="213"/>
      <c r="E58" s="223"/>
      <c r="F58" s="223"/>
      <c r="G58" s="147"/>
      <c r="H58" s="223"/>
      <c r="I58" s="213"/>
      <c r="J58" s="213"/>
      <c r="K58" s="223"/>
      <c r="L58" s="223"/>
      <c r="M58" s="147"/>
      <c r="N58" s="223"/>
      <c r="O58" s="65"/>
      <c r="P58" s="65"/>
      <c r="Q58" s="65"/>
    </row>
    <row r="59" spans="2:17" x14ac:dyDescent="0.2">
      <c r="B59" s="223"/>
      <c r="C59" s="213"/>
      <c r="D59" s="213"/>
      <c r="E59" s="223"/>
      <c r="F59" s="223"/>
      <c r="G59" s="147"/>
      <c r="H59" s="223"/>
      <c r="I59" s="213"/>
      <c r="J59" s="213"/>
      <c r="K59" s="223"/>
      <c r="L59" s="223"/>
      <c r="M59" s="147"/>
      <c r="N59" s="223"/>
      <c r="O59" s="65"/>
      <c r="P59" s="65"/>
      <c r="Q59" s="65"/>
    </row>
    <row r="60" spans="2:17" x14ac:dyDescent="0.2">
      <c r="B60" s="223"/>
      <c r="C60" s="213"/>
      <c r="D60" s="213"/>
      <c r="E60" s="223"/>
      <c r="F60" s="223"/>
      <c r="G60" s="147"/>
      <c r="H60" s="223"/>
      <c r="I60" s="213"/>
      <c r="J60" s="213"/>
      <c r="K60" s="223"/>
      <c r="L60" s="223"/>
      <c r="M60" s="147"/>
      <c r="N60" s="223"/>
      <c r="O60" s="65"/>
      <c r="P60" s="65"/>
      <c r="Q60" s="65"/>
    </row>
    <row r="61" spans="2:17" x14ac:dyDescent="0.2">
      <c r="B61" s="223"/>
      <c r="C61" s="213"/>
      <c r="D61" s="213"/>
      <c r="E61" s="223"/>
      <c r="F61" s="223"/>
      <c r="G61" s="147"/>
      <c r="H61" s="223"/>
      <c r="I61" s="213"/>
      <c r="J61" s="213"/>
      <c r="K61" s="223"/>
      <c r="L61" s="223"/>
      <c r="M61" s="147"/>
      <c r="N61" s="223"/>
      <c r="O61" s="65"/>
      <c r="P61" s="65"/>
      <c r="Q61" s="65"/>
    </row>
    <row r="62" spans="2:17" x14ac:dyDescent="0.2">
      <c r="B62" s="223"/>
      <c r="C62" s="213"/>
      <c r="D62" s="213"/>
      <c r="E62" s="223"/>
      <c r="F62" s="223"/>
      <c r="G62" s="147"/>
      <c r="H62" s="223"/>
      <c r="I62" s="213"/>
      <c r="J62" s="213"/>
      <c r="K62" s="223"/>
      <c r="L62" s="223"/>
      <c r="M62" s="147"/>
      <c r="N62" s="223"/>
      <c r="O62" s="65"/>
      <c r="P62" s="65"/>
      <c r="Q62" s="65"/>
    </row>
    <row r="63" spans="2:17" x14ac:dyDescent="0.2">
      <c r="B63" s="223"/>
      <c r="C63" s="213"/>
      <c r="D63" s="213"/>
      <c r="E63" s="223"/>
      <c r="F63" s="223"/>
      <c r="G63" s="147"/>
      <c r="H63" s="223"/>
      <c r="I63" s="213"/>
      <c r="J63" s="213"/>
      <c r="K63" s="223"/>
      <c r="L63" s="223"/>
      <c r="M63" s="147"/>
      <c r="N63" s="223"/>
      <c r="O63" s="65"/>
      <c r="P63" s="65"/>
      <c r="Q63" s="65"/>
    </row>
    <row r="64" spans="2:17" x14ac:dyDescent="0.2">
      <c r="B64" s="223"/>
      <c r="C64" s="213"/>
      <c r="D64" s="213"/>
      <c r="E64" s="223"/>
      <c r="F64" s="223"/>
      <c r="G64" s="147"/>
      <c r="H64" s="223"/>
      <c r="I64" s="213"/>
      <c r="J64" s="213"/>
      <c r="K64" s="223"/>
      <c r="L64" s="223"/>
      <c r="M64" s="147"/>
      <c r="N64" s="223"/>
      <c r="O64" s="65"/>
      <c r="P64" s="65"/>
      <c r="Q64" s="65"/>
    </row>
    <row r="65" spans="2:17" x14ac:dyDescent="0.2">
      <c r="B65" s="223"/>
      <c r="C65" s="213"/>
      <c r="D65" s="213"/>
      <c r="E65" s="223"/>
      <c r="F65" s="223"/>
      <c r="G65" s="147"/>
      <c r="H65" s="223"/>
      <c r="I65" s="213"/>
      <c r="J65" s="213"/>
      <c r="K65" s="223"/>
      <c r="L65" s="223"/>
      <c r="M65" s="147"/>
      <c r="N65" s="223"/>
      <c r="O65" s="65"/>
      <c r="P65" s="65"/>
      <c r="Q65" s="65"/>
    </row>
    <row r="66" spans="2:17" x14ac:dyDescent="0.2">
      <c r="B66" s="223"/>
      <c r="C66" s="213"/>
      <c r="D66" s="213"/>
      <c r="E66" s="223"/>
      <c r="F66" s="223"/>
      <c r="G66" s="147"/>
      <c r="H66" s="223"/>
      <c r="I66" s="213"/>
      <c r="J66" s="213"/>
      <c r="K66" s="223"/>
      <c r="L66" s="223"/>
      <c r="M66" s="147"/>
      <c r="N66" s="223"/>
      <c r="O66" s="65"/>
      <c r="P66" s="65"/>
      <c r="Q66" s="65"/>
    </row>
    <row r="67" spans="2:17" x14ac:dyDescent="0.2">
      <c r="B67" s="223"/>
      <c r="C67" s="213"/>
      <c r="D67" s="213"/>
      <c r="E67" s="223"/>
      <c r="F67" s="223"/>
      <c r="G67" s="147"/>
      <c r="H67" s="223"/>
      <c r="I67" s="213"/>
      <c r="J67" s="213"/>
      <c r="K67" s="223"/>
      <c r="L67" s="223"/>
      <c r="M67" s="147"/>
      <c r="N67" s="223"/>
      <c r="O67" s="65"/>
      <c r="P67" s="65"/>
      <c r="Q67" s="65"/>
    </row>
    <row r="68" spans="2:17" x14ac:dyDescent="0.2">
      <c r="B68" s="223"/>
      <c r="C68" s="213"/>
      <c r="D68" s="213"/>
      <c r="E68" s="223"/>
      <c r="F68" s="223"/>
      <c r="G68" s="147"/>
      <c r="H68" s="223"/>
      <c r="I68" s="213"/>
      <c r="J68" s="213"/>
      <c r="K68" s="223"/>
      <c r="L68" s="223"/>
      <c r="M68" s="147"/>
      <c r="N68" s="223"/>
      <c r="O68" s="65"/>
      <c r="P68" s="65"/>
      <c r="Q68" s="65"/>
    </row>
    <row r="69" spans="2:17" x14ac:dyDescent="0.2">
      <c r="B69" s="223"/>
      <c r="C69" s="213"/>
      <c r="D69" s="213"/>
      <c r="E69" s="223"/>
      <c r="F69" s="223"/>
      <c r="G69" s="147"/>
      <c r="H69" s="223"/>
      <c r="I69" s="213"/>
      <c r="J69" s="213"/>
      <c r="K69" s="223"/>
      <c r="L69" s="223"/>
      <c r="M69" s="147"/>
      <c r="N69" s="223"/>
      <c r="O69" s="65"/>
      <c r="P69" s="65"/>
      <c r="Q69" s="65"/>
    </row>
    <row r="70" spans="2:17" x14ac:dyDescent="0.2">
      <c r="B70" s="223"/>
      <c r="C70" s="213"/>
      <c r="D70" s="213"/>
      <c r="E70" s="223"/>
      <c r="F70" s="223"/>
      <c r="G70" s="147"/>
      <c r="H70" s="223"/>
      <c r="I70" s="213"/>
      <c r="J70" s="213"/>
      <c r="K70" s="223"/>
      <c r="L70" s="223"/>
      <c r="M70" s="147"/>
      <c r="N70" s="223"/>
      <c r="O70" s="65"/>
      <c r="P70" s="65"/>
      <c r="Q70" s="65"/>
    </row>
    <row r="71" spans="2:17" x14ac:dyDescent="0.2">
      <c r="B71" s="223"/>
      <c r="C71" s="213"/>
      <c r="D71" s="213"/>
      <c r="E71" s="223"/>
      <c r="F71" s="223"/>
      <c r="G71" s="147"/>
      <c r="H71" s="223"/>
      <c r="I71" s="213"/>
      <c r="J71" s="213"/>
      <c r="K71" s="223"/>
      <c r="L71" s="223"/>
      <c r="M71" s="147"/>
      <c r="N71" s="223"/>
      <c r="O71" s="65"/>
      <c r="P71" s="65"/>
      <c r="Q71" s="65"/>
    </row>
    <row r="72" spans="2:17" x14ac:dyDescent="0.2">
      <c r="B72" s="223"/>
      <c r="C72" s="213"/>
      <c r="D72" s="213"/>
      <c r="E72" s="223"/>
      <c r="F72" s="223"/>
      <c r="G72" s="147"/>
      <c r="H72" s="223"/>
      <c r="I72" s="213"/>
      <c r="J72" s="213"/>
      <c r="K72" s="223"/>
      <c r="L72" s="223"/>
      <c r="M72" s="147"/>
      <c r="N72" s="223"/>
      <c r="O72" s="65"/>
      <c r="P72" s="65"/>
      <c r="Q72" s="65"/>
    </row>
    <row r="73" spans="2:17" x14ac:dyDescent="0.2">
      <c r="B73" s="223"/>
      <c r="C73" s="213"/>
      <c r="D73" s="213"/>
      <c r="E73" s="223"/>
      <c r="F73" s="223"/>
      <c r="G73" s="147"/>
      <c r="H73" s="223"/>
      <c r="I73" s="213"/>
      <c r="J73" s="213"/>
      <c r="K73" s="223"/>
      <c r="L73" s="223"/>
      <c r="M73" s="147"/>
      <c r="N73" s="223"/>
      <c r="O73" s="65"/>
      <c r="P73" s="65"/>
      <c r="Q73" s="65"/>
    </row>
    <row r="74" spans="2:17" x14ac:dyDescent="0.2">
      <c r="B74" s="223"/>
      <c r="C74" s="213"/>
      <c r="D74" s="213"/>
      <c r="E74" s="223"/>
      <c r="F74" s="223"/>
      <c r="G74" s="147"/>
      <c r="H74" s="223"/>
      <c r="I74" s="213"/>
      <c r="J74" s="213"/>
      <c r="K74" s="223"/>
      <c r="L74" s="223"/>
      <c r="M74" s="147"/>
      <c r="N74" s="223"/>
      <c r="O74" s="65"/>
      <c r="P74" s="65"/>
      <c r="Q74" s="65"/>
    </row>
    <row r="75" spans="2:17" x14ac:dyDescent="0.2">
      <c r="B75" s="223"/>
      <c r="C75" s="213"/>
      <c r="D75" s="213"/>
      <c r="E75" s="223"/>
      <c r="F75" s="223"/>
      <c r="G75" s="147"/>
      <c r="H75" s="223"/>
      <c r="I75" s="213"/>
      <c r="J75" s="213"/>
      <c r="K75" s="223"/>
      <c r="L75" s="223"/>
      <c r="M75" s="147"/>
      <c r="N75" s="223"/>
      <c r="O75" s="65"/>
      <c r="P75" s="65"/>
      <c r="Q75" s="65"/>
    </row>
    <row r="76" spans="2:17" x14ac:dyDescent="0.2">
      <c r="B76" s="223"/>
      <c r="C76" s="213"/>
      <c r="D76" s="213"/>
      <c r="E76" s="223"/>
      <c r="F76" s="223"/>
      <c r="G76" s="147"/>
      <c r="H76" s="223"/>
      <c r="I76" s="213"/>
      <c r="J76" s="213"/>
      <c r="K76" s="223"/>
      <c r="L76" s="223"/>
      <c r="M76" s="147"/>
      <c r="N76" s="223"/>
      <c r="O76" s="65"/>
      <c r="P76" s="65"/>
      <c r="Q76" s="65"/>
    </row>
    <row r="77" spans="2:17" x14ac:dyDescent="0.2">
      <c r="B77" s="223"/>
      <c r="C77" s="213"/>
      <c r="D77" s="213"/>
      <c r="E77" s="223"/>
      <c r="F77" s="223"/>
      <c r="G77" s="147"/>
      <c r="H77" s="223"/>
      <c r="I77" s="213"/>
      <c r="J77" s="213"/>
      <c r="K77" s="223"/>
      <c r="L77" s="223"/>
      <c r="M77" s="147"/>
      <c r="N77" s="223"/>
      <c r="O77" s="65"/>
      <c r="P77" s="65"/>
      <c r="Q77" s="65"/>
    </row>
    <row r="78" spans="2:17" x14ac:dyDescent="0.2">
      <c r="B78" s="223"/>
      <c r="C78" s="213"/>
      <c r="D78" s="213"/>
      <c r="E78" s="223"/>
      <c r="F78" s="223"/>
      <c r="G78" s="147"/>
      <c r="H78" s="223"/>
      <c r="I78" s="213"/>
      <c r="J78" s="213"/>
      <c r="K78" s="223"/>
      <c r="L78" s="223"/>
      <c r="M78" s="147"/>
      <c r="N78" s="223"/>
      <c r="O78" s="65"/>
      <c r="P78" s="65"/>
      <c r="Q78" s="65"/>
    </row>
    <row r="79" spans="2:17" x14ac:dyDescent="0.2">
      <c r="B79" s="223"/>
      <c r="C79" s="213"/>
      <c r="D79" s="213"/>
      <c r="E79" s="223"/>
      <c r="F79" s="223"/>
      <c r="G79" s="147"/>
      <c r="H79" s="223"/>
      <c r="I79" s="213"/>
      <c r="J79" s="213"/>
      <c r="K79" s="223"/>
      <c r="L79" s="223"/>
      <c r="M79" s="147"/>
      <c r="N79" s="223"/>
      <c r="O79" s="65"/>
      <c r="P79" s="65"/>
      <c r="Q79" s="65"/>
    </row>
    <row r="80" spans="2:17" x14ac:dyDescent="0.2">
      <c r="B80" s="223"/>
      <c r="C80" s="213"/>
      <c r="D80" s="213"/>
      <c r="E80" s="223"/>
      <c r="F80" s="223"/>
      <c r="G80" s="147"/>
      <c r="H80" s="223"/>
      <c r="I80" s="213"/>
      <c r="J80" s="213"/>
      <c r="K80" s="223"/>
      <c r="L80" s="223"/>
      <c r="M80" s="147"/>
      <c r="N80" s="223"/>
      <c r="O80" s="65"/>
      <c r="P80" s="65"/>
      <c r="Q80" s="65"/>
    </row>
    <row r="81" spans="2:17" x14ac:dyDescent="0.2">
      <c r="B81" s="223"/>
      <c r="C81" s="213"/>
      <c r="D81" s="213"/>
      <c r="E81" s="223"/>
      <c r="F81" s="223"/>
      <c r="G81" s="147"/>
      <c r="H81" s="223"/>
      <c r="I81" s="213"/>
      <c r="J81" s="213"/>
      <c r="K81" s="223"/>
      <c r="L81" s="223"/>
      <c r="M81" s="147"/>
      <c r="N81" s="223"/>
      <c r="O81" s="65"/>
      <c r="P81" s="65"/>
      <c r="Q81" s="65"/>
    </row>
    <row r="82" spans="2:17" x14ac:dyDescent="0.2">
      <c r="B82" s="223"/>
      <c r="C82" s="213"/>
      <c r="D82" s="213"/>
      <c r="E82" s="223"/>
      <c r="F82" s="223"/>
      <c r="G82" s="147"/>
      <c r="H82" s="223"/>
      <c r="I82" s="213"/>
      <c r="J82" s="213"/>
      <c r="K82" s="223"/>
      <c r="L82" s="223"/>
      <c r="M82" s="147"/>
      <c r="N82" s="223"/>
      <c r="O82" s="65"/>
      <c r="P82" s="65"/>
      <c r="Q82" s="65"/>
    </row>
    <row r="83" spans="2:17" x14ac:dyDescent="0.2">
      <c r="B83" s="223"/>
      <c r="C83" s="213"/>
      <c r="D83" s="213"/>
      <c r="E83" s="223"/>
      <c r="F83" s="223"/>
      <c r="G83" s="147"/>
      <c r="H83" s="223"/>
      <c r="I83" s="213"/>
      <c r="J83" s="213"/>
      <c r="K83" s="223"/>
      <c r="L83" s="223"/>
      <c r="M83" s="147"/>
      <c r="N83" s="223"/>
      <c r="O83" s="65"/>
      <c r="P83" s="65"/>
      <c r="Q83" s="65"/>
    </row>
    <row r="84" spans="2:17" x14ac:dyDescent="0.2">
      <c r="B84" s="223"/>
      <c r="C84" s="213"/>
      <c r="D84" s="213"/>
      <c r="E84" s="223"/>
      <c r="F84" s="223"/>
      <c r="G84" s="147"/>
      <c r="H84" s="223"/>
      <c r="I84" s="213"/>
      <c r="J84" s="213"/>
      <c r="K84" s="223"/>
      <c r="L84" s="223"/>
      <c r="M84" s="147"/>
      <c r="N84" s="223"/>
      <c r="O84" s="65"/>
      <c r="P84" s="65"/>
      <c r="Q84" s="65"/>
    </row>
    <row r="85" spans="2:17" x14ac:dyDescent="0.2">
      <c r="B85" s="223"/>
      <c r="C85" s="213"/>
      <c r="D85" s="213"/>
      <c r="E85" s="223"/>
      <c r="F85" s="223"/>
      <c r="G85" s="147"/>
      <c r="H85" s="223"/>
      <c r="I85" s="213"/>
      <c r="J85" s="213"/>
      <c r="K85" s="223"/>
      <c r="L85" s="223"/>
      <c r="M85" s="147"/>
      <c r="N85" s="223"/>
      <c r="O85" s="65"/>
      <c r="P85" s="65"/>
      <c r="Q85" s="65"/>
    </row>
    <row r="86" spans="2:17" x14ac:dyDescent="0.2">
      <c r="B86" s="223"/>
      <c r="C86" s="213"/>
      <c r="D86" s="213"/>
      <c r="E86" s="223"/>
      <c r="F86" s="223"/>
      <c r="G86" s="147"/>
      <c r="H86" s="223"/>
      <c r="I86" s="213"/>
      <c r="J86" s="213"/>
      <c r="K86" s="223"/>
      <c r="L86" s="223"/>
      <c r="M86" s="147"/>
      <c r="N86" s="223"/>
      <c r="O86" s="65"/>
      <c r="P86" s="65"/>
      <c r="Q86" s="65"/>
    </row>
    <row r="87" spans="2:17" x14ac:dyDescent="0.2">
      <c r="B87" s="223"/>
      <c r="C87" s="213"/>
      <c r="D87" s="213"/>
      <c r="E87" s="223"/>
      <c r="F87" s="223"/>
      <c r="G87" s="147"/>
      <c r="H87" s="223"/>
      <c r="I87" s="213"/>
      <c r="J87" s="213"/>
      <c r="K87" s="223"/>
      <c r="L87" s="223"/>
      <c r="M87" s="147"/>
      <c r="N87" s="223"/>
      <c r="O87" s="65"/>
      <c r="P87" s="65"/>
      <c r="Q87" s="65"/>
    </row>
    <row r="88" spans="2:17" x14ac:dyDescent="0.2">
      <c r="B88" s="223"/>
      <c r="C88" s="213"/>
      <c r="D88" s="213"/>
      <c r="E88" s="223"/>
      <c r="F88" s="223"/>
      <c r="G88" s="147"/>
      <c r="H88" s="223"/>
      <c r="I88" s="213"/>
      <c r="J88" s="213"/>
      <c r="K88" s="223"/>
      <c r="L88" s="223"/>
      <c r="M88" s="147"/>
      <c r="N88" s="223"/>
      <c r="O88" s="65"/>
      <c r="P88" s="65"/>
      <c r="Q88" s="65"/>
    </row>
    <row r="89" spans="2:17" x14ac:dyDescent="0.2">
      <c r="B89" s="223"/>
      <c r="C89" s="213"/>
      <c r="D89" s="213"/>
      <c r="E89" s="223"/>
      <c r="F89" s="223"/>
      <c r="G89" s="147"/>
      <c r="H89" s="223"/>
      <c r="I89" s="213"/>
      <c r="J89" s="213"/>
      <c r="K89" s="223"/>
      <c r="L89" s="223"/>
      <c r="M89" s="147"/>
      <c r="N89" s="223"/>
      <c r="O89" s="65"/>
      <c r="P89" s="65"/>
      <c r="Q89" s="65"/>
    </row>
    <row r="90" spans="2:17" x14ac:dyDescent="0.2">
      <c r="B90" s="223"/>
      <c r="C90" s="213"/>
      <c r="D90" s="213"/>
      <c r="E90" s="223"/>
      <c r="F90" s="223"/>
      <c r="G90" s="147"/>
      <c r="H90" s="223"/>
      <c r="I90" s="213"/>
      <c r="J90" s="213"/>
      <c r="K90" s="223"/>
      <c r="L90" s="223"/>
      <c r="M90" s="147"/>
      <c r="N90" s="223"/>
      <c r="O90" s="65"/>
      <c r="P90" s="65"/>
      <c r="Q90" s="65"/>
    </row>
    <row r="91" spans="2:17" x14ac:dyDescent="0.2">
      <c r="B91" s="223"/>
      <c r="C91" s="213"/>
      <c r="D91" s="213"/>
      <c r="E91" s="223"/>
      <c r="F91" s="223"/>
      <c r="G91" s="147"/>
      <c r="H91" s="223"/>
      <c r="I91" s="213"/>
      <c r="J91" s="213"/>
      <c r="K91" s="223"/>
      <c r="L91" s="223"/>
      <c r="M91" s="147"/>
      <c r="N91" s="223"/>
      <c r="O91" s="65"/>
      <c r="P91" s="65"/>
      <c r="Q91" s="65"/>
    </row>
    <row r="92" spans="2:17" x14ac:dyDescent="0.2">
      <c r="B92" s="223"/>
      <c r="C92" s="213"/>
      <c r="D92" s="213"/>
      <c r="E92" s="223"/>
      <c r="F92" s="223"/>
      <c r="G92" s="147"/>
      <c r="H92" s="223"/>
      <c r="I92" s="213"/>
      <c r="J92" s="213"/>
      <c r="K92" s="223"/>
      <c r="L92" s="223"/>
      <c r="M92" s="147"/>
      <c r="N92" s="223"/>
      <c r="O92" s="65"/>
      <c r="P92" s="65"/>
      <c r="Q92" s="65"/>
    </row>
    <row r="93" spans="2:17" x14ac:dyDescent="0.2">
      <c r="B93" s="223"/>
      <c r="C93" s="213"/>
      <c r="D93" s="213"/>
      <c r="E93" s="223"/>
      <c r="F93" s="223"/>
      <c r="G93" s="147"/>
      <c r="H93" s="223"/>
      <c r="I93" s="213"/>
      <c r="J93" s="213"/>
      <c r="K93" s="223"/>
      <c r="L93" s="223"/>
      <c r="M93" s="147"/>
      <c r="N93" s="223"/>
      <c r="O93" s="65"/>
      <c r="P93" s="65"/>
      <c r="Q93" s="65"/>
    </row>
    <row r="94" spans="2:17" x14ac:dyDescent="0.2">
      <c r="B94" s="223"/>
      <c r="C94" s="213"/>
      <c r="D94" s="213"/>
      <c r="E94" s="223"/>
      <c r="F94" s="223"/>
      <c r="G94" s="147"/>
      <c r="H94" s="223"/>
      <c r="I94" s="213"/>
      <c r="J94" s="213"/>
      <c r="K94" s="223"/>
      <c r="L94" s="223"/>
      <c r="M94" s="147"/>
      <c r="N94" s="223"/>
      <c r="O94" s="65"/>
      <c r="P94" s="65"/>
      <c r="Q94" s="65"/>
    </row>
    <row r="95" spans="2:17" x14ac:dyDescent="0.2">
      <c r="B95" s="223"/>
      <c r="C95" s="213"/>
      <c r="D95" s="213"/>
      <c r="E95" s="223"/>
      <c r="F95" s="223"/>
      <c r="G95" s="147"/>
      <c r="H95" s="223"/>
      <c r="I95" s="213"/>
      <c r="J95" s="213"/>
      <c r="K95" s="223"/>
      <c r="L95" s="223"/>
      <c r="M95" s="147"/>
      <c r="N95" s="223"/>
      <c r="O95" s="65"/>
      <c r="P95" s="65"/>
      <c r="Q95" s="65"/>
    </row>
    <row r="96" spans="2:17" x14ac:dyDescent="0.2">
      <c r="B96" s="223"/>
      <c r="C96" s="213"/>
      <c r="D96" s="213"/>
      <c r="E96" s="223"/>
      <c r="F96" s="223"/>
      <c r="G96" s="147"/>
      <c r="H96" s="223"/>
      <c r="I96" s="213"/>
      <c r="J96" s="213"/>
      <c r="K96" s="223"/>
      <c r="L96" s="223"/>
      <c r="M96" s="147"/>
      <c r="N96" s="223"/>
      <c r="O96" s="65"/>
      <c r="P96" s="65"/>
      <c r="Q96" s="65"/>
    </row>
    <row r="97" spans="2:17" x14ac:dyDescent="0.2">
      <c r="B97" s="223"/>
      <c r="C97" s="213"/>
      <c r="D97" s="213"/>
      <c r="E97" s="223"/>
      <c r="F97" s="223"/>
      <c r="G97" s="147"/>
      <c r="H97" s="223"/>
      <c r="I97" s="213"/>
      <c r="J97" s="213"/>
      <c r="K97" s="223"/>
      <c r="L97" s="223"/>
      <c r="M97" s="147"/>
      <c r="N97" s="223"/>
      <c r="O97" s="65"/>
      <c r="P97" s="65"/>
      <c r="Q97" s="65"/>
    </row>
    <row r="98" spans="2:17" x14ac:dyDescent="0.2">
      <c r="B98" s="223"/>
      <c r="C98" s="213"/>
      <c r="D98" s="213"/>
      <c r="E98" s="223"/>
      <c r="F98" s="223"/>
      <c r="G98" s="147"/>
      <c r="H98" s="223"/>
      <c r="I98" s="213"/>
      <c r="J98" s="213"/>
      <c r="K98" s="223"/>
      <c r="L98" s="223"/>
      <c r="M98" s="147"/>
      <c r="N98" s="223"/>
      <c r="O98" s="65"/>
      <c r="P98" s="65"/>
      <c r="Q98" s="65"/>
    </row>
    <row r="99" spans="2:17" x14ac:dyDescent="0.2">
      <c r="B99" s="223"/>
      <c r="C99" s="213"/>
      <c r="D99" s="213"/>
      <c r="E99" s="223"/>
      <c r="F99" s="223"/>
      <c r="G99" s="147"/>
      <c r="H99" s="223"/>
      <c r="I99" s="213"/>
      <c r="J99" s="213"/>
      <c r="K99" s="223"/>
      <c r="L99" s="223"/>
      <c r="M99" s="147"/>
      <c r="N99" s="223"/>
      <c r="O99" s="65"/>
      <c r="P99" s="65"/>
      <c r="Q99" s="65"/>
    </row>
    <row r="100" spans="2:17" x14ac:dyDescent="0.2">
      <c r="B100" s="223"/>
      <c r="C100" s="213"/>
      <c r="D100" s="213"/>
      <c r="E100" s="223"/>
      <c r="F100" s="223"/>
      <c r="G100" s="147"/>
      <c r="H100" s="223"/>
      <c r="I100" s="213"/>
      <c r="J100" s="213"/>
      <c r="K100" s="223"/>
      <c r="L100" s="223"/>
      <c r="M100" s="147"/>
      <c r="N100" s="223"/>
      <c r="O100" s="65"/>
      <c r="P100" s="65"/>
      <c r="Q100" s="65"/>
    </row>
    <row r="101" spans="2:17" x14ac:dyDescent="0.2">
      <c r="B101" s="223"/>
      <c r="C101" s="213"/>
      <c r="D101" s="213"/>
      <c r="E101" s="223"/>
      <c r="F101" s="223"/>
      <c r="G101" s="147"/>
      <c r="H101" s="223"/>
      <c r="I101" s="213"/>
      <c r="J101" s="213"/>
      <c r="K101" s="223"/>
      <c r="L101" s="223"/>
      <c r="M101" s="147"/>
      <c r="N101" s="223"/>
      <c r="O101" s="65"/>
      <c r="P101" s="65"/>
      <c r="Q101" s="65"/>
    </row>
    <row r="102" spans="2:17" x14ac:dyDescent="0.2">
      <c r="B102" s="223"/>
      <c r="C102" s="213"/>
      <c r="D102" s="213"/>
      <c r="E102" s="223"/>
      <c r="F102" s="223"/>
      <c r="G102" s="147"/>
      <c r="H102" s="223"/>
      <c r="I102" s="213"/>
      <c r="J102" s="213"/>
      <c r="K102" s="223"/>
      <c r="L102" s="223"/>
      <c r="M102" s="147"/>
      <c r="N102" s="223"/>
      <c r="O102" s="65"/>
      <c r="P102" s="65"/>
      <c r="Q102" s="65"/>
    </row>
    <row r="103" spans="2:17" x14ac:dyDescent="0.2">
      <c r="B103" s="223"/>
      <c r="C103" s="213"/>
      <c r="D103" s="213"/>
      <c r="E103" s="223"/>
      <c r="F103" s="223"/>
      <c r="G103" s="147"/>
      <c r="H103" s="223"/>
      <c r="I103" s="213"/>
      <c r="J103" s="213"/>
      <c r="K103" s="223"/>
      <c r="L103" s="223"/>
      <c r="M103" s="147"/>
      <c r="N103" s="223"/>
      <c r="O103" s="65"/>
      <c r="P103" s="65"/>
      <c r="Q103" s="65"/>
    </row>
    <row r="104" spans="2:17" x14ac:dyDescent="0.2">
      <c r="B104" s="223"/>
      <c r="C104" s="213"/>
      <c r="D104" s="213"/>
      <c r="E104" s="223"/>
      <c r="F104" s="223"/>
      <c r="G104" s="147"/>
      <c r="H104" s="223"/>
      <c r="I104" s="213"/>
      <c r="J104" s="213"/>
      <c r="K104" s="223"/>
      <c r="L104" s="223"/>
      <c r="M104" s="147"/>
      <c r="N104" s="223"/>
      <c r="O104" s="65"/>
      <c r="P104" s="65"/>
      <c r="Q104" s="65"/>
    </row>
    <row r="105" spans="2:17" x14ac:dyDescent="0.2">
      <c r="B105" s="223"/>
      <c r="C105" s="213"/>
      <c r="D105" s="213"/>
      <c r="E105" s="223"/>
      <c r="F105" s="223"/>
      <c r="G105" s="147"/>
      <c r="H105" s="223"/>
      <c r="I105" s="213"/>
      <c r="J105" s="213"/>
      <c r="K105" s="223"/>
      <c r="L105" s="223"/>
      <c r="M105" s="147"/>
      <c r="N105" s="223"/>
      <c r="O105" s="65"/>
      <c r="P105" s="65"/>
      <c r="Q105" s="65"/>
    </row>
    <row r="106" spans="2:17" x14ac:dyDescent="0.2">
      <c r="B106" s="223"/>
      <c r="C106" s="213"/>
      <c r="D106" s="213"/>
      <c r="E106" s="223"/>
      <c r="F106" s="223"/>
      <c r="G106" s="147"/>
      <c r="H106" s="223"/>
      <c r="I106" s="213"/>
      <c r="J106" s="213"/>
      <c r="K106" s="223"/>
      <c r="L106" s="223"/>
      <c r="M106" s="147"/>
      <c r="N106" s="223"/>
      <c r="O106" s="65"/>
      <c r="P106" s="65"/>
      <c r="Q106" s="65"/>
    </row>
    <row r="107" spans="2:17" x14ac:dyDescent="0.2">
      <c r="B107" s="223"/>
      <c r="C107" s="213"/>
      <c r="D107" s="213"/>
      <c r="E107" s="223"/>
      <c r="F107" s="223"/>
      <c r="G107" s="147"/>
      <c r="H107" s="223"/>
      <c r="I107" s="213"/>
      <c r="J107" s="213"/>
      <c r="K107" s="223"/>
      <c r="L107" s="223"/>
      <c r="M107" s="147"/>
      <c r="N107" s="223"/>
      <c r="O107" s="65"/>
      <c r="P107" s="65"/>
      <c r="Q107" s="65"/>
    </row>
    <row r="108" spans="2:17" x14ac:dyDescent="0.2">
      <c r="B108" s="223"/>
      <c r="C108" s="213"/>
      <c r="D108" s="213"/>
      <c r="E108" s="223"/>
      <c r="F108" s="223"/>
      <c r="G108" s="147"/>
      <c r="H108" s="223"/>
      <c r="I108" s="213"/>
      <c r="J108" s="213"/>
      <c r="K108" s="223"/>
      <c r="L108" s="223"/>
      <c r="M108" s="147"/>
      <c r="N108" s="223"/>
      <c r="O108" s="65"/>
      <c r="P108" s="65"/>
      <c r="Q108" s="65"/>
    </row>
    <row r="109" spans="2:17" x14ac:dyDescent="0.2">
      <c r="B109" s="223"/>
      <c r="C109" s="213"/>
      <c r="D109" s="213"/>
      <c r="E109" s="223"/>
      <c r="F109" s="223"/>
      <c r="G109" s="147"/>
      <c r="H109" s="223"/>
      <c r="I109" s="213"/>
      <c r="J109" s="213"/>
      <c r="K109" s="223"/>
      <c r="L109" s="223"/>
      <c r="M109" s="147"/>
      <c r="N109" s="223"/>
      <c r="O109" s="65"/>
      <c r="P109" s="65"/>
      <c r="Q109" s="65"/>
    </row>
    <row r="110" spans="2:17" x14ac:dyDescent="0.2">
      <c r="B110" s="223"/>
      <c r="C110" s="213"/>
      <c r="D110" s="213"/>
      <c r="E110" s="223"/>
      <c r="F110" s="223"/>
      <c r="G110" s="147"/>
      <c r="H110" s="223"/>
      <c r="I110" s="213"/>
      <c r="J110" s="213"/>
      <c r="K110" s="223"/>
      <c r="L110" s="223"/>
      <c r="M110" s="147"/>
      <c r="N110" s="223"/>
      <c r="O110" s="65"/>
      <c r="P110" s="65"/>
      <c r="Q110" s="65"/>
    </row>
    <row r="111" spans="2:17" x14ac:dyDescent="0.2">
      <c r="B111" s="223"/>
      <c r="C111" s="213"/>
      <c r="D111" s="213"/>
      <c r="E111" s="223"/>
      <c r="F111" s="223"/>
      <c r="G111" s="147"/>
      <c r="H111" s="223"/>
      <c r="I111" s="213"/>
      <c r="J111" s="213"/>
      <c r="K111" s="223"/>
      <c r="L111" s="223"/>
      <c r="M111" s="147"/>
      <c r="N111" s="223"/>
      <c r="O111" s="65"/>
      <c r="P111" s="65"/>
      <c r="Q111" s="65"/>
    </row>
    <row r="112" spans="2:17" x14ac:dyDescent="0.2">
      <c r="B112" s="223"/>
      <c r="C112" s="213"/>
      <c r="D112" s="213"/>
      <c r="E112" s="223"/>
      <c r="F112" s="223"/>
      <c r="G112" s="147"/>
      <c r="H112" s="223"/>
      <c r="I112" s="213"/>
      <c r="J112" s="213"/>
      <c r="K112" s="223"/>
      <c r="L112" s="223"/>
      <c r="M112" s="147"/>
      <c r="N112" s="223"/>
      <c r="O112" s="65"/>
      <c r="P112" s="65"/>
      <c r="Q112" s="65"/>
    </row>
    <row r="113" spans="2:17" x14ac:dyDescent="0.2">
      <c r="B113" s="223"/>
      <c r="C113" s="213"/>
      <c r="D113" s="213"/>
      <c r="E113" s="223"/>
      <c r="F113" s="223"/>
      <c r="G113" s="147"/>
      <c r="H113" s="223"/>
      <c r="I113" s="213"/>
      <c r="J113" s="213"/>
      <c r="K113" s="223"/>
      <c r="L113" s="223"/>
      <c r="M113" s="147"/>
      <c r="N113" s="223"/>
      <c r="O113" s="65"/>
      <c r="P113" s="65"/>
      <c r="Q113" s="65"/>
    </row>
    <row r="114" spans="2:17" x14ac:dyDescent="0.2">
      <c r="B114" s="223"/>
      <c r="C114" s="213"/>
      <c r="D114" s="213"/>
      <c r="E114" s="223"/>
      <c r="F114" s="223"/>
      <c r="G114" s="147"/>
      <c r="H114" s="223"/>
      <c r="I114" s="213"/>
      <c r="J114" s="213"/>
      <c r="K114" s="223"/>
      <c r="L114" s="223"/>
      <c r="M114" s="147"/>
      <c r="N114" s="223"/>
      <c r="O114" s="65"/>
      <c r="P114" s="65"/>
      <c r="Q114" s="65"/>
    </row>
    <row r="115" spans="2:17" x14ac:dyDescent="0.2">
      <c r="B115" s="223"/>
      <c r="C115" s="213"/>
      <c r="D115" s="213"/>
      <c r="E115" s="223"/>
      <c r="F115" s="223"/>
      <c r="G115" s="147"/>
      <c r="H115" s="223"/>
      <c r="I115" s="213"/>
      <c r="J115" s="213"/>
      <c r="K115" s="223"/>
      <c r="L115" s="223"/>
      <c r="M115" s="147"/>
      <c r="N115" s="223"/>
      <c r="O115" s="65"/>
      <c r="P115" s="65"/>
      <c r="Q115" s="65"/>
    </row>
    <row r="116" spans="2:17" x14ac:dyDescent="0.2">
      <c r="B116" s="223"/>
      <c r="C116" s="213"/>
      <c r="D116" s="213"/>
      <c r="E116" s="223"/>
      <c r="F116" s="223"/>
      <c r="G116" s="147"/>
      <c r="H116" s="223"/>
      <c r="I116" s="213"/>
      <c r="J116" s="213"/>
      <c r="K116" s="223"/>
      <c r="L116" s="223"/>
      <c r="M116" s="147"/>
      <c r="N116" s="223"/>
      <c r="O116" s="65"/>
      <c r="P116" s="65"/>
      <c r="Q116" s="65"/>
    </row>
    <row r="117" spans="2:17" x14ac:dyDescent="0.2">
      <c r="B117" s="223"/>
      <c r="C117" s="213"/>
      <c r="D117" s="213"/>
      <c r="E117" s="223"/>
      <c r="F117" s="223"/>
      <c r="G117" s="147"/>
      <c r="H117" s="223"/>
      <c r="I117" s="213"/>
      <c r="J117" s="213"/>
      <c r="K117" s="223"/>
      <c r="L117" s="223"/>
      <c r="M117" s="147"/>
      <c r="N117" s="223"/>
      <c r="O117" s="65"/>
      <c r="P117" s="65"/>
      <c r="Q117" s="65"/>
    </row>
    <row r="118" spans="2:17" x14ac:dyDescent="0.2">
      <c r="B118" s="223"/>
      <c r="C118" s="213"/>
      <c r="D118" s="213"/>
      <c r="E118" s="223"/>
      <c r="F118" s="223"/>
      <c r="G118" s="147"/>
      <c r="H118" s="223"/>
      <c r="I118" s="213"/>
      <c r="J118" s="213"/>
      <c r="K118" s="223"/>
      <c r="L118" s="223"/>
      <c r="M118" s="147"/>
      <c r="N118" s="223"/>
      <c r="O118" s="65"/>
      <c r="P118" s="65"/>
      <c r="Q118" s="65"/>
    </row>
    <row r="119" spans="2:17" x14ac:dyDescent="0.2">
      <c r="B119" s="223"/>
      <c r="C119" s="213"/>
      <c r="D119" s="213"/>
      <c r="E119" s="223"/>
      <c r="F119" s="223"/>
      <c r="G119" s="147"/>
      <c r="H119" s="223"/>
      <c r="I119" s="213"/>
      <c r="J119" s="213"/>
      <c r="K119" s="223"/>
      <c r="L119" s="223"/>
      <c r="M119" s="147"/>
      <c r="N119" s="223"/>
      <c r="O119" s="65"/>
      <c r="P119" s="65"/>
      <c r="Q119" s="65"/>
    </row>
    <row r="120" spans="2:17" x14ac:dyDescent="0.2">
      <c r="B120" s="223"/>
      <c r="C120" s="213"/>
      <c r="D120" s="213"/>
      <c r="E120" s="223"/>
      <c r="F120" s="223"/>
      <c r="G120" s="147"/>
      <c r="H120" s="223"/>
      <c r="I120" s="213"/>
      <c r="J120" s="213"/>
      <c r="K120" s="223"/>
      <c r="L120" s="223"/>
      <c r="M120" s="147"/>
      <c r="N120" s="223"/>
      <c r="O120" s="65"/>
      <c r="P120" s="65"/>
      <c r="Q120" s="65"/>
    </row>
    <row r="121" spans="2:17" x14ac:dyDescent="0.2">
      <c r="B121" s="223"/>
      <c r="C121" s="213"/>
      <c r="D121" s="213"/>
      <c r="E121" s="223"/>
      <c r="F121" s="223"/>
      <c r="G121" s="147"/>
      <c r="H121" s="223"/>
      <c r="I121" s="213"/>
      <c r="J121" s="213"/>
      <c r="K121" s="223"/>
      <c r="L121" s="223"/>
      <c r="M121" s="147"/>
      <c r="N121" s="223"/>
      <c r="O121" s="65"/>
      <c r="P121" s="65"/>
      <c r="Q121" s="65"/>
    </row>
    <row r="122" spans="2:17" x14ac:dyDescent="0.2">
      <c r="B122" s="223"/>
      <c r="C122" s="213"/>
      <c r="D122" s="213"/>
      <c r="E122" s="223"/>
      <c r="F122" s="223"/>
      <c r="G122" s="147"/>
      <c r="H122" s="223"/>
      <c r="I122" s="213"/>
      <c r="J122" s="213"/>
      <c r="K122" s="223"/>
      <c r="L122" s="223"/>
      <c r="M122" s="147"/>
      <c r="N122" s="223"/>
      <c r="O122" s="65"/>
      <c r="P122" s="65"/>
      <c r="Q122" s="65"/>
    </row>
    <row r="123" spans="2:17" x14ac:dyDescent="0.2">
      <c r="B123" s="223"/>
      <c r="C123" s="213"/>
      <c r="D123" s="213"/>
      <c r="E123" s="223"/>
      <c r="F123" s="223"/>
      <c r="G123" s="147"/>
      <c r="H123" s="223"/>
      <c r="I123" s="213"/>
      <c r="J123" s="213"/>
      <c r="K123" s="223"/>
      <c r="L123" s="223"/>
      <c r="M123" s="147"/>
      <c r="N123" s="223"/>
      <c r="O123" s="65"/>
      <c r="P123" s="65"/>
      <c r="Q123" s="65"/>
    </row>
    <row r="124" spans="2:17" x14ac:dyDescent="0.2">
      <c r="B124" s="223"/>
      <c r="C124" s="213"/>
      <c r="D124" s="213"/>
      <c r="E124" s="223"/>
      <c r="F124" s="223"/>
      <c r="G124" s="147"/>
      <c r="H124" s="223"/>
      <c r="I124" s="213"/>
      <c r="J124" s="213"/>
      <c r="K124" s="223"/>
      <c r="L124" s="223"/>
      <c r="M124" s="147"/>
      <c r="N124" s="223"/>
      <c r="O124" s="65"/>
      <c r="P124" s="65"/>
      <c r="Q124" s="65"/>
    </row>
    <row r="125" spans="2:17" x14ac:dyDescent="0.2">
      <c r="B125" s="223"/>
      <c r="C125" s="213"/>
      <c r="D125" s="213"/>
      <c r="E125" s="223"/>
      <c r="F125" s="223"/>
      <c r="G125" s="147"/>
      <c r="H125" s="223"/>
      <c r="I125" s="213"/>
      <c r="J125" s="213"/>
      <c r="K125" s="223"/>
      <c r="L125" s="223"/>
      <c r="M125" s="147"/>
      <c r="N125" s="223"/>
      <c r="O125" s="65"/>
      <c r="P125" s="65"/>
      <c r="Q125" s="65"/>
    </row>
    <row r="126" spans="2:17" x14ac:dyDescent="0.2">
      <c r="B126" s="223"/>
      <c r="C126" s="213"/>
      <c r="D126" s="213"/>
      <c r="E126" s="223"/>
      <c r="F126" s="223"/>
      <c r="G126" s="147"/>
      <c r="H126" s="223"/>
      <c r="I126" s="213"/>
      <c r="J126" s="213"/>
      <c r="K126" s="223"/>
      <c r="L126" s="223"/>
      <c r="M126" s="147"/>
      <c r="N126" s="223"/>
      <c r="O126" s="65"/>
      <c r="P126" s="65"/>
      <c r="Q126" s="65"/>
    </row>
    <row r="127" spans="2:17" x14ac:dyDescent="0.2">
      <c r="B127" s="223"/>
      <c r="C127" s="213"/>
      <c r="D127" s="213"/>
      <c r="E127" s="223"/>
      <c r="F127" s="223"/>
      <c r="G127" s="147"/>
      <c r="H127" s="223"/>
      <c r="I127" s="213"/>
      <c r="J127" s="213"/>
      <c r="K127" s="223"/>
      <c r="L127" s="223"/>
      <c r="M127" s="147"/>
      <c r="N127" s="223"/>
      <c r="O127" s="65"/>
      <c r="P127" s="65"/>
      <c r="Q127" s="65"/>
    </row>
    <row r="128" spans="2:17" x14ac:dyDescent="0.2">
      <c r="B128" s="223"/>
      <c r="C128" s="213"/>
      <c r="D128" s="213"/>
      <c r="E128" s="223"/>
      <c r="F128" s="223"/>
      <c r="G128" s="147"/>
      <c r="H128" s="223"/>
      <c r="I128" s="213"/>
      <c r="J128" s="213"/>
      <c r="K128" s="223"/>
      <c r="L128" s="223"/>
      <c r="M128" s="147"/>
      <c r="N128" s="223"/>
      <c r="O128" s="65"/>
      <c r="P128" s="65"/>
      <c r="Q128" s="65"/>
    </row>
    <row r="129" spans="2:17" x14ac:dyDescent="0.2">
      <c r="B129" s="223"/>
      <c r="C129" s="213"/>
      <c r="D129" s="213"/>
      <c r="E129" s="223"/>
      <c r="F129" s="223"/>
      <c r="G129" s="147"/>
      <c r="H129" s="223"/>
      <c r="I129" s="213"/>
      <c r="J129" s="213"/>
      <c r="K129" s="223"/>
      <c r="L129" s="223"/>
      <c r="M129" s="147"/>
      <c r="N129" s="223"/>
      <c r="O129" s="65"/>
      <c r="P129" s="65"/>
      <c r="Q129" s="65"/>
    </row>
    <row r="130" spans="2:17" x14ac:dyDescent="0.2">
      <c r="B130" s="223"/>
      <c r="C130" s="213"/>
      <c r="D130" s="213"/>
      <c r="E130" s="223"/>
      <c r="F130" s="223"/>
      <c r="G130" s="147"/>
      <c r="H130" s="223"/>
      <c r="I130" s="213"/>
      <c r="J130" s="213"/>
      <c r="K130" s="223"/>
      <c r="L130" s="223"/>
      <c r="M130" s="147"/>
      <c r="N130" s="223"/>
      <c r="O130" s="65"/>
      <c r="P130" s="65"/>
      <c r="Q130" s="65"/>
    </row>
    <row r="131" spans="2:17" x14ac:dyDescent="0.2">
      <c r="B131" s="223"/>
      <c r="C131" s="213"/>
      <c r="D131" s="213"/>
      <c r="E131" s="223"/>
      <c r="F131" s="223"/>
      <c r="G131" s="147"/>
      <c r="H131" s="223"/>
      <c r="I131" s="213"/>
      <c r="J131" s="213"/>
      <c r="K131" s="223"/>
      <c r="L131" s="223"/>
      <c r="M131" s="147"/>
      <c r="N131" s="223"/>
      <c r="O131" s="65"/>
      <c r="P131" s="65"/>
      <c r="Q131" s="65"/>
    </row>
    <row r="132" spans="2:17" x14ac:dyDescent="0.2">
      <c r="B132" s="223"/>
      <c r="C132" s="213"/>
      <c r="D132" s="213"/>
      <c r="E132" s="223"/>
      <c r="F132" s="223"/>
      <c r="G132" s="147"/>
      <c r="H132" s="223"/>
      <c r="I132" s="213"/>
      <c r="J132" s="213"/>
      <c r="K132" s="223"/>
      <c r="L132" s="223"/>
      <c r="M132" s="147"/>
      <c r="N132" s="223"/>
      <c r="O132" s="65"/>
      <c r="P132" s="65"/>
      <c r="Q132" s="65"/>
    </row>
    <row r="133" spans="2:17" x14ac:dyDescent="0.2">
      <c r="B133" s="223"/>
      <c r="C133" s="213"/>
      <c r="D133" s="213"/>
      <c r="E133" s="223"/>
      <c r="F133" s="223"/>
      <c r="G133" s="147"/>
      <c r="H133" s="223"/>
      <c r="I133" s="213"/>
      <c r="J133" s="213"/>
      <c r="K133" s="223"/>
      <c r="L133" s="223"/>
      <c r="M133" s="147"/>
      <c r="N133" s="223"/>
      <c r="O133" s="65"/>
      <c r="P133" s="65"/>
      <c r="Q133" s="65"/>
    </row>
    <row r="134" spans="2:17" x14ac:dyDescent="0.2">
      <c r="B134" s="223"/>
      <c r="C134" s="213"/>
      <c r="D134" s="213"/>
      <c r="E134" s="223"/>
      <c r="F134" s="223"/>
      <c r="G134" s="147"/>
      <c r="H134" s="223"/>
      <c r="I134" s="213"/>
      <c r="J134" s="213"/>
      <c r="K134" s="223"/>
      <c r="L134" s="223"/>
      <c r="M134" s="147"/>
      <c r="N134" s="223"/>
      <c r="O134" s="65"/>
      <c r="P134" s="65"/>
      <c r="Q134" s="65"/>
    </row>
    <row r="135" spans="2:17" x14ac:dyDescent="0.2">
      <c r="B135" s="223"/>
      <c r="C135" s="213"/>
      <c r="D135" s="213"/>
      <c r="E135" s="223"/>
      <c r="F135" s="223"/>
      <c r="G135" s="147"/>
      <c r="H135" s="223"/>
      <c r="I135" s="213"/>
      <c r="J135" s="213"/>
      <c r="K135" s="223"/>
      <c r="L135" s="223"/>
      <c r="M135" s="147"/>
      <c r="N135" s="223"/>
      <c r="O135" s="65"/>
      <c r="P135" s="65"/>
      <c r="Q135" s="65"/>
    </row>
    <row r="136" spans="2:17" x14ac:dyDescent="0.2">
      <c r="B136" s="223"/>
      <c r="C136" s="213"/>
      <c r="D136" s="213"/>
      <c r="E136" s="223"/>
      <c r="F136" s="223"/>
      <c r="G136" s="147"/>
      <c r="H136" s="223"/>
      <c r="I136" s="213"/>
      <c r="J136" s="213"/>
      <c r="K136" s="223"/>
      <c r="L136" s="223"/>
      <c r="M136" s="147"/>
      <c r="N136" s="223"/>
      <c r="O136" s="65"/>
      <c r="P136" s="65"/>
      <c r="Q136" s="65"/>
    </row>
    <row r="137" spans="2:17" x14ac:dyDescent="0.2">
      <c r="B137" s="223"/>
      <c r="C137" s="213"/>
      <c r="D137" s="213"/>
      <c r="E137" s="223"/>
      <c r="F137" s="223"/>
      <c r="G137" s="147"/>
      <c r="H137" s="223"/>
      <c r="I137" s="213"/>
      <c r="J137" s="213"/>
      <c r="K137" s="223"/>
      <c r="L137" s="223"/>
      <c r="M137" s="147"/>
      <c r="N137" s="223"/>
      <c r="O137" s="65"/>
      <c r="P137" s="65"/>
      <c r="Q137" s="65"/>
    </row>
    <row r="138" spans="2:17" x14ac:dyDescent="0.2">
      <c r="B138" s="223"/>
      <c r="C138" s="213"/>
      <c r="D138" s="213"/>
      <c r="E138" s="223"/>
      <c r="F138" s="223"/>
      <c r="G138" s="147"/>
      <c r="H138" s="223"/>
      <c r="I138" s="213"/>
      <c r="J138" s="213"/>
      <c r="K138" s="223"/>
      <c r="L138" s="223"/>
      <c r="M138" s="147"/>
      <c r="N138" s="223"/>
      <c r="O138" s="65"/>
      <c r="P138" s="65"/>
      <c r="Q138" s="65"/>
    </row>
    <row r="139" spans="2:17" x14ac:dyDescent="0.2">
      <c r="B139" s="223"/>
      <c r="C139" s="213"/>
      <c r="D139" s="213"/>
      <c r="E139" s="223"/>
      <c r="F139" s="223"/>
      <c r="G139" s="147"/>
      <c r="H139" s="223"/>
      <c r="I139" s="213"/>
      <c r="J139" s="213"/>
      <c r="K139" s="223"/>
      <c r="L139" s="223"/>
      <c r="M139" s="147"/>
      <c r="N139" s="223"/>
      <c r="O139" s="65"/>
      <c r="P139" s="65"/>
      <c r="Q139" s="65"/>
    </row>
    <row r="140" spans="2:17" x14ac:dyDescent="0.2">
      <c r="B140" s="223"/>
      <c r="C140" s="213"/>
      <c r="D140" s="213"/>
      <c r="E140" s="223"/>
      <c r="F140" s="223"/>
      <c r="G140" s="147"/>
      <c r="H140" s="223"/>
      <c r="I140" s="213"/>
      <c r="J140" s="213"/>
      <c r="K140" s="223"/>
      <c r="L140" s="223"/>
      <c r="M140" s="147"/>
      <c r="N140" s="223"/>
      <c r="O140" s="65"/>
      <c r="P140" s="65"/>
      <c r="Q140" s="65"/>
    </row>
    <row r="141" spans="2:17" x14ac:dyDescent="0.2">
      <c r="B141" s="223"/>
      <c r="C141" s="213"/>
      <c r="D141" s="213"/>
      <c r="E141" s="223"/>
      <c r="F141" s="223"/>
      <c r="G141" s="147"/>
      <c r="H141" s="223"/>
      <c r="I141" s="213"/>
      <c r="J141" s="213"/>
      <c r="K141" s="223"/>
      <c r="L141" s="223"/>
      <c r="M141" s="147"/>
      <c r="N141" s="223"/>
      <c r="O141" s="65"/>
      <c r="P141" s="65"/>
      <c r="Q141" s="65"/>
    </row>
    <row r="142" spans="2:17" x14ac:dyDescent="0.2">
      <c r="B142" s="223"/>
      <c r="C142" s="213"/>
      <c r="D142" s="213"/>
      <c r="E142" s="223"/>
      <c r="F142" s="223"/>
      <c r="G142" s="147"/>
      <c r="H142" s="223"/>
      <c r="I142" s="213"/>
      <c r="J142" s="213"/>
      <c r="K142" s="223"/>
      <c r="L142" s="223"/>
      <c r="M142" s="147"/>
      <c r="N142" s="223"/>
      <c r="O142" s="65"/>
      <c r="P142" s="65"/>
      <c r="Q142" s="65"/>
    </row>
    <row r="143" spans="2:17" x14ac:dyDescent="0.2">
      <c r="B143" s="223"/>
      <c r="C143" s="213"/>
      <c r="D143" s="213"/>
      <c r="E143" s="223"/>
      <c r="F143" s="223"/>
      <c r="G143" s="147"/>
      <c r="H143" s="223"/>
      <c r="I143" s="213"/>
      <c r="J143" s="213"/>
      <c r="K143" s="223"/>
      <c r="L143" s="223"/>
      <c r="M143" s="147"/>
      <c r="N143" s="223"/>
      <c r="O143" s="65"/>
      <c r="P143" s="65"/>
      <c r="Q143" s="65"/>
    </row>
    <row r="144" spans="2:17" x14ac:dyDescent="0.2">
      <c r="B144" s="223"/>
      <c r="C144" s="213"/>
      <c r="D144" s="213"/>
      <c r="E144" s="223"/>
      <c r="F144" s="223"/>
      <c r="G144" s="147"/>
      <c r="H144" s="223"/>
      <c r="I144" s="213"/>
      <c r="J144" s="213"/>
      <c r="K144" s="223"/>
      <c r="L144" s="223"/>
      <c r="M144" s="147"/>
      <c r="N144" s="223"/>
      <c r="O144" s="65"/>
      <c r="P144" s="65"/>
      <c r="Q144" s="65"/>
    </row>
    <row r="145" spans="2:17" x14ac:dyDescent="0.2">
      <c r="B145" s="223"/>
      <c r="C145" s="213"/>
      <c r="D145" s="213"/>
      <c r="E145" s="223"/>
      <c r="F145" s="223"/>
      <c r="G145" s="147"/>
      <c r="H145" s="223"/>
      <c r="I145" s="213"/>
      <c r="J145" s="213"/>
      <c r="K145" s="223"/>
      <c r="L145" s="223"/>
      <c r="M145" s="147"/>
      <c r="N145" s="223"/>
      <c r="O145" s="65"/>
      <c r="P145" s="65"/>
      <c r="Q145" s="65"/>
    </row>
    <row r="146" spans="2:17" x14ac:dyDescent="0.2">
      <c r="B146" s="223"/>
      <c r="C146" s="213"/>
      <c r="D146" s="213"/>
      <c r="E146" s="223"/>
      <c r="F146" s="223"/>
      <c r="G146" s="147"/>
      <c r="H146" s="223"/>
      <c r="I146" s="213"/>
      <c r="J146" s="213"/>
      <c r="K146" s="223"/>
      <c r="L146" s="223"/>
      <c r="M146" s="147"/>
      <c r="N146" s="223"/>
      <c r="O146" s="65"/>
      <c r="P146" s="65"/>
      <c r="Q146" s="65"/>
    </row>
    <row r="147" spans="2:17" x14ac:dyDescent="0.2">
      <c r="B147" s="223"/>
      <c r="C147" s="213"/>
      <c r="D147" s="213"/>
      <c r="E147" s="223"/>
      <c r="F147" s="223"/>
      <c r="G147" s="147"/>
      <c r="H147" s="223"/>
      <c r="I147" s="213"/>
      <c r="J147" s="213"/>
      <c r="K147" s="223"/>
      <c r="L147" s="223"/>
      <c r="M147" s="147"/>
      <c r="N147" s="223"/>
      <c r="O147" s="65"/>
      <c r="P147" s="65"/>
      <c r="Q147" s="65"/>
    </row>
    <row r="148" spans="2:17" x14ac:dyDescent="0.2">
      <c r="B148" s="223"/>
      <c r="C148" s="213"/>
      <c r="D148" s="213"/>
      <c r="E148" s="223"/>
      <c r="F148" s="223"/>
      <c r="G148" s="147"/>
      <c r="H148" s="223"/>
      <c r="I148" s="213"/>
      <c r="J148" s="213"/>
      <c r="K148" s="223"/>
      <c r="L148" s="223"/>
      <c r="M148" s="147"/>
      <c r="N148" s="223"/>
      <c r="O148" s="65"/>
      <c r="P148" s="65"/>
      <c r="Q148" s="65"/>
    </row>
    <row r="149" spans="2:17" x14ac:dyDescent="0.2">
      <c r="B149" s="223"/>
      <c r="C149" s="213"/>
      <c r="D149" s="213"/>
      <c r="E149" s="223"/>
      <c r="F149" s="223"/>
      <c r="G149" s="147"/>
      <c r="H149" s="223"/>
      <c r="I149" s="213"/>
      <c r="J149" s="213"/>
      <c r="K149" s="223"/>
      <c r="L149" s="223"/>
      <c r="M149" s="147"/>
      <c r="N149" s="223"/>
      <c r="O149" s="65"/>
      <c r="P149" s="65"/>
      <c r="Q149" s="65"/>
    </row>
    <row r="150" spans="2:17" x14ac:dyDescent="0.2">
      <c r="B150" s="223"/>
      <c r="C150" s="213"/>
      <c r="D150" s="213"/>
      <c r="E150" s="223"/>
      <c r="F150" s="223"/>
      <c r="G150" s="147"/>
      <c r="H150" s="223"/>
      <c r="I150" s="213"/>
      <c r="J150" s="213"/>
      <c r="K150" s="223"/>
      <c r="L150" s="223"/>
      <c r="M150" s="147"/>
      <c r="N150" s="223"/>
      <c r="O150" s="65"/>
      <c r="P150" s="65"/>
      <c r="Q150" s="65"/>
    </row>
    <row r="151" spans="2:17" x14ac:dyDescent="0.2">
      <c r="B151" s="223"/>
      <c r="C151" s="213"/>
      <c r="D151" s="213"/>
      <c r="E151" s="223"/>
      <c r="F151" s="223"/>
      <c r="G151" s="147"/>
      <c r="H151" s="223"/>
      <c r="I151" s="213"/>
      <c r="J151" s="213"/>
      <c r="K151" s="223"/>
      <c r="L151" s="223"/>
      <c r="M151" s="147"/>
      <c r="N151" s="223"/>
      <c r="O151" s="65"/>
      <c r="P151" s="65"/>
      <c r="Q151" s="65"/>
    </row>
    <row r="152" spans="2:17" x14ac:dyDescent="0.2">
      <c r="B152" s="223"/>
      <c r="C152" s="213"/>
      <c r="D152" s="213"/>
      <c r="E152" s="223"/>
      <c r="F152" s="223"/>
      <c r="G152" s="147"/>
      <c r="H152" s="223"/>
      <c r="I152" s="213"/>
      <c r="J152" s="213"/>
      <c r="K152" s="223"/>
      <c r="L152" s="223"/>
      <c r="M152" s="147"/>
      <c r="N152" s="223"/>
      <c r="O152" s="65"/>
      <c r="P152" s="65"/>
      <c r="Q152" s="65"/>
    </row>
    <row r="153" spans="2:17" x14ac:dyDescent="0.2">
      <c r="B153" s="223"/>
      <c r="C153" s="213"/>
      <c r="D153" s="213"/>
      <c r="E153" s="223"/>
      <c r="F153" s="223"/>
      <c r="G153" s="147"/>
      <c r="H153" s="223"/>
      <c r="I153" s="213"/>
      <c r="J153" s="213"/>
      <c r="K153" s="223"/>
      <c r="L153" s="223"/>
      <c r="M153" s="147"/>
      <c r="N153" s="223"/>
      <c r="O153" s="65"/>
      <c r="P153" s="65"/>
      <c r="Q153" s="65"/>
    </row>
    <row r="154" spans="2:17" x14ac:dyDescent="0.2">
      <c r="B154" s="223"/>
      <c r="C154" s="213"/>
      <c r="D154" s="213"/>
      <c r="E154" s="223"/>
      <c r="F154" s="223"/>
      <c r="G154" s="147"/>
      <c r="H154" s="223"/>
      <c r="I154" s="213"/>
      <c r="J154" s="213"/>
      <c r="K154" s="223"/>
      <c r="L154" s="223"/>
      <c r="M154" s="147"/>
      <c r="N154" s="223"/>
      <c r="O154" s="65"/>
      <c r="P154" s="65"/>
      <c r="Q154" s="65"/>
    </row>
    <row r="155" spans="2:17" x14ac:dyDescent="0.2">
      <c r="B155" s="223"/>
      <c r="C155" s="213"/>
      <c r="D155" s="213"/>
      <c r="E155" s="223"/>
      <c r="F155" s="223"/>
      <c r="G155" s="147"/>
      <c r="H155" s="223"/>
      <c r="I155" s="213"/>
      <c r="J155" s="213"/>
      <c r="K155" s="223"/>
      <c r="L155" s="223"/>
      <c r="M155" s="147"/>
      <c r="N155" s="223"/>
      <c r="O155" s="65"/>
      <c r="P155" s="65"/>
      <c r="Q155" s="65"/>
    </row>
    <row r="156" spans="2:17" x14ac:dyDescent="0.2">
      <c r="B156" s="223"/>
      <c r="C156" s="213"/>
      <c r="D156" s="213"/>
      <c r="E156" s="223"/>
      <c r="F156" s="223"/>
      <c r="G156" s="147"/>
      <c r="H156" s="223"/>
      <c r="I156" s="213"/>
      <c r="J156" s="213"/>
      <c r="K156" s="223"/>
      <c r="L156" s="223"/>
      <c r="M156" s="147"/>
      <c r="N156" s="223"/>
      <c r="O156" s="65"/>
      <c r="P156" s="65"/>
      <c r="Q156" s="65"/>
    </row>
    <row r="157" spans="2:17" x14ac:dyDescent="0.2">
      <c r="B157" s="223"/>
      <c r="C157" s="213"/>
      <c r="D157" s="213"/>
      <c r="E157" s="223"/>
      <c r="F157" s="223"/>
      <c r="G157" s="147"/>
      <c r="H157" s="223"/>
      <c r="I157" s="213"/>
      <c r="J157" s="213"/>
      <c r="K157" s="223"/>
      <c r="L157" s="223"/>
      <c r="M157" s="147"/>
      <c r="N157" s="223"/>
      <c r="O157" s="65"/>
      <c r="P157" s="65"/>
      <c r="Q157" s="65"/>
    </row>
    <row r="158" spans="2:17" x14ac:dyDescent="0.2">
      <c r="B158" s="223"/>
      <c r="C158" s="213"/>
      <c r="D158" s="213"/>
      <c r="E158" s="223"/>
      <c r="F158" s="223"/>
      <c r="G158" s="147"/>
      <c r="H158" s="223"/>
      <c r="I158" s="213"/>
      <c r="J158" s="213"/>
      <c r="K158" s="223"/>
      <c r="L158" s="223"/>
      <c r="M158" s="147"/>
      <c r="N158" s="223"/>
      <c r="O158" s="65"/>
      <c r="P158" s="65"/>
      <c r="Q158" s="65"/>
    </row>
    <row r="159" spans="2:17" x14ac:dyDescent="0.2">
      <c r="B159" s="223"/>
      <c r="C159" s="213"/>
      <c r="D159" s="213"/>
      <c r="E159" s="223"/>
      <c r="F159" s="223"/>
      <c r="G159" s="147"/>
      <c r="H159" s="223"/>
      <c r="I159" s="213"/>
      <c r="J159" s="213"/>
      <c r="K159" s="223"/>
      <c r="L159" s="223"/>
      <c r="M159" s="147"/>
      <c r="N159" s="223"/>
      <c r="O159" s="65"/>
      <c r="P159" s="65"/>
      <c r="Q159" s="65"/>
    </row>
    <row r="160" spans="2:17" x14ac:dyDescent="0.2">
      <c r="B160" s="223"/>
      <c r="C160" s="213"/>
      <c r="D160" s="213"/>
      <c r="E160" s="223"/>
      <c r="F160" s="223"/>
      <c r="G160" s="147"/>
      <c r="H160" s="223"/>
      <c r="I160" s="213"/>
      <c r="J160" s="213"/>
      <c r="K160" s="223"/>
      <c r="L160" s="223"/>
      <c r="M160" s="147"/>
      <c r="N160" s="223"/>
      <c r="O160" s="65"/>
      <c r="P160" s="65"/>
      <c r="Q160" s="65"/>
    </row>
    <row r="161" spans="2:17" x14ac:dyDescent="0.2">
      <c r="B161" s="223"/>
      <c r="C161" s="213"/>
      <c r="D161" s="213"/>
      <c r="E161" s="223"/>
      <c r="F161" s="223"/>
      <c r="G161" s="147"/>
      <c r="H161" s="223"/>
      <c r="I161" s="213"/>
      <c r="J161" s="213"/>
      <c r="K161" s="223"/>
      <c r="L161" s="223"/>
      <c r="M161" s="147"/>
      <c r="N161" s="223"/>
      <c r="O161" s="65"/>
      <c r="P161" s="65"/>
      <c r="Q161" s="65"/>
    </row>
    <row r="162" spans="2:17" x14ac:dyDescent="0.2">
      <c r="B162" s="223"/>
      <c r="C162" s="213"/>
      <c r="D162" s="213"/>
      <c r="E162" s="223"/>
      <c r="F162" s="223"/>
      <c r="G162" s="147"/>
      <c r="H162" s="223"/>
      <c r="I162" s="213"/>
      <c r="J162" s="213"/>
      <c r="K162" s="223"/>
      <c r="L162" s="223"/>
      <c r="M162" s="147"/>
      <c r="N162" s="223"/>
      <c r="O162" s="65"/>
      <c r="P162" s="65"/>
      <c r="Q162" s="65"/>
    </row>
    <row r="163" spans="2:17" x14ac:dyDescent="0.2">
      <c r="B163" s="223"/>
      <c r="C163" s="213"/>
      <c r="D163" s="213"/>
      <c r="E163" s="223"/>
      <c r="F163" s="223"/>
      <c r="G163" s="147"/>
      <c r="H163" s="223"/>
      <c r="I163" s="213"/>
      <c r="J163" s="213"/>
      <c r="K163" s="223"/>
      <c r="L163" s="223"/>
      <c r="M163" s="147"/>
      <c r="N163" s="223"/>
      <c r="O163" s="65"/>
      <c r="P163" s="65"/>
      <c r="Q163" s="65"/>
    </row>
    <row r="164" spans="2:17" x14ac:dyDescent="0.2">
      <c r="B164" s="223"/>
      <c r="C164" s="213"/>
      <c r="D164" s="213"/>
      <c r="E164" s="223"/>
      <c r="F164" s="223"/>
      <c r="G164" s="147"/>
      <c r="H164" s="223"/>
      <c r="I164" s="213"/>
      <c r="J164" s="213"/>
      <c r="K164" s="223"/>
      <c r="L164" s="223"/>
      <c r="M164" s="147"/>
      <c r="N164" s="223"/>
      <c r="O164" s="65"/>
      <c r="P164" s="65"/>
      <c r="Q164" s="65"/>
    </row>
    <row r="165" spans="2:17" x14ac:dyDescent="0.2">
      <c r="B165" s="223"/>
      <c r="C165" s="213"/>
      <c r="D165" s="213"/>
      <c r="E165" s="223"/>
      <c r="F165" s="223"/>
      <c r="G165" s="147"/>
      <c r="H165" s="223"/>
      <c r="I165" s="213"/>
      <c r="J165" s="213"/>
      <c r="K165" s="223"/>
      <c r="L165" s="223"/>
      <c r="M165" s="147"/>
      <c r="N165" s="223"/>
      <c r="O165" s="65"/>
      <c r="P165" s="65"/>
      <c r="Q165" s="65"/>
    </row>
    <row r="166" spans="2:17" x14ac:dyDescent="0.2">
      <c r="B166" s="223"/>
      <c r="C166" s="213"/>
      <c r="D166" s="213"/>
      <c r="E166" s="223"/>
      <c r="F166" s="223"/>
      <c r="G166" s="147"/>
      <c r="H166" s="223"/>
      <c r="I166" s="213"/>
      <c r="J166" s="213"/>
      <c r="K166" s="223"/>
      <c r="L166" s="223"/>
      <c r="M166" s="147"/>
      <c r="N166" s="223"/>
      <c r="O166" s="65"/>
      <c r="P166" s="65"/>
      <c r="Q166" s="65"/>
    </row>
    <row r="167" spans="2:17" x14ac:dyDescent="0.2">
      <c r="B167" s="223"/>
      <c r="C167" s="213"/>
      <c r="D167" s="213"/>
      <c r="E167" s="223"/>
      <c r="F167" s="223"/>
      <c r="G167" s="147"/>
      <c r="H167" s="223"/>
      <c r="I167" s="213"/>
      <c r="J167" s="213"/>
      <c r="K167" s="223"/>
      <c r="L167" s="223"/>
      <c r="M167" s="147"/>
      <c r="N167" s="223"/>
      <c r="O167" s="65"/>
      <c r="P167" s="65"/>
      <c r="Q167" s="65"/>
    </row>
    <row r="168" spans="2:17" x14ac:dyDescent="0.2">
      <c r="B168" s="223"/>
      <c r="C168" s="213"/>
      <c r="D168" s="213"/>
      <c r="E168" s="223"/>
      <c r="F168" s="223"/>
      <c r="G168" s="147"/>
      <c r="H168" s="223"/>
      <c r="I168" s="213"/>
      <c r="J168" s="213"/>
      <c r="K168" s="223"/>
      <c r="L168" s="223"/>
      <c r="M168" s="147"/>
      <c r="N168" s="223"/>
      <c r="O168" s="65"/>
      <c r="P168" s="65"/>
      <c r="Q168" s="65"/>
    </row>
    <row r="169" spans="2:17" x14ac:dyDescent="0.2">
      <c r="B169" s="223"/>
      <c r="C169" s="213"/>
      <c r="D169" s="213"/>
      <c r="E169" s="223"/>
      <c r="F169" s="223"/>
      <c r="G169" s="147"/>
      <c r="H169" s="223"/>
      <c r="I169" s="213"/>
      <c r="J169" s="213"/>
      <c r="K169" s="223"/>
      <c r="L169" s="223"/>
      <c r="M169" s="147"/>
      <c r="N169" s="223"/>
      <c r="O169" s="65"/>
      <c r="P169" s="65"/>
      <c r="Q169" s="65"/>
    </row>
    <row r="170" spans="2:17" x14ac:dyDescent="0.2">
      <c r="B170" s="223"/>
      <c r="C170" s="213"/>
      <c r="D170" s="213"/>
      <c r="E170" s="223"/>
      <c r="F170" s="223"/>
      <c r="G170" s="147"/>
      <c r="H170" s="223"/>
      <c r="I170" s="213"/>
      <c r="J170" s="213"/>
      <c r="K170" s="223"/>
      <c r="L170" s="223"/>
      <c r="M170" s="147"/>
      <c r="N170" s="223"/>
      <c r="O170" s="65"/>
      <c r="P170" s="65"/>
      <c r="Q170" s="65"/>
    </row>
    <row r="171" spans="2:17" x14ac:dyDescent="0.2">
      <c r="B171" s="223"/>
      <c r="C171" s="213"/>
      <c r="D171" s="213"/>
      <c r="E171" s="223"/>
      <c r="F171" s="223"/>
      <c r="G171" s="147"/>
      <c r="H171" s="223"/>
      <c r="I171" s="213"/>
      <c r="J171" s="213"/>
      <c r="K171" s="223"/>
      <c r="L171" s="223"/>
      <c r="M171" s="147"/>
      <c r="N171" s="223"/>
      <c r="O171" s="65"/>
      <c r="P171" s="65"/>
      <c r="Q171" s="65"/>
    </row>
    <row r="172" spans="2:17" x14ac:dyDescent="0.2">
      <c r="B172" s="223"/>
      <c r="C172" s="213"/>
      <c r="D172" s="213"/>
      <c r="E172" s="223"/>
      <c r="F172" s="223"/>
      <c r="G172" s="147"/>
      <c r="H172" s="223"/>
      <c r="I172" s="213"/>
      <c r="J172" s="213"/>
      <c r="K172" s="223"/>
      <c r="L172" s="223"/>
      <c r="M172" s="147"/>
      <c r="N172" s="223"/>
      <c r="O172" s="65"/>
      <c r="P172" s="65"/>
      <c r="Q172" s="65"/>
    </row>
    <row r="173" spans="2:17" x14ac:dyDescent="0.2">
      <c r="B173" s="223"/>
      <c r="C173" s="213"/>
      <c r="D173" s="213"/>
      <c r="E173" s="223"/>
      <c r="F173" s="223"/>
      <c r="G173" s="147"/>
      <c r="H173" s="223"/>
      <c r="I173" s="213"/>
      <c r="J173" s="213"/>
      <c r="K173" s="223"/>
      <c r="L173" s="223"/>
      <c r="M173" s="147"/>
      <c r="N173" s="223"/>
      <c r="O173" s="65"/>
      <c r="P173" s="65"/>
      <c r="Q173" s="65"/>
    </row>
    <row r="174" spans="2:17" x14ac:dyDescent="0.2">
      <c r="B174" s="223"/>
      <c r="C174" s="213"/>
      <c r="D174" s="213"/>
      <c r="E174" s="223"/>
      <c r="F174" s="223"/>
      <c r="G174" s="147"/>
      <c r="H174" s="223"/>
      <c r="I174" s="213"/>
      <c r="J174" s="213"/>
      <c r="K174" s="223"/>
      <c r="L174" s="223"/>
      <c r="M174" s="147"/>
      <c r="N174" s="223"/>
      <c r="O174" s="65"/>
      <c r="P174" s="65"/>
      <c r="Q174" s="65"/>
    </row>
    <row r="175" spans="2:17" x14ac:dyDescent="0.2">
      <c r="B175" s="223"/>
      <c r="C175" s="213"/>
      <c r="D175" s="213"/>
      <c r="E175" s="223"/>
      <c r="F175" s="223"/>
      <c r="G175" s="147"/>
      <c r="H175" s="223"/>
      <c r="I175" s="213"/>
      <c r="J175" s="213"/>
      <c r="K175" s="223"/>
      <c r="L175" s="223"/>
      <c r="M175" s="147"/>
      <c r="N175" s="223"/>
      <c r="O175" s="65"/>
      <c r="P175" s="65"/>
      <c r="Q175" s="65"/>
    </row>
    <row r="176" spans="2:17" x14ac:dyDescent="0.2">
      <c r="B176" s="223"/>
      <c r="C176" s="213"/>
      <c r="D176" s="213"/>
      <c r="E176" s="223"/>
      <c r="F176" s="223"/>
      <c r="G176" s="147"/>
      <c r="H176" s="223"/>
      <c r="I176" s="213"/>
      <c r="J176" s="213"/>
      <c r="K176" s="223"/>
      <c r="L176" s="223"/>
      <c r="M176" s="147"/>
      <c r="N176" s="223"/>
      <c r="O176" s="65"/>
      <c r="P176" s="65"/>
      <c r="Q176" s="65"/>
    </row>
    <row r="177" spans="2:17" x14ac:dyDescent="0.2">
      <c r="B177" s="223"/>
      <c r="C177" s="213"/>
      <c r="D177" s="213"/>
      <c r="E177" s="223"/>
      <c r="F177" s="223"/>
      <c r="G177" s="147"/>
      <c r="H177" s="223"/>
      <c r="I177" s="213"/>
      <c r="J177" s="213"/>
      <c r="K177" s="223"/>
      <c r="L177" s="223"/>
      <c r="M177" s="147"/>
      <c r="N177" s="223"/>
      <c r="O177" s="65"/>
      <c r="P177" s="65"/>
      <c r="Q177" s="65"/>
    </row>
    <row r="178" spans="2:17" x14ac:dyDescent="0.2">
      <c r="B178" s="223"/>
      <c r="C178" s="213"/>
      <c r="D178" s="213"/>
      <c r="E178" s="223"/>
      <c r="F178" s="223"/>
      <c r="G178" s="147"/>
      <c r="H178" s="223"/>
      <c r="I178" s="213"/>
      <c r="J178" s="213"/>
      <c r="K178" s="223"/>
      <c r="L178" s="223"/>
      <c r="M178" s="147"/>
      <c r="N178" s="223"/>
      <c r="O178" s="65"/>
      <c r="P178" s="65"/>
      <c r="Q178" s="65"/>
    </row>
    <row r="179" spans="2:17" x14ac:dyDescent="0.2">
      <c r="B179" s="223"/>
      <c r="C179" s="213"/>
      <c r="D179" s="213"/>
      <c r="E179" s="223"/>
      <c r="F179" s="223"/>
      <c r="G179" s="147"/>
      <c r="H179" s="223"/>
      <c r="I179" s="213"/>
      <c r="J179" s="213"/>
      <c r="K179" s="223"/>
      <c r="L179" s="223"/>
      <c r="M179" s="147"/>
      <c r="N179" s="223"/>
      <c r="O179" s="65"/>
      <c r="P179" s="65"/>
      <c r="Q179" s="65"/>
    </row>
    <row r="180" spans="2:17" x14ac:dyDescent="0.2">
      <c r="B180" s="223"/>
      <c r="C180" s="213"/>
      <c r="D180" s="213"/>
      <c r="E180" s="223"/>
      <c r="F180" s="223"/>
      <c r="G180" s="147"/>
      <c r="H180" s="223"/>
      <c r="I180" s="213"/>
      <c r="J180" s="213"/>
      <c r="K180" s="223"/>
      <c r="L180" s="223"/>
      <c r="M180" s="147"/>
      <c r="N180" s="223"/>
      <c r="O180" s="65"/>
      <c r="P180" s="65"/>
      <c r="Q180" s="65"/>
    </row>
    <row r="181" spans="2:17" x14ac:dyDescent="0.2">
      <c r="B181" s="223"/>
      <c r="C181" s="213"/>
      <c r="D181" s="213"/>
      <c r="E181" s="223"/>
      <c r="F181" s="223"/>
      <c r="G181" s="147"/>
      <c r="H181" s="223"/>
      <c r="I181" s="213"/>
      <c r="J181" s="213"/>
      <c r="K181" s="223"/>
      <c r="L181" s="223"/>
      <c r="M181" s="147"/>
      <c r="N181" s="223"/>
      <c r="O181" s="65"/>
      <c r="P181" s="65"/>
      <c r="Q181" s="65"/>
    </row>
    <row r="182" spans="2:17" x14ac:dyDescent="0.2">
      <c r="B182" s="223"/>
      <c r="C182" s="213"/>
      <c r="D182" s="213"/>
      <c r="E182" s="223"/>
      <c r="F182" s="223"/>
      <c r="G182" s="147"/>
      <c r="H182" s="223"/>
      <c r="I182" s="213"/>
      <c r="J182" s="213"/>
      <c r="K182" s="223"/>
      <c r="L182" s="223"/>
      <c r="M182" s="147"/>
      <c r="N182" s="223"/>
      <c r="O182" s="65"/>
      <c r="P182" s="65"/>
      <c r="Q182" s="65"/>
    </row>
    <row r="183" spans="2:17" x14ac:dyDescent="0.2">
      <c r="B183" s="223"/>
      <c r="C183" s="213"/>
      <c r="D183" s="213"/>
      <c r="E183" s="223"/>
      <c r="F183" s="223"/>
      <c r="G183" s="147"/>
      <c r="H183" s="223"/>
      <c r="I183" s="213"/>
      <c r="J183" s="213"/>
      <c r="K183" s="223"/>
      <c r="L183" s="223"/>
      <c r="M183" s="147"/>
      <c r="N183" s="223"/>
      <c r="O183" s="65"/>
      <c r="P183" s="65"/>
      <c r="Q183" s="65"/>
    </row>
    <row r="184" spans="2:17" x14ac:dyDescent="0.2">
      <c r="B184" s="223"/>
      <c r="C184" s="213"/>
      <c r="D184" s="213"/>
      <c r="E184" s="223"/>
      <c r="F184" s="223"/>
      <c r="G184" s="147"/>
      <c r="H184" s="223"/>
      <c r="I184" s="213"/>
      <c r="J184" s="213"/>
      <c r="K184" s="223"/>
      <c r="L184" s="223"/>
      <c r="M184" s="147"/>
      <c r="N184" s="223"/>
      <c r="O184" s="65"/>
      <c r="P184" s="65"/>
      <c r="Q184" s="65"/>
    </row>
    <row r="185" spans="2:17" x14ac:dyDescent="0.2">
      <c r="B185" s="223"/>
      <c r="C185" s="213"/>
      <c r="D185" s="213"/>
      <c r="E185" s="223"/>
      <c r="F185" s="223"/>
      <c r="G185" s="147"/>
      <c r="H185" s="223"/>
      <c r="I185" s="213"/>
      <c r="J185" s="213"/>
      <c r="K185" s="223"/>
      <c r="L185" s="223"/>
      <c r="M185" s="147"/>
      <c r="N185" s="223"/>
      <c r="O185" s="65"/>
      <c r="P185" s="65"/>
      <c r="Q185" s="65"/>
    </row>
    <row r="186" spans="2:17" x14ac:dyDescent="0.2">
      <c r="B186" s="223"/>
      <c r="C186" s="213"/>
      <c r="D186" s="213"/>
      <c r="E186" s="223"/>
      <c r="F186" s="223"/>
      <c r="G186" s="147"/>
      <c r="H186" s="223"/>
      <c r="I186" s="213"/>
      <c r="J186" s="213"/>
      <c r="K186" s="223"/>
      <c r="L186" s="223"/>
      <c r="M186" s="147"/>
      <c r="N186" s="223"/>
      <c r="O186" s="65"/>
      <c r="P186" s="65"/>
      <c r="Q186" s="65"/>
    </row>
    <row r="187" spans="2:17" x14ac:dyDescent="0.2">
      <c r="B187" s="223"/>
      <c r="C187" s="213"/>
      <c r="D187" s="213"/>
      <c r="E187" s="223"/>
      <c r="F187" s="223"/>
      <c r="G187" s="147"/>
      <c r="H187" s="223"/>
      <c r="I187" s="213"/>
      <c r="J187" s="213"/>
      <c r="K187" s="223"/>
      <c r="L187" s="223"/>
      <c r="M187" s="147"/>
      <c r="N187" s="223"/>
      <c r="O187" s="65"/>
      <c r="P187" s="65"/>
      <c r="Q187" s="65"/>
    </row>
    <row r="188" spans="2:17" x14ac:dyDescent="0.2">
      <c r="B188" s="223"/>
      <c r="C188" s="213"/>
      <c r="D188" s="213"/>
      <c r="E188" s="223"/>
      <c r="F188" s="223"/>
      <c r="G188" s="147"/>
      <c r="H188" s="223"/>
      <c r="I188" s="213"/>
      <c r="J188" s="213"/>
      <c r="K188" s="223"/>
      <c r="L188" s="223"/>
      <c r="M188" s="147"/>
      <c r="N188" s="223"/>
      <c r="O188" s="65"/>
      <c r="P188" s="65"/>
      <c r="Q188" s="65"/>
    </row>
    <row r="189" spans="2:17" x14ac:dyDescent="0.2">
      <c r="B189" s="223"/>
      <c r="C189" s="213"/>
      <c r="D189" s="213"/>
      <c r="E189" s="223"/>
      <c r="F189" s="223"/>
      <c r="G189" s="147"/>
      <c r="H189" s="223"/>
      <c r="I189" s="213"/>
      <c r="J189" s="213"/>
      <c r="K189" s="223"/>
      <c r="L189" s="223"/>
      <c r="M189" s="147"/>
      <c r="N189" s="223"/>
      <c r="O189" s="65"/>
      <c r="P189" s="65"/>
      <c r="Q189" s="65"/>
    </row>
    <row r="190" spans="2:17" x14ac:dyDescent="0.2">
      <c r="B190" s="223"/>
      <c r="C190" s="213"/>
      <c r="D190" s="213"/>
      <c r="E190" s="223"/>
      <c r="F190" s="223"/>
      <c r="G190" s="147"/>
      <c r="H190" s="223"/>
      <c r="I190" s="213"/>
      <c r="J190" s="213"/>
      <c r="K190" s="223"/>
      <c r="L190" s="223"/>
      <c r="M190" s="147"/>
      <c r="N190" s="223"/>
      <c r="O190" s="65"/>
      <c r="P190" s="65"/>
      <c r="Q190" s="65"/>
    </row>
    <row r="191" spans="2:17" x14ac:dyDescent="0.2">
      <c r="B191" s="223"/>
      <c r="C191" s="213"/>
      <c r="D191" s="213"/>
      <c r="E191" s="223"/>
      <c r="F191" s="223"/>
      <c r="G191" s="147"/>
      <c r="H191" s="223"/>
      <c r="I191" s="213"/>
      <c r="J191" s="213"/>
      <c r="K191" s="223"/>
      <c r="L191" s="223"/>
      <c r="M191" s="147"/>
      <c r="N191" s="223"/>
      <c r="O191" s="65"/>
      <c r="P191" s="65"/>
      <c r="Q191" s="65"/>
    </row>
    <row r="192" spans="2:17" x14ac:dyDescent="0.2">
      <c r="B192" s="223"/>
      <c r="C192" s="213"/>
      <c r="D192" s="213"/>
      <c r="E192" s="223"/>
      <c r="F192" s="223"/>
      <c r="G192" s="147"/>
      <c r="H192" s="223"/>
      <c r="I192" s="213"/>
      <c r="J192" s="213"/>
      <c r="K192" s="223"/>
      <c r="L192" s="223"/>
      <c r="M192" s="147"/>
      <c r="N192" s="223"/>
      <c r="O192" s="65"/>
      <c r="P192" s="65"/>
      <c r="Q192" s="65"/>
    </row>
    <row r="193" spans="2:17" x14ac:dyDescent="0.2">
      <c r="B193" s="223"/>
      <c r="C193" s="213"/>
      <c r="D193" s="213"/>
      <c r="E193" s="223"/>
      <c r="F193" s="223"/>
      <c r="G193" s="147"/>
      <c r="H193" s="223"/>
      <c r="I193" s="213"/>
      <c r="J193" s="213"/>
      <c r="K193" s="223"/>
      <c r="L193" s="223"/>
      <c r="M193" s="147"/>
      <c r="N193" s="223"/>
      <c r="O193" s="65"/>
      <c r="P193" s="65"/>
      <c r="Q193" s="65"/>
    </row>
    <row r="194" spans="2:17" x14ac:dyDescent="0.2">
      <c r="B194" s="223"/>
      <c r="C194" s="213"/>
      <c r="D194" s="213"/>
      <c r="E194" s="223"/>
      <c r="F194" s="223"/>
      <c r="G194" s="147"/>
      <c r="H194" s="223"/>
      <c r="I194" s="213"/>
      <c r="J194" s="213"/>
      <c r="K194" s="223"/>
      <c r="L194" s="223"/>
      <c r="M194" s="147"/>
      <c r="N194" s="223"/>
      <c r="O194" s="65"/>
      <c r="P194" s="65"/>
      <c r="Q194" s="65"/>
    </row>
    <row r="195" spans="2:17" x14ac:dyDescent="0.2">
      <c r="B195" s="223"/>
      <c r="C195" s="213"/>
      <c r="D195" s="213"/>
      <c r="E195" s="223"/>
      <c r="F195" s="223"/>
      <c r="G195" s="147"/>
      <c r="H195" s="223"/>
      <c r="I195" s="213"/>
      <c r="J195" s="213"/>
      <c r="K195" s="223"/>
      <c r="L195" s="223"/>
      <c r="M195" s="147"/>
      <c r="N195" s="223"/>
      <c r="O195" s="65"/>
      <c r="P195" s="65"/>
      <c r="Q195" s="65"/>
    </row>
    <row r="196" spans="2:17" x14ac:dyDescent="0.2">
      <c r="B196" s="223"/>
      <c r="C196" s="213"/>
      <c r="D196" s="213"/>
      <c r="E196" s="223"/>
      <c r="F196" s="223"/>
      <c r="G196" s="147"/>
      <c r="H196" s="223"/>
      <c r="I196" s="213"/>
      <c r="J196" s="213"/>
      <c r="K196" s="223"/>
      <c r="L196" s="223"/>
      <c r="M196" s="147"/>
      <c r="N196" s="223"/>
      <c r="O196" s="65"/>
      <c r="P196" s="65"/>
      <c r="Q196" s="65"/>
    </row>
    <row r="197" spans="2:17" x14ac:dyDescent="0.2">
      <c r="B197" s="223"/>
      <c r="C197" s="213"/>
      <c r="D197" s="213"/>
      <c r="E197" s="223"/>
      <c r="F197" s="223"/>
      <c r="G197" s="147"/>
      <c r="H197" s="223"/>
      <c r="I197" s="213"/>
      <c r="J197" s="213"/>
      <c r="K197" s="223"/>
      <c r="L197" s="223"/>
      <c r="M197" s="147"/>
      <c r="N197" s="223"/>
      <c r="O197" s="65"/>
      <c r="P197" s="65"/>
      <c r="Q197" s="65"/>
    </row>
    <row r="198" spans="2:17" x14ac:dyDescent="0.2">
      <c r="B198" s="223"/>
      <c r="C198" s="213"/>
      <c r="D198" s="213"/>
      <c r="E198" s="223"/>
      <c r="F198" s="223"/>
      <c r="G198" s="147"/>
      <c r="H198" s="223"/>
      <c r="I198" s="213"/>
      <c r="J198" s="213"/>
      <c r="K198" s="223"/>
      <c r="L198" s="223"/>
      <c r="M198" s="147"/>
      <c r="N198" s="223"/>
      <c r="O198" s="65"/>
      <c r="P198" s="65"/>
      <c r="Q198" s="65"/>
    </row>
    <row r="199" spans="2:17" x14ac:dyDescent="0.2">
      <c r="B199" s="223"/>
      <c r="C199" s="213"/>
      <c r="D199" s="213"/>
      <c r="E199" s="223"/>
      <c r="F199" s="223"/>
      <c r="G199" s="147"/>
      <c r="H199" s="223"/>
      <c r="I199" s="213"/>
      <c r="J199" s="213"/>
      <c r="K199" s="223"/>
      <c r="L199" s="223"/>
      <c r="M199" s="147"/>
      <c r="N199" s="223"/>
      <c r="O199" s="65"/>
      <c r="P199" s="65"/>
      <c r="Q199" s="65"/>
    </row>
    <row r="200" spans="2:17" x14ac:dyDescent="0.2">
      <c r="B200" s="223"/>
      <c r="C200" s="213"/>
      <c r="D200" s="213"/>
      <c r="E200" s="223"/>
      <c r="F200" s="223"/>
      <c r="G200" s="147"/>
      <c r="H200" s="223"/>
      <c r="I200" s="213"/>
      <c r="J200" s="213"/>
      <c r="K200" s="223"/>
      <c r="L200" s="223"/>
      <c r="M200" s="147"/>
      <c r="N200" s="223"/>
      <c r="O200" s="65"/>
      <c r="P200" s="65"/>
      <c r="Q200" s="65"/>
    </row>
    <row r="201" spans="2:17" x14ac:dyDescent="0.2">
      <c r="B201" s="223"/>
      <c r="C201" s="213"/>
      <c r="D201" s="213"/>
      <c r="E201" s="223"/>
      <c r="F201" s="223"/>
      <c r="G201" s="147"/>
      <c r="H201" s="223"/>
      <c r="I201" s="213"/>
      <c r="J201" s="213"/>
      <c r="K201" s="223"/>
      <c r="L201" s="223"/>
      <c r="M201" s="147"/>
      <c r="N201" s="223"/>
      <c r="O201" s="65"/>
      <c r="P201" s="65"/>
      <c r="Q201" s="65"/>
    </row>
    <row r="202" spans="2:17" x14ac:dyDescent="0.2">
      <c r="B202" s="223"/>
      <c r="C202" s="213"/>
      <c r="D202" s="213"/>
      <c r="E202" s="223"/>
      <c r="F202" s="223"/>
      <c r="G202" s="147"/>
      <c r="H202" s="223"/>
      <c r="I202" s="213"/>
      <c r="J202" s="213"/>
      <c r="K202" s="223"/>
      <c r="L202" s="223"/>
      <c r="M202" s="147"/>
      <c r="N202" s="223"/>
      <c r="O202" s="65"/>
      <c r="P202" s="65"/>
      <c r="Q202" s="65"/>
    </row>
    <row r="203" spans="2:17" x14ac:dyDescent="0.2">
      <c r="B203" s="223"/>
      <c r="C203" s="213"/>
      <c r="D203" s="213"/>
      <c r="E203" s="223"/>
      <c r="F203" s="223"/>
      <c r="G203" s="147"/>
      <c r="H203" s="223"/>
      <c r="I203" s="213"/>
      <c r="J203" s="213"/>
      <c r="K203" s="223"/>
      <c r="L203" s="223"/>
      <c r="M203" s="147"/>
      <c r="N203" s="223"/>
      <c r="O203" s="65"/>
      <c r="P203" s="65"/>
      <c r="Q203" s="65"/>
    </row>
    <row r="204" spans="2:17" x14ac:dyDescent="0.2">
      <c r="B204" s="223"/>
      <c r="C204" s="213"/>
      <c r="D204" s="213"/>
      <c r="E204" s="223"/>
      <c r="F204" s="223"/>
      <c r="G204" s="147"/>
      <c r="H204" s="223"/>
      <c r="I204" s="213"/>
      <c r="J204" s="213"/>
      <c r="K204" s="223"/>
      <c r="L204" s="223"/>
      <c r="M204" s="147"/>
      <c r="N204" s="223"/>
      <c r="O204" s="65"/>
      <c r="P204" s="65"/>
      <c r="Q204" s="65"/>
    </row>
    <row r="205" spans="2:17" x14ac:dyDescent="0.2">
      <c r="B205" s="223"/>
      <c r="C205" s="213"/>
      <c r="D205" s="213"/>
      <c r="E205" s="223"/>
      <c r="F205" s="223"/>
      <c r="G205" s="147"/>
      <c r="H205" s="223"/>
      <c r="I205" s="213"/>
      <c r="J205" s="213"/>
      <c r="K205" s="223"/>
      <c r="L205" s="223"/>
      <c r="M205" s="147"/>
      <c r="N205" s="223"/>
      <c r="O205" s="65"/>
      <c r="P205" s="65"/>
      <c r="Q205" s="65"/>
    </row>
    <row r="206" spans="2:17" x14ac:dyDescent="0.2">
      <c r="B206" s="223"/>
      <c r="C206" s="213"/>
      <c r="D206" s="213"/>
      <c r="E206" s="223"/>
      <c r="F206" s="223"/>
      <c r="G206" s="147"/>
      <c r="H206" s="223"/>
      <c r="I206" s="213"/>
      <c r="J206" s="213"/>
      <c r="K206" s="223"/>
      <c r="L206" s="223"/>
      <c r="M206" s="147"/>
      <c r="N206" s="223"/>
      <c r="O206" s="65"/>
      <c r="P206" s="65"/>
      <c r="Q206" s="65"/>
    </row>
    <row r="207" spans="2:17" x14ac:dyDescent="0.2">
      <c r="B207" s="223"/>
      <c r="C207" s="213"/>
      <c r="D207" s="213"/>
      <c r="E207" s="223"/>
      <c r="F207" s="223"/>
      <c r="G207" s="147"/>
      <c r="H207" s="223"/>
      <c r="I207" s="213"/>
      <c r="J207" s="213"/>
      <c r="K207" s="223"/>
      <c r="L207" s="223"/>
      <c r="M207" s="147"/>
      <c r="N207" s="223"/>
      <c r="O207" s="65"/>
      <c r="P207" s="65"/>
      <c r="Q207" s="65"/>
    </row>
    <row r="208" spans="2:17" x14ac:dyDescent="0.2">
      <c r="B208" s="223"/>
      <c r="C208" s="213"/>
      <c r="D208" s="213"/>
      <c r="E208" s="223"/>
      <c r="F208" s="223"/>
      <c r="G208" s="147"/>
      <c r="H208" s="223"/>
      <c r="I208" s="213"/>
      <c r="J208" s="213"/>
      <c r="K208" s="223"/>
      <c r="L208" s="223"/>
      <c r="M208" s="147"/>
      <c r="N208" s="223"/>
      <c r="O208" s="65"/>
      <c r="P208" s="65"/>
      <c r="Q208" s="65"/>
    </row>
    <row r="209" spans="2:17" x14ac:dyDescent="0.2">
      <c r="B209" s="223"/>
      <c r="C209" s="213"/>
      <c r="D209" s="213"/>
      <c r="E209" s="223"/>
      <c r="F209" s="223"/>
      <c r="G209" s="147"/>
      <c r="H209" s="223"/>
      <c r="I209" s="213"/>
      <c r="J209" s="213"/>
      <c r="K209" s="223"/>
      <c r="L209" s="223"/>
      <c r="M209" s="147"/>
      <c r="N209" s="223"/>
      <c r="O209" s="65"/>
      <c r="P209" s="65"/>
      <c r="Q209" s="65"/>
    </row>
    <row r="210" spans="2:17" x14ac:dyDescent="0.2">
      <c r="B210" s="223"/>
      <c r="C210" s="213"/>
      <c r="D210" s="213"/>
      <c r="E210" s="223"/>
      <c r="F210" s="223"/>
      <c r="G210" s="147"/>
      <c r="H210" s="223"/>
      <c r="I210" s="213"/>
      <c r="J210" s="213"/>
      <c r="K210" s="223"/>
      <c r="L210" s="223"/>
      <c r="M210" s="147"/>
      <c r="N210" s="223"/>
      <c r="O210" s="65"/>
      <c r="P210" s="65"/>
      <c r="Q210" s="65"/>
    </row>
    <row r="211" spans="2:17" x14ac:dyDescent="0.2">
      <c r="B211" s="223"/>
      <c r="C211" s="213"/>
      <c r="D211" s="213"/>
      <c r="E211" s="223"/>
      <c r="F211" s="223"/>
      <c r="G211" s="147"/>
      <c r="H211" s="223"/>
      <c r="I211" s="213"/>
      <c r="J211" s="213"/>
      <c r="K211" s="223"/>
      <c r="L211" s="223"/>
      <c r="M211" s="147"/>
      <c r="N211" s="223"/>
      <c r="O211" s="65"/>
      <c r="P211" s="65"/>
      <c r="Q211" s="65"/>
    </row>
    <row r="212" spans="2:17" x14ac:dyDescent="0.2">
      <c r="B212" s="223"/>
      <c r="C212" s="213"/>
      <c r="D212" s="213"/>
      <c r="E212" s="223"/>
      <c r="F212" s="223"/>
      <c r="G212" s="147"/>
      <c r="H212" s="223"/>
      <c r="I212" s="213"/>
      <c r="J212" s="213"/>
      <c r="K212" s="223"/>
      <c r="L212" s="223"/>
      <c r="M212" s="147"/>
      <c r="N212" s="223"/>
      <c r="O212" s="65"/>
      <c r="P212" s="65"/>
      <c r="Q212" s="65"/>
    </row>
    <row r="213" spans="2:17" x14ac:dyDescent="0.2">
      <c r="B213" s="223"/>
      <c r="C213" s="213"/>
      <c r="D213" s="213"/>
      <c r="E213" s="223"/>
      <c r="F213" s="223"/>
      <c r="G213" s="147"/>
      <c r="H213" s="223"/>
      <c r="I213" s="213"/>
      <c r="J213" s="213"/>
      <c r="K213" s="223"/>
      <c r="L213" s="223"/>
      <c r="M213" s="147"/>
      <c r="N213" s="223"/>
      <c r="O213" s="65"/>
      <c r="P213" s="65"/>
      <c r="Q213" s="65"/>
    </row>
    <row r="214" spans="2:17" x14ac:dyDescent="0.2">
      <c r="B214" s="223"/>
      <c r="C214" s="213"/>
      <c r="D214" s="213"/>
      <c r="E214" s="223"/>
      <c r="F214" s="223"/>
      <c r="G214" s="147"/>
      <c r="H214" s="223"/>
      <c r="I214" s="213"/>
      <c r="J214" s="213"/>
      <c r="K214" s="223"/>
      <c r="L214" s="223"/>
      <c r="M214" s="147"/>
      <c r="N214" s="223"/>
      <c r="O214" s="65"/>
      <c r="P214" s="65"/>
      <c r="Q214" s="65"/>
    </row>
    <row r="215" spans="2:17" x14ac:dyDescent="0.2">
      <c r="B215" s="223"/>
      <c r="C215" s="213"/>
      <c r="D215" s="213"/>
      <c r="E215" s="223"/>
      <c r="F215" s="223"/>
      <c r="G215" s="147"/>
      <c r="H215" s="223"/>
      <c r="I215" s="213"/>
      <c r="J215" s="213"/>
      <c r="K215" s="223"/>
      <c r="L215" s="223"/>
      <c r="M215" s="147"/>
      <c r="N215" s="223"/>
      <c r="O215" s="65"/>
      <c r="P215" s="65"/>
      <c r="Q215" s="65"/>
    </row>
    <row r="216" spans="2:17" x14ac:dyDescent="0.2">
      <c r="B216" s="223"/>
      <c r="C216" s="213"/>
      <c r="D216" s="213"/>
      <c r="E216" s="223"/>
      <c r="F216" s="223"/>
      <c r="G216" s="147"/>
      <c r="H216" s="223"/>
      <c r="I216" s="213"/>
      <c r="J216" s="213"/>
      <c r="K216" s="223"/>
      <c r="L216" s="223"/>
      <c r="M216" s="147"/>
      <c r="N216" s="223"/>
      <c r="O216" s="65"/>
      <c r="P216" s="65"/>
      <c r="Q216" s="65"/>
    </row>
    <row r="217" spans="2:17" x14ac:dyDescent="0.2">
      <c r="B217" s="223"/>
      <c r="C217" s="213"/>
      <c r="D217" s="213"/>
      <c r="E217" s="223"/>
      <c r="F217" s="223"/>
      <c r="G217" s="147"/>
      <c r="H217" s="223"/>
      <c r="I217" s="213"/>
      <c r="J217" s="213"/>
      <c r="K217" s="223"/>
      <c r="L217" s="223"/>
      <c r="M217" s="147"/>
      <c r="N217" s="223"/>
      <c r="O217" s="65"/>
      <c r="P217" s="65"/>
      <c r="Q217" s="65"/>
    </row>
    <row r="218" spans="2:17" x14ac:dyDescent="0.2">
      <c r="B218" s="223"/>
      <c r="C218" s="213"/>
      <c r="D218" s="213"/>
      <c r="E218" s="223"/>
      <c r="F218" s="223"/>
      <c r="G218" s="147"/>
      <c r="H218" s="223"/>
      <c r="I218" s="213"/>
      <c r="J218" s="213"/>
      <c r="K218" s="223"/>
      <c r="L218" s="223"/>
      <c r="M218" s="147"/>
      <c r="N218" s="223"/>
      <c r="O218" s="65"/>
      <c r="P218" s="65"/>
      <c r="Q218" s="65"/>
    </row>
    <row r="219" spans="2:17" x14ac:dyDescent="0.2">
      <c r="B219" s="223"/>
      <c r="C219" s="213"/>
      <c r="D219" s="213"/>
      <c r="E219" s="223"/>
      <c r="F219" s="223"/>
      <c r="G219" s="147"/>
      <c r="H219" s="223"/>
      <c r="I219" s="213"/>
      <c r="J219" s="213"/>
      <c r="K219" s="223"/>
      <c r="L219" s="223"/>
      <c r="M219" s="147"/>
      <c r="N219" s="223"/>
      <c r="O219" s="65"/>
      <c r="P219" s="65"/>
      <c r="Q219" s="65"/>
    </row>
    <row r="220" spans="2:17" x14ac:dyDescent="0.2">
      <c r="B220" s="223"/>
      <c r="C220" s="213"/>
      <c r="D220" s="213"/>
      <c r="E220" s="223"/>
      <c r="F220" s="223"/>
      <c r="G220" s="147"/>
      <c r="H220" s="223"/>
      <c r="I220" s="213"/>
      <c r="J220" s="213"/>
      <c r="K220" s="223"/>
      <c r="L220" s="223"/>
      <c r="M220" s="147"/>
      <c r="N220" s="223"/>
      <c r="O220" s="65"/>
      <c r="P220" s="65"/>
      <c r="Q220" s="65"/>
    </row>
    <row r="221" spans="2:17" x14ac:dyDescent="0.2">
      <c r="B221" s="223"/>
      <c r="C221" s="213"/>
      <c r="D221" s="213"/>
      <c r="E221" s="223"/>
      <c r="F221" s="223"/>
      <c r="G221" s="147"/>
      <c r="H221" s="223"/>
      <c r="I221" s="213"/>
      <c r="J221" s="213"/>
      <c r="K221" s="223"/>
      <c r="L221" s="223"/>
      <c r="M221" s="147"/>
      <c r="N221" s="223"/>
      <c r="O221" s="65"/>
      <c r="P221" s="65"/>
      <c r="Q221" s="65"/>
    </row>
    <row r="222" spans="2:17" x14ac:dyDescent="0.2">
      <c r="B222" s="223"/>
      <c r="C222" s="213"/>
      <c r="D222" s="213"/>
      <c r="E222" s="223"/>
      <c r="F222" s="223"/>
      <c r="G222" s="147"/>
      <c r="H222" s="223"/>
      <c r="I222" s="213"/>
      <c r="J222" s="213"/>
      <c r="K222" s="223"/>
      <c r="L222" s="223"/>
      <c r="M222" s="147"/>
      <c r="N222" s="223"/>
      <c r="O222" s="65"/>
      <c r="P222" s="65"/>
      <c r="Q222" s="65"/>
    </row>
    <row r="223" spans="2:17" x14ac:dyDescent="0.2">
      <c r="B223" s="223"/>
      <c r="C223" s="213"/>
      <c r="D223" s="213"/>
      <c r="E223" s="223"/>
      <c r="F223" s="223"/>
      <c r="G223" s="147"/>
      <c r="H223" s="223"/>
      <c r="I223" s="213"/>
      <c r="J223" s="213"/>
      <c r="K223" s="223"/>
      <c r="L223" s="223"/>
      <c r="M223" s="147"/>
      <c r="N223" s="223"/>
      <c r="O223" s="65"/>
      <c r="P223" s="65"/>
      <c r="Q223" s="65"/>
    </row>
    <row r="224" spans="2:17" x14ac:dyDescent="0.2">
      <c r="B224" s="223"/>
      <c r="C224" s="213"/>
      <c r="D224" s="213"/>
      <c r="E224" s="223"/>
      <c r="F224" s="223"/>
      <c r="G224" s="147"/>
      <c r="H224" s="223"/>
      <c r="I224" s="213"/>
      <c r="J224" s="213"/>
      <c r="K224" s="223"/>
      <c r="L224" s="223"/>
      <c r="M224" s="147"/>
      <c r="N224" s="223"/>
      <c r="O224" s="65"/>
      <c r="P224" s="65"/>
      <c r="Q224" s="65"/>
    </row>
    <row r="225" spans="2:17" x14ac:dyDescent="0.2">
      <c r="B225" s="223"/>
      <c r="C225" s="213"/>
      <c r="D225" s="213"/>
      <c r="E225" s="223"/>
      <c r="F225" s="223"/>
      <c r="G225" s="147"/>
      <c r="H225" s="223"/>
      <c r="I225" s="213"/>
      <c r="J225" s="213"/>
      <c r="K225" s="223"/>
      <c r="L225" s="223"/>
      <c r="M225" s="147"/>
      <c r="N225" s="223"/>
      <c r="O225" s="65"/>
      <c r="P225" s="65"/>
      <c r="Q225" s="65"/>
    </row>
    <row r="226" spans="2:17" x14ac:dyDescent="0.2">
      <c r="B226" s="223"/>
      <c r="C226" s="213"/>
      <c r="D226" s="213"/>
      <c r="E226" s="223"/>
      <c r="F226" s="223"/>
      <c r="G226" s="147"/>
      <c r="H226" s="223"/>
      <c r="I226" s="213"/>
      <c r="J226" s="213"/>
      <c r="K226" s="223"/>
      <c r="L226" s="223"/>
      <c r="M226" s="147"/>
      <c r="N226" s="223"/>
      <c r="O226" s="65"/>
      <c r="P226" s="65"/>
      <c r="Q226" s="65"/>
    </row>
    <row r="227" spans="2:17" x14ac:dyDescent="0.2">
      <c r="B227" s="223"/>
      <c r="C227" s="213"/>
      <c r="D227" s="213"/>
      <c r="E227" s="223"/>
      <c r="F227" s="223"/>
      <c r="G227" s="147"/>
      <c r="H227" s="223"/>
      <c r="I227" s="213"/>
      <c r="J227" s="213"/>
      <c r="K227" s="223"/>
      <c r="L227" s="223"/>
      <c r="M227" s="147"/>
      <c r="N227" s="223"/>
      <c r="O227" s="65"/>
      <c r="P227" s="65"/>
      <c r="Q227" s="65"/>
    </row>
    <row r="228" spans="2:17" x14ac:dyDescent="0.2">
      <c r="B228" s="223"/>
      <c r="C228" s="213"/>
      <c r="D228" s="213"/>
      <c r="E228" s="223"/>
      <c r="F228" s="223"/>
      <c r="G228" s="147"/>
      <c r="H228" s="223"/>
      <c r="I228" s="213"/>
      <c r="J228" s="213"/>
      <c r="K228" s="223"/>
      <c r="L228" s="223"/>
      <c r="M228" s="147"/>
      <c r="N228" s="223"/>
      <c r="O228" s="65"/>
      <c r="P228" s="65"/>
      <c r="Q228" s="65"/>
    </row>
    <row r="229" spans="2:17" x14ac:dyDescent="0.2">
      <c r="B229" s="223"/>
      <c r="C229" s="213"/>
      <c r="D229" s="213"/>
      <c r="E229" s="223"/>
      <c r="F229" s="223"/>
      <c r="G229" s="147"/>
      <c r="H229" s="223"/>
      <c r="I229" s="213"/>
      <c r="J229" s="213"/>
      <c r="K229" s="223"/>
      <c r="L229" s="223"/>
      <c r="M229" s="147"/>
      <c r="N229" s="223"/>
      <c r="O229" s="65"/>
      <c r="P229" s="65"/>
      <c r="Q229" s="65"/>
    </row>
    <row r="230" spans="2:17" x14ac:dyDescent="0.2">
      <c r="B230" s="223"/>
      <c r="C230" s="213"/>
      <c r="D230" s="213"/>
      <c r="E230" s="223"/>
      <c r="F230" s="223"/>
      <c r="G230" s="147"/>
      <c r="H230" s="223"/>
      <c r="I230" s="213"/>
      <c r="J230" s="213"/>
      <c r="K230" s="223"/>
      <c r="L230" s="223"/>
      <c r="M230" s="147"/>
      <c r="N230" s="223"/>
      <c r="O230" s="65"/>
      <c r="P230" s="65"/>
      <c r="Q230" s="65"/>
    </row>
    <row r="231" spans="2:17" x14ac:dyDescent="0.2">
      <c r="B231" s="223"/>
      <c r="C231" s="213"/>
      <c r="D231" s="213"/>
      <c r="E231" s="223"/>
      <c r="F231" s="223"/>
      <c r="G231" s="147"/>
      <c r="H231" s="223"/>
      <c r="I231" s="213"/>
      <c r="J231" s="213"/>
      <c r="K231" s="223"/>
      <c r="L231" s="223"/>
      <c r="M231" s="147"/>
      <c r="N231" s="223"/>
      <c r="O231" s="65"/>
      <c r="P231" s="65"/>
      <c r="Q231" s="65"/>
    </row>
    <row r="232" spans="2:17" x14ac:dyDescent="0.2">
      <c r="B232" s="223"/>
      <c r="C232" s="213"/>
      <c r="D232" s="213"/>
      <c r="E232" s="223"/>
      <c r="F232" s="223"/>
      <c r="G232" s="147"/>
      <c r="H232" s="223"/>
      <c r="I232" s="213"/>
      <c r="J232" s="213"/>
      <c r="K232" s="223"/>
      <c r="L232" s="223"/>
      <c r="M232" s="147"/>
      <c r="N232" s="223"/>
      <c r="O232" s="65"/>
      <c r="P232" s="65"/>
      <c r="Q232" s="65"/>
    </row>
    <row r="233" spans="2:17" x14ac:dyDescent="0.2">
      <c r="B233" s="223"/>
      <c r="C233" s="213"/>
      <c r="D233" s="213"/>
      <c r="E233" s="223"/>
      <c r="F233" s="223"/>
      <c r="G233" s="147"/>
      <c r="H233" s="223"/>
      <c r="I233" s="213"/>
      <c r="J233" s="213"/>
      <c r="K233" s="223"/>
      <c r="L233" s="223"/>
      <c r="M233" s="147"/>
      <c r="N233" s="223"/>
      <c r="O233" s="65"/>
      <c r="P233" s="65"/>
      <c r="Q233" s="65"/>
    </row>
    <row r="234" spans="2:17" x14ac:dyDescent="0.2">
      <c r="B234" s="223"/>
      <c r="C234" s="213"/>
      <c r="D234" s="213"/>
      <c r="E234" s="223"/>
      <c r="F234" s="223"/>
      <c r="G234" s="147"/>
      <c r="H234" s="223"/>
      <c r="I234" s="213"/>
      <c r="J234" s="213"/>
      <c r="K234" s="223"/>
      <c r="L234" s="223"/>
      <c r="M234" s="147"/>
      <c r="N234" s="223"/>
      <c r="O234" s="65"/>
      <c r="P234" s="65"/>
      <c r="Q234" s="65"/>
    </row>
    <row r="235" spans="2:17" x14ac:dyDescent="0.2">
      <c r="B235" s="223"/>
      <c r="C235" s="213"/>
      <c r="D235" s="213"/>
      <c r="E235" s="223"/>
      <c r="F235" s="223"/>
      <c r="G235" s="147"/>
      <c r="H235" s="223"/>
      <c r="I235" s="213"/>
      <c r="J235" s="213"/>
      <c r="K235" s="223"/>
      <c r="L235" s="223"/>
      <c r="M235" s="147"/>
      <c r="N235" s="223"/>
      <c r="O235" s="65"/>
      <c r="P235" s="65"/>
      <c r="Q235" s="65"/>
    </row>
    <row r="236" spans="2:17" x14ac:dyDescent="0.2">
      <c r="B236" s="223"/>
      <c r="C236" s="213"/>
      <c r="D236" s="213"/>
      <c r="E236" s="223"/>
      <c r="F236" s="223"/>
      <c r="G236" s="147"/>
      <c r="H236" s="223"/>
      <c r="I236" s="213"/>
      <c r="J236" s="213"/>
      <c r="K236" s="223"/>
      <c r="L236" s="223"/>
      <c r="M236" s="147"/>
      <c r="N236" s="223"/>
      <c r="O236" s="65"/>
      <c r="P236" s="65"/>
      <c r="Q236" s="65"/>
    </row>
    <row r="237" spans="2:17" x14ac:dyDescent="0.2">
      <c r="B237" s="223"/>
      <c r="C237" s="213"/>
      <c r="D237" s="213"/>
      <c r="E237" s="223"/>
      <c r="F237" s="223"/>
      <c r="G237" s="147"/>
      <c r="H237" s="223"/>
      <c r="I237" s="213"/>
      <c r="J237" s="213"/>
      <c r="K237" s="223"/>
      <c r="L237" s="223"/>
      <c r="M237" s="147"/>
      <c r="N237" s="223"/>
      <c r="O237" s="65"/>
      <c r="P237" s="65"/>
      <c r="Q237" s="65"/>
    </row>
    <row r="238" spans="2:17" x14ac:dyDescent="0.2">
      <c r="B238" s="223"/>
      <c r="C238" s="213"/>
      <c r="D238" s="213"/>
      <c r="E238" s="223"/>
      <c r="F238" s="223"/>
      <c r="G238" s="147"/>
      <c r="H238" s="223"/>
      <c r="I238" s="213"/>
      <c r="J238" s="213"/>
      <c r="K238" s="223"/>
      <c r="L238" s="223"/>
      <c r="M238" s="147"/>
      <c r="N238" s="223"/>
      <c r="O238" s="65"/>
      <c r="P238" s="65"/>
      <c r="Q238" s="65"/>
    </row>
    <row r="239" spans="2:17" x14ac:dyDescent="0.2">
      <c r="B239" s="223"/>
      <c r="C239" s="213"/>
      <c r="D239" s="213"/>
      <c r="E239" s="223"/>
      <c r="F239" s="223"/>
      <c r="G239" s="147"/>
      <c r="H239" s="223"/>
      <c r="I239" s="213"/>
      <c r="J239" s="213"/>
      <c r="K239" s="223"/>
      <c r="L239" s="223"/>
      <c r="M239" s="147"/>
      <c r="N239" s="223"/>
      <c r="O239" s="65"/>
      <c r="P239" s="65"/>
      <c r="Q239" s="65"/>
    </row>
    <row r="240" spans="2:17" x14ac:dyDescent="0.2">
      <c r="B240" s="223"/>
      <c r="C240" s="213"/>
      <c r="D240" s="213"/>
      <c r="E240" s="223"/>
      <c r="F240" s="223"/>
      <c r="G240" s="147"/>
      <c r="H240" s="223"/>
      <c r="I240" s="213"/>
      <c r="J240" s="213"/>
      <c r="K240" s="223"/>
      <c r="L240" s="223"/>
      <c r="M240" s="147"/>
      <c r="N240" s="223"/>
      <c r="O240" s="65"/>
      <c r="P240" s="65"/>
      <c r="Q240" s="65"/>
    </row>
    <row r="241" spans="2:17" x14ac:dyDescent="0.2">
      <c r="B241" s="223"/>
      <c r="C241" s="213"/>
      <c r="D241" s="213"/>
      <c r="E241" s="223"/>
      <c r="F241" s="223"/>
      <c r="G241" s="147"/>
      <c r="H241" s="223"/>
      <c r="I241" s="213"/>
      <c r="J241" s="213"/>
      <c r="K241" s="223"/>
      <c r="L241" s="223"/>
      <c r="M241" s="147"/>
      <c r="N241" s="223"/>
      <c r="O241" s="65"/>
      <c r="P241" s="65"/>
      <c r="Q241" s="65"/>
    </row>
    <row r="242" spans="2:17" x14ac:dyDescent="0.2">
      <c r="B242" s="223"/>
      <c r="C242" s="213"/>
      <c r="D242" s="213"/>
      <c r="E242" s="223"/>
      <c r="F242" s="223"/>
      <c r="G242" s="147"/>
      <c r="H242" s="223"/>
      <c r="I242" s="213"/>
      <c r="J242" s="213"/>
      <c r="K242" s="223"/>
      <c r="L242" s="223"/>
      <c r="M242" s="147"/>
      <c r="N242" s="223"/>
      <c r="O242" s="65"/>
      <c r="P242" s="65"/>
      <c r="Q242" s="65"/>
    </row>
    <row r="243" spans="2:17" x14ac:dyDescent="0.2">
      <c r="B243" s="223"/>
      <c r="C243" s="213"/>
      <c r="D243" s="213"/>
      <c r="E243" s="223"/>
      <c r="F243" s="223"/>
      <c r="G243" s="147"/>
      <c r="H243" s="223"/>
      <c r="I243" s="213"/>
      <c r="J243" s="213"/>
      <c r="K243" s="223"/>
      <c r="L243" s="223"/>
      <c r="M243" s="147"/>
      <c r="N243" s="223"/>
      <c r="O243" s="65"/>
      <c r="P243" s="65"/>
      <c r="Q243" s="65"/>
    </row>
    <row r="244" spans="2:17" x14ac:dyDescent="0.2">
      <c r="B244" s="223"/>
      <c r="C244" s="213"/>
      <c r="D244" s="213"/>
      <c r="E244" s="223"/>
      <c r="F244" s="223"/>
      <c r="G244" s="147"/>
      <c r="H244" s="223"/>
      <c r="I244" s="213"/>
      <c r="J244" s="213"/>
      <c r="K244" s="223"/>
      <c r="L244" s="223"/>
      <c r="M244" s="147"/>
      <c r="N244" s="223"/>
      <c r="O244" s="65"/>
      <c r="P244" s="65"/>
      <c r="Q244" s="65"/>
    </row>
    <row r="245" spans="2:17" x14ac:dyDescent="0.2">
      <c r="B245" s="223"/>
      <c r="C245" s="213"/>
      <c r="D245" s="213"/>
      <c r="E245" s="223"/>
      <c r="F245" s="223"/>
      <c r="G245" s="147"/>
      <c r="H245" s="223"/>
      <c r="I245" s="213"/>
      <c r="J245" s="213"/>
      <c r="K245" s="223"/>
      <c r="L245" s="223"/>
      <c r="M245" s="147"/>
      <c r="N245" s="223"/>
      <c r="O245" s="65"/>
      <c r="P245" s="65"/>
      <c r="Q245" s="65"/>
    </row>
    <row r="246" spans="2:17" x14ac:dyDescent="0.2">
      <c r="B246" s="223"/>
      <c r="C246" s="213"/>
      <c r="D246" s="213"/>
      <c r="E246" s="223"/>
      <c r="F246" s="223"/>
      <c r="G246" s="147"/>
      <c r="H246" s="223"/>
      <c r="I246" s="213"/>
      <c r="J246" s="213"/>
      <c r="K246" s="223"/>
      <c r="L246" s="223"/>
      <c r="M246" s="147"/>
      <c r="N246" s="223"/>
      <c r="O246" s="65"/>
      <c r="P246" s="65"/>
      <c r="Q246" s="65"/>
    </row>
    <row r="247" spans="2:17" x14ac:dyDescent="0.2">
      <c r="B247" s="223"/>
      <c r="C247" s="213"/>
      <c r="D247" s="213"/>
      <c r="E247" s="223"/>
      <c r="F247" s="223"/>
      <c r="G247" s="147"/>
      <c r="H247" s="223"/>
      <c r="I247" s="213"/>
      <c r="J247" s="213"/>
      <c r="K247" s="223"/>
      <c r="L247" s="223"/>
      <c r="M247" s="147"/>
      <c r="N247" s="223"/>
      <c r="O247" s="65"/>
      <c r="P247" s="65"/>
      <c r="Q247" s="65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N180"/>
  <sheetViews>
    <sheetView workbookViewId="0"/>
  </sheetViews>
  <sheetFormatPr defaultRowHeight="11.25" outlineLevelRow="3" x14ac:dyDescent="0.2"/>
  <cols>
    <col min="1" max="1" width="52" style="241" customWidth="1"/>
    <col min="2" max="9" width="15.140625" style="158" customWidth="1"/>
    <col min="10" max="16384" width="9.140625" style="241"/>
  </cols>
  <sheetData>
    <row r="1" spans="1:14" s="44" customFormat="1" ht="12.75" x14ac:dyDescent="0.2">
      <c r="B1" s="206"/>
      <c r="D1" s="206"/>
      <c r="E1" s="206"/>
      <c r="F1" s="206"/>
      <c r="G1" s="206"/>
      <c r="H1" s="206"/>
      <c r="I1" s="206"/>
    </row>
    <row r="2" spans="1:14" s="44" customFormat="1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116"/>
      <c r="K2" s="116"/>
      <c r="L2" s="116"/>
      <c r="M2" s="116"/>
      <c r="N2" s="116"/>
    </row>
    <row r="3" spans="1:14" s="44" customFormat="1" ht="12.75" x14ac:dyDescent="0.2">
      <c r="A3" s="235"/>
      <c r="B3" s="206"/>
      <c r="C3" s="206"/>
      <c r="D3" s="206"/>
      <c r="E3" s="206"/>
      <c r="F3" s="206"/>
      <c r="G3" s="206"/>
      <c r="H3" s="206"/>
      <c r="I3" s="206"/>
    </row>
    <row r="4" spans="1:14" s="67" customFormat="1" ht="12.75" x14ac:dyDescent="0.2">
      <c r="B4" s="224"/>
      <c r="C4" s="224"/>
      <c r="D4" s="224"/>
      <c r="E4" s="224"/>
      <c r="F4" s="224"/>
      <c r="G4" s="224"/>
      <c r="H4" s="224"/>
      <c r="I4" s="224" t="str">
        <f>VALUSD</f>
        <v>млн. дол. США</v>
      </c>
    </row>
    <row r="5" spans="1:14" s="171" customFormat="1" ht="12.75" x14ac:dyDescent="0.2">
      <c r="A5" s="94"/>
      <c r="B5" s="98">
        <v>42369</v>
      </c>
      <c r="C5" s="98">
        <v>42400</v>
      </c>
      <c r="D5" s="98">
        <v>42429</v>
      </c>
      <c r="E5" s="98">
        <v>42460</v>
      </c>
      <c r="F5" s="98">
        <v>42490</v>
      </c>
      <c r="G5" s="98">
        <v>42521</v>
      </c>
      <c r="H5" s="98">
        <v>42551</v>
      </c>
      <c r="I5" s="98">
        <v>42582</v>
      </c>
    </row>
    <row r="6" spans="1:14" s="27" customFormat="1" ht="31.5" x14ac:dyDescent="0.2">
      <c r="A6" s="121" t="s">
        <v>172</v>
      </c>
      <c r="B6" s="10">
        <f t="shared" ref="B6:H6" si="0">B$7+B$47</f>
        <v>65505.686112320007</v>
      </c>
      <c r="C6" s="10">
        <f t="shared" si="0"/>
        <v>65427.59130349</v>
      </c>
      <c r="D6" s="10">
        <f t="shared" si="0"/>
        <v>64349.583056180003</v>
      </c>
      <c r="E6" s="10">
        <f t="shared" si="0"/>
        <v>65236.759234120007</v>
      </c>
      <c r="F6" s="10">
        <f t="shared" si="0"/>
        <v>67099.457088760013</v>
      </c>
      <c r="G6" s="10">
        <f t="shared" si="0"/>
        <v>66897.645602379998</v>
      </c>
      <c r="H6" s="10">
        <f t="shared" si="0"/>
        <v>67121.006108709989</v>
      </c>
      <c r="I6" s="10">
        <v>66995.200916040005</v>
      </c>
    </row>
    <row r="7" spans="1:14" s="100" customFormat="1" ht="15" x14ac:dyDescent="0.2">
      <c r="A7" s="146" t="s">
        <v>50</v>
      </c>
      <c r="B7" s="84">
        <f t="shared" ref="B7:I7" si="1">B$8+B$32</f>
        <v>22060.244326390002</v>
      </c>
      <c r="C7" s="84">
        <f t="shared" si="1"/>
        <v>21851.593685870001</v>
      </c>
      <c r="D7" s="84">
        <f t="shared" si="1"/>
        <v>20901.171420940002</v>
      </c>
      <c r="E7" s="84">
        <f t="shared" si="1"/>
        <v>21108.379584550003</v>
      </c>
      <c r="F7" s="84">
        <f t="shared" si="1"/>
        <v>22546.901649110001</v>
      </c>
      <c r="G7" s="84">
        <f t="shared" si="1"/>
        <v>22767.39011108</v>
      </c>
      <c r="H7" s="84">
        <f t="shared" si="1"/>
        <v>22961.35258676</v>
      </c>
      <c r="I7" s="84">
        <f t="shared" si="1"/>
        <v>22798.599608599998</v>
      </c>
    </row>
    <row r="8" spans="1:14" s="40" customFormat="1" ht="15" outlineLevel="1" x14ac:dyDescent="0.2">
      <c r="A8" s="48" t="s">
        <v>74</v>
      </c>
      <c r="B8" s="73">
        <f t="shared" ref="B8:I8" si="2">B$9+B$30</f>
        <v>21166.125221090002</v>
      </c>
      <c r="C8" s="73">
        <f t="shared" si="2"/>
        <v>21010.688718429999</v>
      </c>
      <c r="D8" s="73">
        <f t="shared" si="2"/>
        <v>20126.796235790003</v>
      </c>
      <c r="E8" s="73">
        <f t="shared" si="2"/>
        <v>20309.302509890003</v>
      </c>
      <c r="F8" s="73">
        <f t="shared" si="2"/>
        <v>21730.409988300002</v>
      </c>
      <c r="G8" s="73">
        <f t="shared" si="2"/>
        <v>21953.27032851</v>
      </c>
      <c r="H8" s="73">
        <f t="shared" si="2"/>
        <v>22140.10231776</v>
      </c>
      <c r="I8" s="73">
        <f t="shared" si="2"/>
        <v>21980.454364609999</v>
      </c>
    </row>
    <row r="9" spans="1:14" s="26" customFormat="1" ht="12.75" outlineLevel="2" x14ac:dyDescent="0.2">
      <c r="A9" s="126" t="s">
        <v>130</v>
      </c>
      <c r="B9" s="93">
        <f t="shared" ref="B9:H9" si="3">SUM(B$10:B$29)</f>
        <v>21055.917848520003</v>
      </c>
      <c r="C9" s="93">
        <f t="shared" si="3"/>
        <v>20905.52512337</v>
      </c>
      <c r="D9" s="93">
        <f t="shared" si="3"/>
        <v>20029.028348660002</v>
      </c>
      <c r="E9" s="93">
        <f t="shared" si="3"/>
        <v>20209.676995340003</v>
      </c>
      <c r="F9" s="93">
        <f t="shared" si="3"/>
        <v>21626.704256430003</v>
      </c>
      <c r="G9" s="93">
        <f t="shared" si="3"/>
        <v>21849.480011740001</v>
      </c>
      <c r="H9" s="93">
        <f t="shared" si="3"/>
        <v>22036.341082120001</v>
      </c>
      <c r="I9" s="93">
        <v>21876.457954670001</v>
      </c>
    </row>
    <row r="10" spans="1:14" s="127" customFormat="1" ht="12.75" outlineLevel="3" x14ac:dyDescent="0.2">
      <c r="A10" s="74" t="s">
        <v>52</v>
      </c>
      <c r="B10" s="140">
        <v>4.1098024500000001</v>
      </c>
      <c r="C10" s="140">
        <v>3.95996003</v>
      </c>
      <c r="D10" s="140">
        <v>3.6814729000000002</v>
      </c>
      <c r="E10" s="140">
        <v>3.7989086599999999</v>
      </c>
      <c r="F10" s="140">
        <v>3.9544950399999999</v>
      </c>
      <c r="G10" s="140">
        <v>0</v>
      </c>
      <c r="H10" s="140">
        <v>0</v>
      </c>
      <c r="I10" s="140">
        <v>-0.01</v>
      </c>
    </row>
    <row r="11" spans="1:14" ht="12.75" outlineLevel="3" x14ac:dyDescent="0.2">
      <c r="A11" s="106" t="s">
        <v>161</v>
      </c>
      <c r="B11" s="86">
        <v>2523.1991677199999</v>
      </c>
      <c r="C11" s="86">
        <v>2407.7218186499999</v>
      </c>
      <c r="D11" s="86">
        <v>2238.3969935800001</v>
      </c>
      <c r="E11" s="86">
        <v>2309.7998951899999</v>
      </c>
      <c r="F11" s="86">
        <v>2404.3990104099998</v>
      </c>
      <c r="G11" s="86">
        <v>2406.36009642</v>
      </c>
      <c r="H11" s="86">
        <v>2436.5279818099998</v>
      </c>
      <c r="I11" s="86">
        <v>2442.0503597500001</v>
      </c>
      <c r="J11" s="6"/>
      <c r="K11" s="6"/>
      <c r="L11" s="6"/>
    </row>
    <row r="12" spans="1:14" ht="12.75" outlineLevel="3" x14ac:dyDescent="0.2">
      <c r="A12" s="106" t="s">
        <v>44</v>
      </c>
      <c r="B12" s="86">
        <v>1620.07918365</v>
      </c>
      <c r="C12" s="86">
        <v>1545.9342441700001</v>
      </c>
      <c r="D12" s="86">
        <v>1437.2152703199999</v>
      </c>
      <c r="E12" s="86">
        <v>1483.06117737</v>
      </c>
      <c r="F12" s="86">
        <v>1543.80075726</v>
      </c>
      <c r="G12" s="86">
        <v>1545.05991853</v>
      </c>
      <c r="H12" s="86">
        <v>1564.4299166400001</v>
      </c>
      <c r="I12" s="86">
        <v>1567.9756888899999</v>
      </c>
      <c r="J12" s="6"/>
      <c r="K12" s="6"/>
      <c r="L12" s="6"/>
    </row>
    <row r="13" spans="1:14" ht="12.75" outlineLevel="3" x14ac:dyDescent="0.2">
      <c r="A13" s="106" t="s">
        <v>72</v>
      </c>
      <c r="B13" s="86">
        <v>345.14499999999998</v>
      </c>
      <c r="C13" s="86">
        <v>349.12086348999998</v>
      </c>
      <c r="D13" s="86">
        <v>348.84125792999998</v>
      </c>
      <c r="E13" s="86">
        <v>350.86624798000003</v>
      </c>
      <c r="F13" s="86">
        <v>374.92282406999999</v>
      </c>
      <c r="G13" s="86">
        <v>402.76241576000001</v>
      </c>
      <c r="H13" s="86">
        <v>275.59527703999998</v>
      </c>
      <c r="I13" s="86">
        <v>109.06314021999999</v>
      </c>
      <c r="J13" s="6"/>
      <c r="K13" s="6"/>
      <c r="L13" s="6"/>
    </row>
    <row r="14" spans="1:14" ht="12.75" outlineLevel="3" x14ac:dyDescent="0.2">
      <c r="A14" s="106" t="s">
        <v>121</v>
      </c>
      <c r="B14" s="86">
        <v>62.49826307</v>
      </c>
      <c r="C14" s="86">
        <v>59.637952300000002</v>
      </c>
      <c r="D14" s="86">
        <v>55.443869020000001</v>
      </c>
      <c r="E14" s="86">
        <v>57.212479829999999</v>
      </c>
      <c r="F14" s="86">
        <v>59.555648159999997</v>
      </c>
      <c r="G14" s="86">
        <v>59.604223189999999</v>
      </c>
      <c r="H14" s="86">
        <v>60.351465210000001</v>
      </c>
      <c r="I14" s="86">
        <v>60.488251490000003</v>
      </c>
      <c r="J14" s="6"/>
      <c r="K14" s="6"/>
      <c r="L14" s="6"/>
    </row>
    <row r="15" spans="1:14" ht="12.75" outlineLevel="3" x14ac:dyDescent="0.2">
      <c r="A15" s="106" t="s">
        <v>178</v>
      </c>
      <c r="B15" s="86">
        <v>109.06488557</v>
      </c>
      <c r="C15" s="86">
        <v>104.07339539</v>
      </c>
      <c r="D15" s="86">
        <v>96.754356569999999</v>
      </c>
      <c r="E15" s="86">
        <v>99.840735710000004</v>
      </c>
      <c r="F15" s="86">
        <v>103.92976753000001</v>
      </c>
      <c r="G15" s="86">
        <v>104.01453517</v>
      </c>
      <c r="H15" s="86">
        <v>105.31853725000001</v>
      </c>
      <c r="I15" s="86">
        <v>105.55724116</v>
      </c>
      <c r="J15" s="6"/>
      <c r="K15" s="6"/>
      <c r="L15" s="6"/>
    </row>
    <row r="16" spans="1:14" ht="12.75" outlineLevel="3" x14ac:dyDescent="0.2">
      <c r="A16" s="106" t="s">
        <v>77</v>
      </c>
      <c r="B16" s="86">
        <v>135.41290332</v>
      </c>
      <c r="C16" s="86">
        <v>129.21556333000001</v>
      </c>
      <c r="D16" s="86">
        <v>120.12838287</v>
      </c>
      <c r="E16" s="86">
        <v>123.96037296</v>
      </c>
      <c r="F16" s="86">
        <v>129.03723769000001</v>
      </c>
      <c r="G16" s="86">
        <v>129.14248358</v>
      </c>
      <c r="H16" s="86">
        <v>130.76150795000001</v>
      </c>
      <c r="I16" s="86">
        <v>131.05787821999999</v>
      </c>
      <c r="J16" s="6"/>
      <c r="K16" s="6"/>
      <c r="L16" s="6"/>
    </row>
    <row r="17" spans="1:12" ht="12.75" outlineLevel="3" x14ac:dyDescent="0.2">
      <c r="A17" s="106" t="s">
        <v>142</v>
      </c>
      <c r="B17" s="86">
        <v>660.34998111000004</v>
      </c>
      <c r="C17" s="86">
        <v>630.12824267999997</v>
      </c>
      <c r="D17" s="86">
        <v>585.81400600999996</v>
      </c>
      <c r="E17" s="86">
        <v>604.50095918</v>
      </c>
      <c r="F17" s="86">
        <v>629.25862588999996</v>
      </c>
      <c r="G17" s="86">
        <v>629.77186444999995</v>
      </c>
      <c r="H17" s="86">
        <v>637.66714389000003</v>
      </c>
      <c r="I17" s="86">
        <v>639.11241313000005</v>
      </c>
      <c r="J17" s="6"/>
      <c r="K17" s="6"/>
      <c r="L17" s="6"/>
    </row>
    <row r="18" spans="1:12" ht="12.75" outlineLevel="3" x14ac:dyDescent="0.2">
      <c r="A18" s="106" t="s">
        <v>140</v>
      </c>
      <c r="B18" s="86">
        <v>43.704000389999997</v>
      </c>
      <c r="C18" s="86">
        <v>528.12500040999998</v>
      </c>
      <c r="D18" s="86">
        <v>528.53700069000001</v>
      </c>
      <c r="E18" s="86">
        <v>529.80900058999998</v>
      </c>
      <c r="F18" s="86">
        <v>484.51299999999998</v>
      </c>
      <c r="G18" s="86">
        <v>755.51800000000003</v>
      </c>
      <c r="H18" s="86">
        <v>755.51800000000003</v>
      </c>
      <c r="I18" s="86">
        <v>755.51800000000003</v>
      </c>
      <c r="J18" s="6"/>
      <c r="K18" s="6"/>
      <c r="L18" s="6"/>
    </row>
    <row r="19" spans="1:12" ht="12.75" outlineLevel="3" x14ac:dyDescent="0.2">
      <c r="A19" s="106" t="s">
        <v>132</v>
      </c>
      <c r="B19" s="86">
        <v>912.90555955000002</v>
      </c>
      <c r="C19" s="86">
        <v>876.26246692999996</v>
      </c>
      <c r="D19" s="86">
        <v>1267.1299779000001</v>
      </c>
      <c r="E19" s="86">
        <v>1303.56598353</v>
      </c>
      <c r="F19" s="86">
        <v>1951.7774004800001</v>
      </c>
      <c r="G19" s="86">
        <v>2070.7158290699999</v>
      </c>
      <c r="H19" s="86">
        <v>1968.70277412</v>
      </c>
      <c r="I19" s="86">
        <v>1986.1210588900001</v>
      </c>
      <c r="J19" s="6"/>
      <c r="K19" s="6"/>
      <c r="L19" s="6"/>
    </row>
    <row r="20" spans="1:12" ht="12.75" outlineLevel="3" x14ac:dyDescent="0.2">
      <c r="A20" s="106" t="s">
        <v>136</v>
      </c>
      <c r="B20" s="86">
        <v>0</v>
      </c>
      <c r="C20" s="86">
        <v>0</v>
      </c>
      <c r="D20" s="86">
        <v>0</v>
      </c>
      <c r="E20" s="86">
        <v>0</v>
      </c>
      <c r="F20" s="86">
        <v>11.91112963</v>
      </c>
      <c r="G20" s="86">
        <v>11.92084464</v>
      </c>
      <c r="H20" s="86">
        <v>28.807766059999999</v>
      </c>
      <c r="I20" s="86">
        <v>16.775408410000001</v>
      </c>
      <c r="J20" s="6"/>
      <c r="K20" s="6"/>
      <c r="L20" s="6"/>
    </row>
    <row r="21" spans="1:12" ht="12.75" outlineLevel="3" x14ac:dyDescent="0.2">
      <c r="A21" s="106" t="s">
        <v>0</v>
      </c>
      <c r="B21" s="86">
        <v>1807.33460988</v>
      </c>
      <c r="C21" s="86">
        <v>1446.0065132300001</v>
      </c>
      <c r="D21" s="86">
        <v>1430.63603259</v>
      </c>
      <c r="E21" s="86">
        <v>1114.91564537</v>
      </c>
      <c r="F21" s="86">
        <v>1357.74669999</v>
      </c>
      <c r="G21" s="86">
        <v>1300.08544138</v>
      </c>
      <c r="H21" s="86">
        <v>1368.2479883000001</v>
      </c>
      <c r="I21" s="86">
        <v>1405.7196986399999</v>
      </c>
      <c r="J21" s="6"/>
      <c r="K21" s="6"/>
      <c r="L21" s="6"/>
    </row>
    <row r="22" spans="1:12" ht="12.75" outlineLevel="3" x14ac:dyDescent="0.2">
      <c r="A22" s="106" t="s">
        <v>85</v>
      </c>
      <c r="B22" s="86">
        <v>160.20832754</v>
      </c>
      <c r="C22" s="86">
        <v>160.19879316999999</v>
      </c>
      <c r="D22" s="86">
        <v>160.1848129</v>
      </c>
      <c r="E22" s="86">
        <v>160.19070826999999</v>
      </c>
      <c r="F22" s="86">
        <v>160.19851883000001</v>
      </c>
      <c r="G22" s="86">
        <v>160.19868073999999</v>
      </c>
      <c r="H22" s="86">
        <v>160.20117155</v>
      </c>
      <c r="I22" s="86">
        <v>160.2016275</v>
      </c>
      <c r="J22" s="6"/>
      <c r="K22" s="6"/>
      <c r="L22" s="6"/>
    </row>
    <row r="23" spans="1:12" ht="12.75" outlineLevel="3" x14ac:dyDescent="0.2">
      <c r="A23" s="106" t="s">
        <v>152</v>
      </c>
      <c r="B23" s="86">
        <v>6676.2232943400004</v>
      </c>
      <c r="C23" s="86">
        <v>6374.3339652100003</v>
      </c>
      <c r="D23" s="86">
        <v>5907.8641992900002</v>
      </c>
      <c r="E23" s="86">
        <v>6030.1439771400001</v>
      </c>
      <c r="F23" s="86">
        <v>6252.8321869600004</v>
      </c>
      <c r="G23" s="86">
        <v>6257.4591539100002</v>
      </c>
      <c r="H23" s="86">
        <v>6502.2262047900003</v>
      </c>
      <c r="I23" s="86">
        <v>6493.4406124500001</v>
      </c>
      <c r="J23" s="6"/>
      <c r="K23" s="6"/>
      <c r="L23" s="6"/>
    </row>
    <row r="24" spans="1:12" ht="12.75" outlineLevel="3" x14ac:dyDescent="0.2">
      <c r="A24" s="106" t="s">
        <v>39</v>
      </c>
      <c r="B24" s="86">
        <v>0</v>
      </c>
      <c r="C24" s="86">
        <v>1.9879317400000001</v>
      </c>
      <c r="D24" s="86">
        <v>1.8481289700000001</v>
      </c>
      <c r="E24" s="86">
        <v>4.9584149200000001</v>
      </c>
      <c r="F24" s="86">
        <v>32.954125320000003</v>
      </c>
      <c r="G24" s="86">
        <v>32.9810035</v>
      </c>
      <c r="H24" s="86">
        <v>35.547013020000001</v>
      </c>
      <c r="I24" s="86">
        <v>43.822931699999998</v>
      </c>
      <c r="J24" s="6"/>
      <c r="K24" s="6"/>
      <c r="L24" s="6"/>
    </row>
    <row r="25" spans="1:12" ht="12.75" outlineLevel="3" x14ac:dyDescent="0.2">
      <c r="A25" s="106" t="s">
        <v>28</v>
      </c>
      <c r="B25" s="86">
        <v>1129.1352861099999</v>
      </c>
      <c r="C25" s="86">
        <v>1077.45900495</v>
      </c>
      <c r="D25" s="86">
        <v>1001.68590024</v>
      </c>
      <c r="E25" s="86">
        <v>1033.63880219</v>
      </c>
      <c r="F25" s="86">
        <v>1075.97204343</v>
      </c>
      <c r="G25" s="86">
        <v>1076.8496322799999</v>
      </c>
      <c r="H25" s="86">
        <v>1029.9983395100001</v>
      </c>
      <c r="I25" s="86">
        <v>971.8445739</v>
      </c>
      <c r="J25" s="6"/>
      <c r="K25" s="6"/>
      <c r="L25" s="6"/>
    </row>
    <row r="26" spans="1:12" ht="12.75" outlineLevel="3" x14ac:dyDescent="0.2">
      <c r="A26" s="106" t="s">
        <v>109</v>
      </c>
      <c r="B26" s="86">
        <v>2025.9766530700001</v>
      </c>
      <c r="C26" s="86">
        <v>1933.2553109400001</v>
      </c>
      <c r="D26" s="86">
        <v>1797.2976953800001</v>
      </c>
      <c r="E26" s="86">
        <v>1854.6299161100001</v>
      </c>
      <c r="F26" s="86">
        <v>1776.33816776</v>
      </c>
      <c r="G26" s="86">
        <v>1630.7632416399999</v>
      </c>
      <c r="H26" s="86">
        <v>1651.20767912</v>
      </c>
      <c r="I26" s="86">
        <v>1654.9501327099999</v>
      </c>
      <c r="J26" s="6"/>
      <c r="K26" s="6"/>
      <c r="L26" s="6"/>
    </row>
    <row r="27" spans="1:12" ht="12.75" outlineLevel="3" x14ac:dyDescent="0.2">
      <c r="A27" s="106" t="s">
        <v>169</v>
      </c>
      <c r="B27" s="86">
        <v>1304.18033797</v>
      </c>
      <c r="C27" s="86">
        <v>1244.4929022599999</v>
      </c>
      <c r="D27" s="86">
        <v>1156.9730146300001</v>
      </c>
      <c r="E27" s="86">
        <v>1193.8794393999999</v>
      </c>
      <c r="F27" s="86">
        <v>1242.7754234199999</v>
      </c>
      <c r="G27" s="86">
        <v>1243.78906112</v>
      </c>
      <c r="H27" s="86">
        <v>1259.382108</v>
      </c>
      <c r="I27" s="86">
        <v>1262.23649099</v>
      </c>
      <c r="J27" s="6"/>
      <c r="K27" s="6"/>
      <c r="L27" s="6"/>
    </row>
    <row r="28" spans="1:12" ht="12.75" outlineLevel="3" x14ac:dyDescent="0.2">
      <c r="A28" s="106" t="s">
        <v>2</v>
      </c>
      <c r="B28" s="86">
        <v>0</v>
      </c>
      <c r="C28" s="86">
        <v>0</v>
      </c>
      <c r="D28" s="86">
        <v>0</v>
      </c>
      <c r="E28" s="86">
        <v>0</v>
      </c>
      <c r="F28" s="86">
        <v>2.2512040000000001E-2</v>
      </c>
      <c r="G28" s="86">
        <v>2.2530399999999999E-2</v>
      </c>
      <c r="H28" s="86">
        <v>7.90873764</v>
      </c>
      <c r="I28" s="86">
        <v>7.9266627500000002</v>
      </c>
      <c r="J28" s="6"/>
      <c r="K28" s="6"/>
      <c r="L28" s="6"/>
    </row>
    <row r="29" spans="1:12" ht="12.75" outlineLevel="3" x14ac:dyDescent="0.2">
      <c r="A29" s="106" t="s">
        <v>56</v>
      </c>
      <c r="B29" s="86">
        <v>1536.3905927799999</v>
      </c>
      <c r="C29" s="86">
        <v>2033.6111944899999</v>
      </c>
      <c r="D29" s="86">
        <v>1890.59597687</v>
      </c>
      <c r="E29" s="86">
        <v>1950.9043309399999</v>
      </c>
      <c r="F29" s="86">
        <v>2030.8046825199999</v>
      </c>
      <c r="G29" s="86">
        <v>2032.4610559600001</v>
      </c>
      <c r="H29" s="86">
        <v>2057.9414702200002</v>
      </c>
      <c r="I29" s="86">
        <v>2062.6057838699999</v>
      </c>
      <c r="J29" s="6"/>
      <c r="K29" s="6"/>
      <c r="L29" s="6"/>
    </row>
    <row r="30" spans="1:12" ht="12.75" outlineLevel="2" x14ac:dyDescent="0.2">
      <c r="A30" s="21" t="s">
        <v>8</v>
      </c>
      <c r="B30" s="172">
        <f t="shared" ref="B30:H30" si="4">SUM(B$31:B$31)</f>
        <v>110.20737257</v>
      </c>
      <c r="C30" s="172">
        <f t="shared" si="4"/>
        <v>105.16359506000001</v>
      </c>
      <c r="D30" s="172">
        <f t="shared" si="4"/>
        <v>97.767887130000005</v>
      </c>
      <c r="E30" s="172">
        <f t="shared" si="4"/>
        <v>99.625514550000005</v>
      </c>
      <c r="F30" s="172">
        <f t="shared" si="4"/>
        <v>103.70573186999999</v>
      </c>
      <c r="G30" s="172">
        <f t="shared" si="4"/>
        <v>103.79031677</v>
      </c>
      <c r="H30" s="172">
        <f t="shared" si="4"/>
        <v>103.76123564</v>
      </c>
      <c r="I30" s="172">
        <v>103.99640994000001</v>
      </c>
      <c r="J30" s="6"/>
      <c r="K30" s="6"/>
      <c r="L30" s="6"/>
    </row>
    <row r="31" spans="1:12" ht="12.75" outlineLevel="3" x14ac:dyDescent="0.2">
      <c r="A31" s="106" t="s">
        <v>97</v>
      </c>
      <c r="B31" s="86">
        <v>110.20737257</v>
      </c>
      <c r="C31" s="86">
        <v>105.16359506000001</v>
      </c>
      <c r="D31" s="86">
        <v>97.767887130000005</v>
      </c>
      <c r="E31" s="86">
        <v>99.625514550000005</v>
      </c>
      <c r="F31" s="86">
        <v>103.70573186999999</v>
      </c>
      <c r="G31" s="86">
        <v>103.79031677</v>
      </c>
      <c r="H31" s="86">
        <v>103.76123564</v>
      </c>
      <c r="I31" s="86">
        <v>103.99640994000001</v>
      </c>
      <c r="J31" s="6"/>
      <c r="K31" s="6"/>
      <c r="L31" s="6"/>
    </row>
    <row r="32" spans="1:12" ht="15" outlineLevel="1" x14ac:dyDescent="0.25">
      <c r="A32" s="175" t="s">
        <v>114</v>
      </c>
      <c r="B32" s="41">
        <f t="shared" ref="B32:I32" si="5">B$33+B$41+B$45</f>
        <v>894.11910529999989</v>
      </c>
      <c r="C32" s="41">
        <f t="shared" si="5"/>
        <v>840.90496744000006</v>
      </c>
      <c r="D32" s="41">
        <f t="shared" si="5"/>
        <v>774.37518514999988</v>
      </c>
      <c r="E32" s="41">
        <f t="shared" si="5"/>
        <v>799.07707465999999</v>
      </c>
      <c r="F32" s="41">
        <f t="shared" si="5"/>
        <v>816.49166080999998</v>
      </c>
      <c r="G32" s="41">
        <f t="shared" si="5"/>
        <v>814.11978256999998</v>
      </c>
      <c r="H32" s="41">
        <f t="shared" si="5"/>
        <v>821.250269</v>
      </c>
      <c r="I32" s="41">
        <f t="shared" si="5"/>
        <v>818.14524399000004</v>
      </c>
      <c r="J32" s="6"/>
      <c r="K32" s="6"/>
      <c r="L32" s="6"/>
    </row>
    <row r="33" spans="1:12" ht="12.75" outlineLevel="2" x14ac:dyDescent="0.2">
      <c r="A33" s="21" t="s">
        <v>130</v>
      </c>
      <c r="B33" s="172">
        <f t="shared" ref="B33:H33" si="6">SUM(B$34:B$40)</f>
        <v>683.31482615999994</v>
      </c>
      <c r="C33" s="172">
        <f t="shared" si="6"/>
        <v>652.04207309000003</v>
      </c>
      <c r="D33" s="172">
        <f t="shared" si="6"/>
        <v>598.79421411999999</v>
      </c>
      <c r="E33" s="172">
        <f t="shared" si="6"/>
        <v>617.89522459</v>
      </c>
      <c r="F33" s="172">
        <f t="shared" si="6"/>
        <v>643.20146070999999</v>
      </c>
      <c r="G33" s="172">
        <f t="shared" si="6"/>
        <v>643.72607137</v>
      </c>
      <c r="H33" s="172">
        <f t="shared" si="6"/>
        <v>651.79629096999997</v>
      </c>
      <c r="I33" s="172">
        <v>653.27358384000001</v>
      </c>
      <c r="J33" s="6"/>
      <c r="K33" s="6"/>
      <c r="L33" s="6"/>
    </row>
    <row r="34" spans="1:12" ht="12.75" outlineLevel="3" x14ac:dyDescent="0.2">
      <c r="A34" s="106" t="s">
        <v>154</v>
      </c>
      <c r="B34" s="86">
        <v>4.8331999999999997E-4</v>
      </c>
      <c r="C34" s="86">
        <v>4.6119999999999999E-4</v>
      </c>
      <c r="D34" s="86">
        <v>4.2876999999999998E-4</v>
      </c>
      <c r="E34" s="86">
        <v>4.4244E-4</v>
      </c>
      <c r="F34" s="86">
        <v>4.6055999999999999E-4</v>
      </c>
      <c r="G34" s="86">
        <v>4.6094000000000002E-4</v>
      </c>
      <c r="H34" s="86">
        <v>4.6672E-4</v>
      </c>
      <c r="I34" s="86">
        <v>4.6778E-4</v>
      </c>
      <c r="J34" s="6"/>
      <c r="K34" s="6"/>
      <c r="L34" s="6"/>
    </row>
    <row r="35" spans="1:12" ht="12.75" outlineLevel="3" x14ac:dyDescent="0.2">
      <c r="A35" s="106" t="s">
        <v>46</v>
      </c>
      <c r="B35" s="86">
        <v>41.665508709999997</v>
      </c>
      <c r="C35" s="86">
        <v>39.758634870000002</v>
      </c>
      <c r="D35" s="86">
        <v>36.962579339999998</v>
      </c>
      <c r="E35" s="86">
        <v>38.141653220000002</v>
      </c>
      <c r="F35" s="86">
        <v>39.703765439999998</v>
      </c>
      <c r="G35" s="86">
        <v>39.736148790000001</v>
      </c>
      <c r="H35" s="86">
        <v>40.234310139999998</v>
      </c>
      <c r="I35" s="86">
        <v>40.325500990000002</v>
      </c>
      <c r="J35" s="6"/>
      <c r="K35" s="6"/>
      <c r="L35" s="6"/>
    </row>
    <row r="36" spans="1:12" ht="12.75" outlineLevel="3" x14ac:dyDescent="0.2">
      <c r="A36" s="106" t="s">
        <v>51</v>
      </c>
      <c r="B36" s="86">
        <v>124.99652613000001</v>
      </c>
      <c r="C36" s="86">
        <v>119.27590461</v>
      </c>
      <c r="D36" s="86">
        <v>110.88773802</v>
      </c>
      <c r="E36" s="86">
        <v>114.42495966</v>
      </c>
      <c r="F36" s="86">
        <v>119.11129631999999</v>
      </c>
      <c r="G36" s="86">
        <v>119.20844637</v>
      </c>
      <c r="H36" s="86">
        <v>120.70293042</v>
      </c>
      <c r="I36" s="86">
        <v>120.97650297</v>
      </c>
      <c r="J36" s="6"/>
      <c r="K36" s="6"/>
      <c r="L36" s="6"/>
    </row>
    <row r="37" spans="1:12" ht="12.75" outlineLevel="3" x14ac:dyDescent="0.2">
      <c r="A37" s="106" t="s">
        <v>181</v>
      </c>
      <c r="B37" s="86">
        <v>133.32962782999999</v>
      </c>
      <c r="C37" s="86">
        <v>127.22763161</v>
      </c>
      <c r="D37" s="86">
        <v>110.88773802</v>
      </c>
      <c r="E37" s="86">
        <v>114.42495966</v>
      </c>
      <c r="F37" s="86">
        <v>119.11129631999999</v>
      </c>
      <c r="G37" s="86">
        <v>119.20844637</v>
      </c>
      <c r="H37" s="86">
        <v>120.70293042</v>
      </c>
      <c r="I37" s="86">
        <v>120.97650297</v>
      </c>
      <c r="J37" s="6"/>
      <c r="K37" s="6"/>
      <c r="L37" s="6"/>
    </row>
    <row r="38" spans="1:12" ht="12.75" outlineLevel="3" x14ac:dyDescent="0.2">
      <c r="A38" s="106" t="s">
        <v>146</v>
      </c>
      <c r="B38" s="86">
        <v>199.99444181999999</v>
      </c>
      <c r="C38" s="86">
        <v>190.84144737</v>
      </c>
      <c r="D38" s="86">
        <v>177.42038084999999</v>
      </c>
      <c r="E38" s="86">
        <v>183.07993544999999</v>
      </c>
      <c r="F38" s="86">
        <v>190.57807413</v>
      </c>
      <c r="G38" s="86">
        <v>190.73351421000001</v>
      </c>
      <c r="H38" s="86">
        <v>193.12468866</v>
      </c>
      <c r="I38" s="86">
        <v>193.56240477</v>
      </c>
      <c r="J38" s="6"/>
      <c r="K38" s="6"/>
      <c r="L38" s="6"/>
    </row>
    <row r="39" spans="1:12" ht="12.75" outlineLevel="3" x14ac:dyDescent="0.2">
      <c r="A39" s="106" t="s">
        <v>41</v>
      </c>
      <c r="B39" s="86">
        <v>10.41637718</v>
      </c>
      <c r="C39" s="86">
        <v>9.9396587200000006</v>
      </c>
      <c r="D39" s="86">
        <v>9.2406448399999999</v>
      </c>
      <c r="E39" s="86">
        <v>9.5354133000000001</v>
      </c>
      <c r="F39" s="86">
        <v>9.9259413599999995</v>
      </c>
      <c r="G39" s="86">
        <v>9.9340372000000006</v>
      </c>
      <c r="H39" s="86">
        <v>10.058577530000001</v>
      </c>
      <c r="I39" s="86">
        <v>10.081375250000001</v>
      </c>
      <c r="J39" s="6"/>
      <c r="K39" s="6"/>
      <c r="L39" s="6"/>
    </row>
    <row r="40" spans="1:12" ht="12.75" outlineLevel="3" x14ac:dyDescent="0.2">
      <c r="A40" s="106" t="s">
        <v>177</v>
      </c>
      <c r="B40" s="86">
        <v>172.91186117000001</v>
      </c>
      <c r="C40" s="86">
        <v>164.99833470999999</v>
      </c>
      <c r="D40" s="86">
        <v>153.39470428000001</v>
      </c>
      <c r="E40" s="86">
        <v>158.28786086</v>
      </c>
      <c r="F40" s="86">
        <v>164.77062658</v>
      </c>
      <c r="G40" s="86">
        <v>164.90501749000001</v>
      </c>
      <c r="H40" s="86">
        <v>166.97238708</v>
      </c>
      <c r="I40" s="86">
        <v>167.35082911000001</v>
      </c>
      <c r="J40" s="6"/>
      <c r="K40" s="6"/>
      <c r="L40" s="6"/>
    </row>
    <row r="41" spans="1:12" ht="12.75" outlineLevel="2" x14ac:dyDescent="0.2">
      <c r="A41" s="21" t="s">
        <v>8</v>
      </c>
      <c r="B41" s="172">
        <f t="shared" ref="B41:H41" si="7">SUM(B$42:B$44)</f>
        <v>210.76450316</v>
      </c>
      <c r="C41" s="172">
        <f t="shared" si="7"/>
        <v>188.82493877000002</v>
      </c>
      <c r="D41" s="172">
        <f t="shared" si="7"/>
        <v>175.54568469999998</v>
      </c>
      <c r="E41" s="172">
        <f t="shared" si="7"/>
        <v>181.14543813999998</v>
      </c>
      <c r="F41" s="172">
        <f t="shared" si="7"/>
        <v>173.25229690000003</v>
      </c>
      <c r="G41" s="172">
        <f t="shared" si="7"/>
        <v>170.35577708999998</v>
      </c>
      <c r="H41" s="172">
        <f t="shared" si="7"/>
        <v>169.41556835</v>
      </c>
      <c r="I41" s="172">
        <v>164.83316341</v>
      </c>
      <c r="J41" s="6"/>
      <c r="K41" s="6"/>
      <c r="L41" s="6"/>
    </row>
    <row r="42" spans="1:12" ht="12.75" outlineLevel="3" x14ac:dyDescent="0.2">
      <c r="A42" s="106" t="s">
        <v>10</v>
      </c>
      <c r="B42" s="86">
        <v>43.748784149999999</v>
      </c>
      <c r="C42" s="86">
        <v>31.30992496</v>
      </c>
      <c r="D42" s="86">
        <v>29.108031230000002</v>
      </c>
      <c r="E42" s="86">
        <v>30.03655191</v>
      </c>
      <c r="F42" s="86">
        <v>20.84447686</v>
      </c>
      <c r="G42" s="86">
        <v>20.861478120000001</v>
      </c>
      <c r="H42" s="86">
        <v>21.12301282</v>
      </c>
      <c r="I42" s="86">
        <v>21.17088802</v>
      </c>
      <c r="J42" s="6"/>
      <c r="K42" s="6"/>
      <c r="L42" s="6"/>
    </row>
    <row r="43" spans="1:12" ht="12.75" outlineLevel="3" x14ac:dyDescent="0.2">
      <c r="A43" s="106" t="s">
        <v>107</v>
      </c>
      <c r="B43" s="86">
        <v>160.82312705000001</v>
      </c>
      <c r="C43" s="86">
        <v>151.97190775000001</v>
      </c>
      <c r="D43" s="86">
        <v>141.28437047</v>
      </c>
      <c r="E43" s="86">
        <v>145.79121800999999</v>
      </c>
      <c r="F43" s="86">
        <v>147.23793284000001</v>
      </c>
      <c r="G43" s="86">
        <v>144.32019507999999</v>
      </c>
      <c r="H43" s="86">
        <v>143.05358530000001</v>
      </c>
      <c r="I43" s="86">
        <v>138.78272466999999</v>
      </c>
      <c r="J43" s="6"/>
      <c r="K43" s="6"/>
      <c r="L43" s="6"/>
    </row>
    <row r="44" spans="1:12" ht="12.75" outlineLevel="3" x14ac:dyDescent="0.2">
      <c r="A44" s="106" t="s">
        <v>30</v>
      </c>
      <c r="B44" s="86">
        <v>6.1925919599999997</v>
      </c>
      <c r="C44" s="86">
        <v>5.5431060600000004</v>
      </c>
      <c r="D44" s="86">
        <v>5.1532830000000001</v>
      </c>
      <c r="E44" s="86">
        <v>5.3176682199999998</v>
      </c>
      <c r="F44" s="86">
        <v>5.1698871999999998</v>
      </c>
      <c r="G44" s="86">
        <v>5.1741038899999996</v>
      </c>
      <c r="H44" s="86">
        <v>5.2389702299999996</v>
      </c>
      <c r="I44" s="86">
        <v>4.8795507200000001</v>
      </c>
      <c r="J44" s="6"/>
      <c r="K44" s="6"/>
      <c r="L44" s="6"/>
    </row>
    <row r="45" spans="1:12" ht="12.75" outlineLevel="2" x14ac:dyDescent="0.2">
      <c r="A45" s="21" t="s">
        <v>133</v>
      </c>
      <c r="B45" s="172">
        <f t="shared" ref="B45:H45" si="8">SUM(B$46:B$46)</f>
        <v>3.9775980000000002E-2</v>
      </c>
      <c r="C45" s="172">
        <f t="shared" si="8"/>
        <v>3.7955580000000003E-2</v>
      </c>
      <c r="D45" s="172">
        <f t="shared" si="8"/>
        <v>3.5286329999999998E-2</v>
      </c>
      <c r="E45" s="172">
        <f t="shared" si="8"/>
        <v>3.6411930000000002E-2</v>
      </c>
      <c r="F45" s="172">
        <f t="shared" si="8"/>
        <v>3.7903199999999998E-2</v>
      </c>
      <c r="G45" s="172">
        <f t="shared" si="8"/>
        <v>3.793411E-2</v>
      </c>
      <c r="H45" s="172">
        <f t="shared" si="8"/>
        <v>3.8409680000000002E-2</v>
      </c>
      <c r="I45" s="172">
        <v>3.8496740000000002E-2</v>
      </c>
      <c r="J45" s="6"/>
      <c r="K45" s="6"/>
      <c r="L45" s="6"/>
    </row>
    <row r="46" spans="1:12" ht="12.75" outlineLevel="3" x14ac:dyDescent="0.2">
      <c r="A46" s="106" t="s">
        <v>175</v>
      </c>
      <c r="B46" s="86">
        <v>3.9775980000000002E-2</v>
      </c>
      <c r="C46" s="86">
        <v>3.7955580000000003E-2</v>
      </c>
      <c r="D46" s="86">
        <v>3.5286329999999998E-2</v>
      </c>
      <c r="E46" s="86">
        <v>3.6411930000000002E-2</v>
      </c>
      <c r="F46" s="86">
        <v>3.7903199999999998E-2</v>
      </c>
      <c r="G46" s="86">
        <v>3.793411E-2</v>
      </c>
      <c r="H46" s="86">
        <v>3.8409680000000002E-2</v>
      </c>
      <c r="I46" s="86">
        <v>3.8496740000000002E-2</v>
      </c>
      <c r="J46" s="6"/>
      <c r="K46" s="6"/>
      <c r="L46" s="6"/>
    </row>
    <row r="47" spans="1:12" ht="15" x14ac:dyDescent="0.25">
      <c r="A47" s="130" t="s">
        <v>80</v>
      </c>
      <c r="B47" s="191">
        <f t="shared" ref="B47:I47" si="9">B$48+B$70</f>
        <v>43445.441785930001</v>
      </c>
      <c r="C47" s="191">
        <f t="shared" si="9"/>
        <v>43575.99761762</v>
      </c>
      <c r="D47" s="191">
        <f t="shared" si="9"/>
        <v>43448.411635240001</v>
      </c>
      <c r="E47" s="191">
        <f t="shared" si="9"/>
        <v>44128.379649570001</v>
      </c>
      <c r="F47" s="191">
        <f t="shared" si="9"/>
        <v>44552.555439650008</v>
      </c>
      <c r="G47" s="191">
        <f t="shared" si="9"/>
        <v>44130.255491299999</v>
      </c>
      <c r="H47" s="191">
        <f t="shared" si="9"/>
        <v>44159.653521949993</v>
      </c>
      <c r="I47" s="191">
        <f t="shared" si="9"/>
        <v>44196.601307440003</v>
      </c>
      <c r="J47" s="6"/>
      <c r="K47" s="6"/>
      <c r="L47" s="6"/>
    </row>
    <row r="48" spans="1:12" ht="15" outlineLevel="1" x14ac:dyDescent="0.25">
      <c r="A48" s="175" t="s">
        <v>74</v>
      </c>
      <c r="B48" s="41">
        <f t="shared" ref="B48:I48" si="10">B$49+B$56+B$62+B$64+B$68</f>
        <v>34426.979807620002</v>
      </c>
      <c r="C48" s="41">
        <f t="shared" si="10"/>
        <v>34349.248189290003</v>
      </c>
      <c r="D48" s="41">
        <f t="shared" si="10"/>
        <v>34720.256965749999</v>
      </c>
      <c r="E48" s="41">
        <f t="shared" si="10"/>
        <v>35288.784872429998</v>
      </c>
      <c r="F48" s="41">
        <f t="shared" si="10"/>
        <v>35796.919990380004</v>
      </c>
      <c r="G48" s="41">
        <f t="shared" si="10"/>
        <v>35606.462977579999</v>
      </c>
      <c r="H48" s="41">
        <f t="shared" si="10"/>
        <v>35649.108000759996</v>
      </c>
      <c r="I48" s="41">
        <f t="shared" si="10"/>
        <v>35578.583408110004</v>
      </c>
      <c r="J48" s="6"/>
      <c r="K48" s="6"/>
      <c r="L48" s="6"/>
    </row>
    <row r="49" spans="1:12" ht="12.75" outlineLevel="2" x14ac:dyDescent="0.2">
      <c r="A49" s="21" t="s">
        <v>143</v>
      </c>
      <c r="B49" s="172">
        <f t="shared" ref="B49:H49" si="11">SUM(B$50:B$55)</f>
        <v>14059.99637889</v>
      </c>
      <c r="C49" s="172">
        <f t="shared" si="11"/>
        <v>13990.078145400001</v>
      </c>
      <c r="D49" s="172">
        <f t="shared" si="11"/>
        <v>14018.65264058</v>
      </c>
      <c r="E49" s="172">
        <f t="shared" si="11"/>
        <v>14209.318265079999</v>
      </c>
      <c r="F49" s="172">
        <f t="shared" si="11"/>
        <v>14251.86646186</v>
      </c>
      <c r="G49" s="172">
        <f t="shared" si="11"/>
        <v>14106.526441259999</v>
      </c>
      <c r="H49" s="172">
        <f t="shared" si="11"/>
        <v>14105.709332559998</v>
      </c>
      <c r="I49" s="172">
        <v>14058.279767280001</v>
      </c>
      <c r="J49" s="6"/>
      <c r="K49" s="6"/>
      <c r="L49" s="6"/>
    </row>
    <row r="50" spans="1:12" ht="12.75" outlineLevel="3" x14ac:dyDescent="0.2">
      <c r="A50" s="106" t="s">
        <v>29</v>
      </c>
      <c r="B50" s="86">
        <v>2414.6460216999999</v>
      </c>
      <c r="C50" s="86">
        <v>2409.5630227900001</v>
      </c>
      <c r="D50" s="86">
        <v>2432.3260381199998</v>
      </c>
      <c r="E50" s="86">
        <v>2502.6040324999999</v>
      </c>
      <c r="F50" s="86">
        <v>2510.1180436599998</v>
      </c>
      <c r="G50" s="86">
        <v>2461.7190326800001</v>
      </c>
      <c r="H50" s="86">
        <v>2450.8900372500002</v>
      </c>
      <c r="I50" s="86">
        <v>2450.88997896</v>
      </c>
      <c r="J50" s="6"/>
      <c r="K50" s="6"/>
      <c r="L50" s="6"/>
    </row>
    <row r="51" spans="1:12" ht="12.75" outlineLevel="3" x14ac:dyDescent="0.2">
      <c r="A51" s="106" t="s">
        <v>98</v>
      </c>
      <c r="B51" s="86">
        <v>582.92959400999996</v>
      </c>
      <c r="C51" s="86">
        <v>585.26213554000003</v>
      </c>
      <c r="D51" s="86">
        <v>591.01053108999997</v>
      </c>
      <c r="E51" s="86">
        <v>607.69416908999995</v>
      </c>
      <c r="F51" s="86">
        <v>619.33635807999997</v>
      </c>
      <c r="G51" s="86">
        <v>591.38786855000001</v>
      </c>
      <c r="H51" s="86">
        <v>597.74308947999998</v>
      </c>
      <c r="I51" s="86">
        <v>602.98127706000002</v>
      </c>
      <c r="J51" s="6"/>
      <c r="K51" s="6"/>
      <c r="L51" s="6"/>
    </row>
    <row r="52" spans="1:12" ht="12.75" outlineLevel="3" x14ac:dyDescent="0.2">
      <c r="A52" s="106" t="s">
        <v>78</v>
      </c>
      <c r="B52" s="86">
        <v>522.07487058000004</v>
      </c>
      <c r="C52" s="86">
        <v>520.97586643</v>
      </c>
      <c r="D52" s="86">
        <v>519.32141300000001</v>
      </c>
      <c r="E52" s="86">
        <v>534.32633698999996</v>
      </c>
      <c r="F52" s="86">
        <v>538.20223959999998</v>
      </c>
      <c r="G52" s="86">
        <v>527.82485667000003</v>
      </c>
      <c r="H52" s="86">
        <v>525.50297797999997</v>
      </c>
      <c r="I52" s="86">
        <v>536.59296540000003</v>
      </c>
      <c r="J52" s="6"/>
      <c r="K52" s="6"/>
      <c r="L52" s="6"/>
    </row>
    <row r="53" spans="1:12" ht="12.75" outlineLevel="3" x14ac:dyDescent="0.2">
      <c r="A53" s="106" t="s">
        <v>66</v>
      </c>
      <c r="B53" s="86">
        <v>5197.6524570499996</v>
      </c>
      <c r="C53" s="86">
        <v>5151.7600067000003</v>
      </c>
      <c r="D53" s="86">
        <v>5150.3239540799996</v>
      </c>
      <c r="E53" s="86">
        <v>5132.9939155100001</v>
      </c>
      <c r="F53" s="86">
        <v>5136.1897376099996</v>
      </c>
      <c r="G53" s="86">
        <v>5116.7971250500004</v>
      </c>
      <c r="H53" s="86">
        <v>5138.3289531700002</v>
      </c>
      <c r="I53" s="86">
        <v>5095.6319940499998</v>
      </c>
      <c r="J53" s="6"/>
      <c r="K53" s="6"/>
      <c r="L53" s="6"/>
    </row>
    <row r="54" spans="1:12" ht="12.75" outlineLevel="3" x14ac:dyDescent="0.2">
      <c r="A54" s="106" t="s">
        <v>94</v>
      </c>
      <c r="B54" s="86">
        <v>5341.8389230499997</v>
      </c>
      <c r="C54" s="86">
        <v>5321.6626014399999</v>
      </c>
      <c r="D54" s="86">
        <v>5324.8161917899997</v>
      </c>
      <c r="E54" s="86">
        <v>5430.8452984899995</v>
      </c>
      <c r="F54" s="86">
        <v>5447.1655704100003</v>
      </c>
      <c r="G54" s="86">
        <v>5407.9430458099996</v>
      </c>
      <c r="H54" s="86">
        <v>5392.3897621799997</v>
      </c>
      <c r="I54" s="86">
        <v>5371.3290393099996</v>
      </c>
      <c r="J54" s="6"/>
      <c r="K54" s="6"/>
      <c r="L54" s="6"/>
    </row>
    <row r="55" spans="1:12" ht="12.75" outlineLevel="3" x14ac:dyDescent="0.2">
      <c r="A55" s="106" t="s">
        <v>23</v>
      </c>
      <c r="B55" s="86">
        <v>0.85451250000000001</v>
      </c>
      <c r="C55" s="86">
        <v>0.85451250000000001</v>
      </c>
      <c r="D55" s="86">
        <v>0.85451250000000001</v>
      </c>
      <c r="E55" s="86">
        <v>0.85451250000000001</v>
      </c>
      <c r="F55" s="86">
        <v>0.85451250000000001</v>
      </c>
      <c r="G55" s="86">
        <v>0.85451250000000001</v>
      </c>
      <c r="H55" s="86">
        <v>0.85451250000000001</v>
      </c>
      <c r="I55" s="86">
        <v>0.85451250000000001</v>
      </c>
      <c r="J55" s="6"/>
      <c r="K55" s="6"/>
      <c r="L55" s="6"/>
    </row>
    <row r="56" spans="1:12" ht="12.75" outlineLevel="2" x14ac:dyDescent="0.2">
      <c r="A56" s="21" t="s">
        <v>4</v>
      </c>
      <c r="B56" s="172">
        <f t="shared" ref="B56:H56" si="12">SUM(B$57:B$61)</f>
        <v>1362.81742308</v>
      </c>
      <c r="C56" s="172">
        <f t="shared" si="12"/>
        <v>1361.4314528300001</v>
      </c>
      <c r="D56" s="172">
        <f t="shared" si="12"/>
        <v>1387.0916109900002</v>
      </c>
      <c r="E56" s="172">
        <f t="shared" si="12"/>
        <v>1731.1760134600004</v>
      </c>
      <c r="F56" s="172">
        <f t="shared" si="12"/>
        <v>1766.4358332100001</v>
      </c>
      <c r="G56" s="172">
        <f t="shared" si="12"/>
        <v>1733.8145481900001</v>
      </c>
      <c r="H56" s="172">
        <f t="shared" si="12"/>
        <v>1782.23152914</v>
      </c>
      <c r="I56" s="172">
        <v>1765.84553048</v>
      </c>
      <c r="J56" s="6"/>
      <c r="K56" s="6"/>
      <c r="L56" s="6"/>
    </row>
    <row r="57" spans="1:12" ht="12.75" outlineLevel="3" x14ac:dyDescent="0.2">
      <c r="A57" s="106" t="s">
        <v>103</v>
      </c>
      <c r="B57" s="86">
        <v>288.07592721999998</v>
      </c>
      <c r="C57" s="86">
        <v>283.98775449999999</v>
      </c>
      <c r="D57" s="86">
        <v>295.28473179999997</v>
      </c>
      <c r="E57" s="86">
        <v>306.98745932000003</v>
      </c>
      <c r="F57" s="86">
        <v>318.55279139999999</v>
      </c>
      <c r="G57" s="86">
        <v>306.77498952000002</v>
      </c>
      <c r="H57" s="86">
        <v>307.90588502000003</v>
      </c>
      <c r="I57" s="86">
        <v>303.93970466000002</v>
      </c>
      <c r="J57" s="6"/>
      <c r="K57" s="6"/>
      <c r="L57" s="6"/>
    </row>
    <row r="58" spans="1:12" ht="12.75" outlineLevel="3" x14ac:dyDescent="0.2">
      <c r="A58" s="106" t="s">
        <v>36</v>
      </c>
      <c r="B58" s="86">
        <v>226.16820203</v>
      </c>
      <c r="C58" s="86">
        <v>225.69210212999999</v>
      </c>
      <c r="D58" s="86">
        <v>227.82420357000001</v>
      </c>
      <c r="E58" s="86">
        <v>234.40680304</v>
      </c>
      <c r="F58" s="86">
        <v>235.11060409000001</v>
      </c>
      <c r="G58" s="86">
        <v>230.57730305999999</v>
      </c>
      <c r="H58" s="86">
        <v>229.56300349</v>
      </c>
      <c r="I58" s="86">
        <v>229.56299802999999</v>
      </c>
      <c r="J58" s="6"/>
      <c r="K58" s="6"/>
      <c r="L58" s="6"/>
    </row>
    <row r="59" spans="1:12" ht="12.75" outlineLevel="3" x14ac:dyDescent="0.2">
      <c r="A59" s="106" t="s">
        <v>9</v>
      </c>
      <c r="B59" s="86">
        <v>605.85586000000001</v>
      </c>
      <c r="C59" s="86">
        <v>605.85586000000001</v>
      </c>
      <c r="D59" s="86">
        <v>605.85586000000001</v>
      </c>
      <c r="E59" s="86">
        <v>605.85586000000001</v>
      </c>
      <c r="F59" s="86">
        <v>605.85586000000001</v>
      </c>
      <c r="G59" s="86">
        <v>605.85586000000001</v>
      </c>
      <c r="H59" s="86">
        <v>605.85586000000001</v>
      </c>
      <c r="I59" s="86">
        <v>605.85586000000001</v>
      </c>
      <c r="J59" s="6"/>
      <c r="K59" s="6"/>
      <c r="L59" s="6"/>
    </row>
    <row r="60" spans="1:12" ht="12.75" outlineLevel="3" x14ac:dyDescent="0.2">
      <c r="A60" s="106" t="s">
        <v>99</v>
      </c>
      <c r="B60" s="86">
        <v>9.0219974300000008</v>
      </c>
      <c r="C60" s="86">
        <v>9.0219974300000008</v>
      </c>
      <c r="D60" s="86">
        <v>9.0219974300000008</v>
      </c>
      <c r="E60" s="86">
        <v>9.0219974300000008</v>
      </c>
      <c r="F60" s="86">
        <v>9.0219974300000008</v>
      </c>
      <c r="G60" s="86">
        <v>9.0219974300000008</v>
      </c>
      <c r="H60" s="86">
        <v>9.0219974300000008</v>
      </c>
      <c r="I60" s="86">
        <v>9.0219974300000008</v>
      </c>
      <c r="J60" s="6"/>
      <c r="K60" s="6"/>
      <c r="L60" s="6"/>
    </row>
    <row r="61" spans="1:12" ht="12.75" outlineLevel="3" x14ac:dyDescent="0.2">
      <c r="A61" s="106" t="s">
        <v>105</v>
      </c>
      <c r="B61" s="86">
        <v>233.69543640000001</v>
      </c>
      <c r="C61" s="86">
        <v>236.87373876999999</v>
      </c>
      <c r="D61" s="86">
        <v>249.10481819</v>
      </c>
      <c r="E61" s="86">
        <v>574.90389367</v>
      </c>
      <c r="F61" s="86">
        <v>597.89458029000002</v>
      </c>
      <c r="G61" s="86">
        <v>581.58439817999999</v>
      </c>
      <c r="H61" s="86">
        <v>629.88478320000002</v>
      </c>
      <c r="I61" s="86">
        <v>617.46497036000005</v>
      </c>
      <c r="J61" s="6"/>
      <c r="K61" s="6"/>
      <c r="L61" s="6"/>
    </row>
    <row r="62" spans="1:12" ht="12.75" outlineLevel="2" x14ac:dyDescent="0.2">
      <c r="A62" s="21" t="s">
        <v>22</v>
      </c>
      <c r="B62" s="172">
        <f t="shared" ref="B62:H62" si="13">SUM(B$63:B$63)</f>
        <v>5.5863759999999998E-2</v>
      </c>
      <c r="C62" s="172">
        <f t="shared" si="13"/>
        <v>5.5746169999999998E-2</v>
      </c>
      <c r="D62" s="172">
        <f t="shared" si="13"/>
        <v>5.6272799999999998E-2</v>
      </c>
      <c r="E62" s="172">
        <f t="shared" si="13"/>
        <v>5.7898709999999999E-2</v>
      </c>
      <c r="F62" s="172">
        <f t="shared" si="13"/>
        <v>5.8072550000000001E-2</v>
      </c>
      <c r="G62" s="172">
        <f t="shared" si="13"/>
        <v>5.6952820000000001E-2</v>
      </c>
      <c r="H62" s="172">
        <f t="shared" si="13"/>
        <v>5.6702280000000001E-2</v>
      </c>
      <c r="I62" s="172">
        <v>5.6702280000000001E-2</v>
      </c>
      <c r="J62" s="6"/>
      <c r="K62" s="6"/>
      <c r="L62" s="6"/>
    </row>
    <row r="63" spans="1:12" ht="12.75" outlineLevel="3" x14ac:dyDescent="0.2">
      <c r="A63" s="106" t="s">
        <v>75</v>
      </c>
      <c r="B63" s="86">
        <v>5.5863759999999998E-2</v>
      </c>
      <c r="C63" s="86">
        <v>5.5746169999999998E-2</v>
      </c>
      <c r="D63" s="86">
        <v>5.6272799999999998E-2</v>
      </c>
      <c r="E63" s="86">
        <v>5.7898709999999999E-2</v>
      </c>
      <c r="F63" s="86">
        <v>5.8072550000000001E-2</v>
      </c>
      <c r="G63" s="86">
        <v>5.6952820000000001E-2</v>
      </c>
      <c r="H63" s="86">
        <v>5.6702280000000001E-2</v>
      </c>
      <c r="I63" s="86">
        <v>5.6702280000000001E-2</v>
      </c>
      <c r="J63" s="6"/>
      <c r="K63" s="6"/>
      <c r="L63" s="6"/>
    </row>
    <row r="64" spans="1:12" ht="12.75" outlineLevel="2" x14ac:dyDescent="0.2">
      <c r="A64" s="21" t="s">
        <v>144</v>
      </c>
      <c r="B64" s="172">
        <f t="shared" ref="B64:H64" si="14">SUM(B$65:B$67)</f>
        <v>17302.433000000001</v>
      </c>
      <c r="C64" s="172">
        <f t="shared" si="14"/>
        <v>17302.433000000001</v>
      </c>
      <c r="D64" s="172">
        <f t="shared" si="14"/>
        <v>17618.201999999997</v>
      </c>
      <c r="E64" s="172">
        <f t="shared" si="14"/>
        <v>17618.201999999997</v>
      </c>
      <c r="F64" s="172">
        <f t="shared" si="14"/>
        <v>18043.330000000002</v>
      </c>
      <c r="G64" s="172">
        <f t="shared" si="14"/>
        <v>18043.330000000002</v>
      </c>
      <c r="H64" s="172">
        <f t="shared" si="14"/>
        <v>18043.330000000002</v>
      </c>
      <c r="I64" s="172">
        <v>18043.330000000002</v>
      </c>
      <c r="J64" s="6"/>
      <c r="K64" s="6"/>
      <c r="L64" s="6"/>
    </row>
    <row r="65" spans="1:12" ht="12.75" outlineLevel="3" x14ac:dyDescent="0.2">
      <c r="A65" s="106" t="s">
        <v>120</v>
      </c>
      <c r="B65" s="86">
        <v>3000</v>
      </c>
      <c r="C65" s="86">
        <v>3000</v>
      </c>
      <c r="D65" s="86">
        <v>3000</v>
      </c>
      <c r="E65" s="86">
        <v>3000</v>
      </c>
      <c r="F65" s="86">
        <v>3000</v>
      </c>
      <c r="G65" s="86">
        <v>3000</v>
      </c>
      <c r="H65" s="86">
        <v>3000</v>
      </c>
      <c r="I65" s="86">
        <v>3000</v>
      </c>
      <c r="J65" s="6"/>
      <c r="K65" s="6"/>
      <c r="L65" s="6"/>
    </row>
    <row r="66" spans="1:12" ht="12.75" outlineLevel="3" x14ac:dyDescent="0.2">
      <c r="A66" s="106" t="s">
        <v>122</v>
      </c>
      <c r="B66" s="86">
        <v>1000</v>
      </c>
      <c r="C66" s="86">
        <v>1000</v>
      </c>
      <c r="D66" s="86">
        <v>1000</v>
      </c>
      <c r="E66" s="86">
        <v>1000</v>
      </c>
      <c r="F66" s="86">
        <v>1000</v>
      </c>
      <c r="G66" s="86">
        <v>1000</v>
      </c>
      <c r="H66" s="86">
        <v>1000</v>
      </c>
      <c r="I66" s="86">
        <v>1000</v>
      </c>
      <c r="J66" s="6"/>
      <c r="K66" s="6"/>
      <c r="L66" s="6"/>
    </row>
    <row r="67" spans="1:12" ht="12.75" outlineLevel="3" x14ac:dyDescent="0.2">
      <c r="A67" s="106" t="s">
        <v>126</v>
      </c>
      <c r="B67" s="86">
        <v>13302.433000000001</v>
      </c>
      <c r="C67" s="86">
        <v>13302.433000000001</v>
      </c>
      <c r="D67" s="86">
        <v>13618.201999999999</v>
      </c>
      <c r="E67" s="86">
        <v>13618.201999999999</v>
      </c>
      <c r="F67" s="86">
        <v>14043.33</v>
      </c>
      <c r="G67" s="86">
        <v>14043.33</v>
      </c>
      <c r="H67" s="86">
        <v>14043.33</v>
      </c>
      <c r="I67" s="86">
        <v>14043.33</v>
      </c>
      <c r="J67" s="6"/>
      <c r="K67" s="6"/>
      <c r="L67" s="6"/>
    </row>
    <row r="68" spans="1:12" ht="12.75" outlineLevel="2" x14ac:dyDescent="0.2">
      <c r="A68" s="21" t="s">
        <v>6</v>
      </c>
      <c r="B68" s="172">
        <f t="shared" ref="B68:H68" si="15">SUM(B$69:B$69)</f>
        <v>1701.67714189</v>
      </c>
      <c r="C68" s="172">
        <f t="shared" si="15"/>
        <v>1695.2498448900001</v>
      </c>
      <c r="D68" s="172">
        <f t="shared" si="15"/>
        <v>1696.2544413799999</v>
      </c>
      <c r="E68" s="172">
        <f t="shared" si="15"/>
        <v>1730.0306951800001</v>
      </c>
      <c r="F68" s="172">
        <f t="shared" si="15"/>
        <v>1735.22962276</v>
      </c>
      <c r="G68" s="172">
        <f t="shared" si="15"/>
        <v>1722.7350353100001</v>
      </c>
      <c r="H68" s="172">
        <f t="shared" si="15"/>
        <v>1717.7804367799999</v>
      </c>
      <c r="I68" s="172">
        <v>1711.07140807</v>
      </c>
      <c r="J68" s="6"/>
      <c r="K68" s="6"/>
      <c r="L68" s="6"/>
    </row>
    <row r="69" spans="1:12" ht="12.75" outlineLevel="3" x14ac:dyDescent="0.2">
      <c r="A69" s="106" t="s">
        <v>94</v>
      </c>
      <c r="B69" s="86">
        <v>1701.67714189</v>
      </c>
      <c r="C69" s="86">
        <v>1695.2498448900001</v>
      </c>
      <c r="D69" s="86">
        <v>1696.2544413799999</v>
      </c>
      <c r="E69" s="86">
        <v>1730.0306951800001</v>
      </c>
      <c r="F69" s="86">
        <v>1735.22962276</v>
      </c>
      <c r="G69" s="86">
        <v>1722.7350353100001</v>
      </c>
      <c r="H69" s="86">
        <v>1717.7804367799999</v>
      </c>
      <c r="I69" s="86">
        <v>1711.07140807</v>
      </c>
      <c r="J69" s="6"/>
      <c r="K69" s="6"/>
      <c r="L69" s="6"/>
    </row>
    <row r="70" spans="1:12" ht="15" outlineLevel="1" x14ac:dyDescent="0.25">
      <c r="A70" s="175" t="s">
        <v>114</v>
      </c>
      <c r="B70" s="41">
        <f t="shared" ref="B70:I70" si="16">B$71+B$77+B$79+B$89+B$90</f>
        <v>9018.4619783100006</v>
      </c>
      <c r="C70" s="41">
        <f t="shared" si="16"/>
        <v>9226.7494283300002</v>
      </c>
      <c r="D70" s="41">
        <f t="shared" si="16"/>
        <v>8728.1546694900007</v>
      </c>
      <c r="E70" s="41">
        <f t="shared" si="16"/>
        <v>8839.5947771400006</v>
      </c>
      <c r="F70" s="41">
        <f t="shared" si="16"/>
        <v>8755.6354492700011</v>
      </c>
      <c r="G70" s="41">
        <f t="shared" si="16"/>
        <v>8523.79251372</v>
      </c>
      <c r="H70" s="41">
        <f t="shared" si="16"/>
        <v>8510.5455211899989</v>
      </c>
      <c r="I70" s="41">
        <f t="shared" si="16"/>
        <v>8618.0178993299996</v>
      </c>
      <c r="J70" s="6"/>
      <c r="K70" s="6"/>
      <c r="L70" s="6"/>
    </row>
    <row r="71" spans="1:12" ht="12.75" outlineLevel="2" x14ac:dyDescent="0.2">
      <c r="A71" s="21" t="s">
        <v>143</v>
      </c>
      <c r="B71" s="172">
        <f t="shared" ref="B71:H71" si="17">SUM(B$72:B$76)</f>
        <v>5867.9120508099995</v>
      </c>
      <c r="C71" s="172">
        <f t="shared" si="17"/>
        <v>6101.1788171600001</v>
      </c>
      <c r="D71" s="172">
        <f t="shared" si="17"/>
        <v>6010.1963061000006</v>
      </c>
      <c r="E71" s="172">
        <f t="shared" si="17"/>
        <v>6122.8575054499997</v>
      </c>
      <c r="F71" s="172">
        <f t="shared" si="17"/>
        <v>6136.9315796399997</v>
      </c>
      <c r="G71" s="172">
        <f t="shared" si="17"/>
        <v>5916.7643697399999</v>
      </c>
      <c r="H71" s="172">
        <f t="shared" si="17"/>
        <v>5904.0708158399993</v>
      </c>
      <c r="I71" s="172">
        <v>6049.3885885899999</v>
      </c>
      <c r="J71" s="6"/>
      <c r="K71" s="6"/>
      <c r="L71" s="6"/>
    </row>
    <row r="72" spans="1:12" ht="12.75" outlineLevel="3" x14ac:dyDescent="0.2">
      <c r="A72" s="106" t="s">
        <v>11</v>
      </c>
      <c r="B72" s="86">
        <v>19.026070099999998</v>
      </c>
      <c r="C72" s="86">
        <v>19.0036451</v>
      </c>
      <c r="D72" s="86">
        <v>19.10407017</v>
      </c>
      <c r="E72" s="86">
        <v>17.20594011</v>
      </c>
      <c r="F72" s="86">
        <v>16.074565150000002</v>
      </c>
      <c r="G72" s="86">
        <v>15.90374512</v>
      </c>
      <c r="H72" s="86">
        <v>15.86552513</v>
      </c>
      <c r="I72" s="86">
        <v>15.865524929999999</v>
      </c>
      <c r="J72" s="6"/>
      <c r="K72" s="6"/>
      <c r="L72" s="6"/>
    </row>
    <row r="73" spans="1:12" ht="12.75" outlineLevel="3" x14ac:dyDescent="0.2">
      <c r="A73" s="106" t="s">
        <v>98</v>
      </c>
      <c r="B73" s="86">
        <v>127.08577197</v>
      </c>
      <c r="C73" s="86">
        <v>378.43726812</v>
      </c>
      <c r="D73" s="86">
        <v>273.97997856000001</v>
      </c>
      <c r="E73" s="86">
        <v>272.24641874000002</v>
      </c>
      <c r="F73" s="86">
        <v>272.28568898999998</v>
      </c>
      <c r="G73" s="86">
        <v>77.614504120000007</v>
      </c>
      <c r="H73" s="86">
        <v>71.997207939999996</v>
      </c>
      <c r="I73" s="86">
        <v>232.7814789</v>
      </c>
      <c r="J73" s="6"/>
      <c r="K73" s="6"/>
      <c r="L73" s="6"/>
    </row>
    <row r="74" spans="1:12" ht="12.75" outlineLevel="3" x14ac:dyDescent="0.2">
      <c r="A74" s="106" t="s">
        <v>78</v>
      </c>
      <c r="B74" s="86">
        <v>0</v>
      </c>
      <c r="C74" s="86">
        <v>0</v>
      </c>
      <c r="D74" s="86">
        <v>5.5030000899999996</v>
      </c>
      <c r="E74" s="86">
        <v>5.6620000700000004</v>
      </c>
      <c r="F74" s="86">
        <v>5.6790000999999997</v>
      </c>
      <c r="G74" s="86">
        <v>5.5695000700000001</v>
      </c>
      <c r="H74" s="86">
        <v>5.5450000800000003</v>
      </c>
      <c r="I74" s="86">
        <v>11.0899999</v>
      </c>
      <c r="J74" s="6"/>
      <c r="K74" s="6"/>
      <c r="L74" s="6"/>
    </row>
    <row r="75" spans="1:12" ht="12.75" outlineLevel="3" x14ac:dyDescent="0.2">
      <c r="A75" s="106" t="s">
        <v>66</v>
      </c>
      <c r="B75" s="86">
        <v>392.44671814999998</v>
      </c>
      <c r="C75" s="86">
        <v>394.51357701000001</v>
      </c>
      <c r="D75" s="86">
        <v>399.23871086000003</v>
      </c>
      <c r="E75" s="86">
        <v>409.59131430000002</v>
      </c>
      <c r="F75" s="86">
        <v>408.45836646999999</v>
      </c>
      <c r="G75" s="86">
        <v>422.37351165000001</v>
      </c>
      <c r="H75" s="86">
        <v>430.87690499000001</v>
      </c>
      <c r="I75" s="86">
        <v>430.87690499000001</v>
      </c>
      <c r="J75" s="6"/>
      <c r="K75" s="6"/>
      <c r="L75" s="6"/>
    </row>
    <row r="76" spans="1:12" ht="12.75" outlineLevel="3" x14ac:dyDescent="0.2">
      <c r="A76" s="106" t="s">
        <v>94</v>
      </c>
      <c r="B76" s="86">
        <v>5329.3534905899996</v>
      </c>
      <c r="C76" s="86">
        <v>5309.2243269299997</v>
      </c>
      <c r="D76" s="86">
        <v>5312.3705464200002</v>
      </c>
      <c r="E76" s="86">
        <v>5418.1518322299999</v>
      </c>
      <c r="F76" s="86">
        <v>5434.4339589299998</v>
      </c>
      <c r="G76" s="86">
        <v>5395.30310878</v>
      </c>
      <c r="H76" s="86">
        <v>5379.7861776999998</v>
      </c>
      <c r="I76" s="86">
        <v>5358.77467987</v>
      </c>
      <c r="J76" s="6"/>
      <c r="K76" s="6"/>
      <c r="L76" s="6"/>
    </row>
    <row r="77" spans="1:12" ht="12.75" outlineLevel="2" x14ac:dyDescent="0.2">
      <c r="A77" s="21" t="s">
        <v>4</v>
      </c>
      <c r="B77" s="172">
        <f t="shared" ref="B77:H77" si="18">SUM(B$78:B$78)</f>
        <v>194.95570663999999</v>
      </c>
      <c r="C77" s="172">
        <f t="shared" si="18"/>
        <v>170.58624330000001</v>
      </c>
      <c r="D77" s="172">
        <f t="shared" si="18"/>
        <v>170.58624330000001</v>
      </c>
      <c r="E77" s="172">
        <f t="shared" si="18"/>
        <v>170.58624330000001</v>
      </c>
      <c r="F77" s="172">
        <f t="shared" si="18"/>
        <v>170.58624330000001</v>
      </c>
      <c r="G77" s="172">
        <f t="shared" si="18"/>
        <v>170.58624330000001</v>
      </c>
      <c r="H77" s="172">
        <f t="shared" si="18"/>
        <v>170.58624330000001</v>
      </c>
      <c r="I77" s="172">
        <v>146.21677996</v>
      </c>
      <c r="J77" s="6"/>
      <c r="K77" s="6"/>
      <c r="L77" s="6"/>
    </row>
    <row r="78" spans="1:12" ht="12.75" outlineLevel="3" x14ac:dyDescent="0.2">
      <c r="A78" s="106" t="s">
        <v>103</v>
      </c>
      <c r="B78" s="86">
        <v>194.95570663999999</v>
      </c>
      <c r="C78" s="86">
        <v>170.58624330000001</v>
      </c>
      <c r="D78" s="86">
        <v>170.58624330000001</v>
      </c>
      <c r="E78" s="86">
        <v>170.58624330000001</v>
      </c>
      <c r="F78" s="86">
        <v>170.58624330000001</v>
      </c>
      <c r="G78" s="86">
        <v>170.58624330000001</v>
      </c>
      <c r="H78" s="86">
        <v>170.58624330000001</v>
      </c>
      <c r="I78" s="86">
        <v>146.21677996</v>
      </c>
      <c r="J78" s="6"/>
      <c r="K78" s="6"/>
      <c r="L78" s="6"/>
    </row>
    <row r="79" spans="1:12" ht="12.75" outlineLevel="2" x14ac:dyDescent="0.2">
      <c r="A79" s="21" t="s">
        <v>22</v>
      </c>
      <c r="B79" s="172">
        <f t="shared" ref="B79:H79" si="19">SUM(B$80:B$88)</f>
        <v>2842.73560193</v>
      </c>
      <c r="C79" s="172">
        <f t="shared" si="19"/>
        <v>2842.5520200799997</v>
      </c>
      <c r="D79" s="172">
        <f t="shared" si="19"/>
        <v>2434.8731454600002</v>
      </c>
      <c r="E79" s="172">
        <f t="shared" si="19"/>
        <v>2431.4119452999998</v>
      </c>
      <c r="F79" s="172">
        <f t="shared" si="19"/>
        <v>2333.0337400099997</v>
      </c>
      <c r="G79" s="172">
        <f t="shared" si="19"/>
        <v>2322.1866802900004</v>
      </c>
      <c r="H79" s="172">
        <f t="shared" si="19"/>
        <v>2321.96184051</v>
      </c>
      <c r="I79" s="172">
        <v>2308.9308653899998</v>
      </c>
      <c r="J79" s="6"/>
      <c r="K79" s="6"/>
      <c r="L79" s="6"/>
    </row>
    <row r="80" spans="1:12" ht="12.75" outlineLevel="3" x14ac:dyDescent="0.2">
      <c r="A80" s="106" t="s">
        <v>65</v>
      </c>
      <c r="B80" s="86">
        <v>40.77388535</v>
      </c>
      <c r="C80" s="86">
        <v>40.68805347</v>
      </c>
      <c r="D80" s="86">
        <v>0</v>
      </c>
      <c r="E80" s="86">
        <v>0</v>
      </c>
      <c r="F80" s="86">
        <v>0</v>
      </c>
      <c r="G80" s="86">
        <v>0</v>
      </c>
      <c r="H80" s="86">
        <v>0</v>
      </c>
      <c r="I80" s="86">
        <v>0</v>
      </c>
      <c r="J80" s="6"/>
      <c r="K80" s="6"/>
      <c r="L80" s="6"/>
    </row>
    <row r="81" spans="1:12" ht="12.75" outlineLevel="3" x14ac:dyDescent="0.2">
      <c r="A81" s="106" t="s">
        <v>137</v>
      </c>
      <c r="B81" s="86">
        <v>100.8</v>
      </c>
      <c r="C81" s="86">
        <v>100.8</v>
      </c>
      <c r="D81" s="86">
        <v>100.8</v>
      </c>
      <c r="E81" s="86">
        <v>100.8</v>
      </c>
      <c r="F81" s="86">
        <v>0</v>
      </c>
      <c r="G81" s="86">
        <v>0</v>
      </c>
      <c r="H81" s="86">
        <v>0</v>
      </c>
      <c r="I81" s="86">
        <v>0</v>
      </c>
      <c r="J81" s="6"/>
      <c r="K81" s="6"/>
      <c r="L81" s="6"/>
    </row>
    <row r="82" spans="1:12" ht="12.75" outlineLevel="3" x14ac:dyDescent="0.2">
      <c r="A82" s="106" t="s">
        <v>14</v>
      </c>
      <c r="B82" s="86">
        <v>0</v>
      </c>
      <c r="C82" s="86">
        <v>0</v>
      </c>
      <c r="D82" s="86">
        <v>0</v>
      </c>
      <c r="E82" s="86">
        <v>0</v>
      </c>
      <c r="F82" s="86">
        <v>8.7517445200000008</v>
      </c>
      <c r="G82" s="86">
        <v>15.051734980000001</v>
      </c>
      <c r="H82" s="86">
        <v>15.014320120000001</v>
      </c>
      <c r="I82" s="86">
        <v>15.014319759999999</v>
      </c>
      <c r="J82" s="6"/>
      <c r="K82" s="6"/>
      <c r="L82" s="6"/>
    </row>
    <row r="83" spans="1:12" ht="12.75" outlineLevel="3" x14ac:dyDescent="0.2">
      <c r="A83" s="106" t="s">
        <v>123</v>
      </c>
      <c r="B83" s="86">
        <v>46.435500140000002</v>
      </c>
      <c r="C83" s="86">
        <v>46.33775017</v>
      </c>
      <c r="D83" s="86">
        <v>46.775500460000003</v>
      </c>
      <c r="E83" s="86">
        <v>43.314300299999999</v>
      </c>
      <c r="F83" s="86">
        <v>43.444350489999998</v>
      </c>
      <c r="G83" s="86">
        <v>42.60667531</v>
      </c>
      <c r="H83" s="86">
        <v>42.419250390000002</v>
      </c>
      <c r="I83" s="86">
        <v>42.419249379999997</v>
      </c>
      <c r="J83" s="6"/>
      <c r="K83" s="6"/>
      <c r="L83" s="6"/>
    </row>
    <row r="84" spans="1:12" ht="12.75" outlineLevel="3" x14ac:dyDescent="0.2">
      <c r="A84" s="106" t="s">
        <v>155</v>
      </c>
      <c r="B84" s="86">
        <v>500</v>
      </c>
      <c r="C84" s="86">
        <v>500</v>
      </c>
      <c r="D84" s="86">
        <v>500</v>
      </c>
      <c r="E84" s="86">
        <v>500</v>
      </c>
      <c r="F84" s="86">
        <v>500</v>
      </c>
      <c r="G84" s="86">
        <v>500</v>
      </c>
      <c r="H84" s="86">
        <v>500</v>
      </c>
      <c r="I84" s="86">
        <v>500</v>
      </c>
      <c r="J84" s="6"/>
      <c r="K84" s="6"/>
      <c r="L84" s="6"/>
    </row>
    <row r="85" spans="1:12" ht="12.75" outlineLevel="3" x14ac:dyDescent="0.2">
      <c r="A85" s="106" t="s">
        <v>70</v>
      </c>
      <c r="B85" s="86">
        <v>72.08</v>
      </c>
      <c r="C85" s="86">
        <v>72.08</v>
      </c>
      <c r="D85" s="86">
        <v>72.08</v>
      </c>
      <c r="E85" s="86">
        <v>72.08</v>
      </c>
      <c r="F85" s="86">
        <v>65.62</v>
      </c>
      <c r="G85" s="86">
        <v>65.62</v>
      </c>
      <c r="H85" s="86">
        <v>65.62</v>
      </c>
      <c r="I85" s="86">
        <v>65.62</v>
      </c>
      <c r="J85" s="6"/>
      <c r="K85" s="6"/>
      <c r="L85" s="6"/>
    </row>
    <row r="86" spans="1:12" ht="12.75" outlineLevel="3" x14ac:dyDescent="0.2">
      <c r="A86" s="106" t="s">
        <v>73</v>
      </c>
      <c r="B86" s="86">
        <v>1552.1238949999999</v>
      </c>
      <c r="C86" s="86">
        <v>1552.1238949999999</v>
      </c>
      <c r="D86" s="86">
        <v>1552.1238949999999</v>
      </c>
      <c r="E86" s="86">
        <v>1552.1238949999999</v>
      </c>
      <c r="F86" s="86">
        <v>1552.1238949999999</v>
      </c>
      <c r="G86" s="86">
        <v>1552.1238949999999</v>
      </c>
      <c r="H86" s="86">
        <v>1552.1238949999999</v>
      </c>
      <c r="I86" s="86">
        <v>1539.09292125</v>
      </c>
      <c r="J86" s="6"/>
      <c r="K86" s="6"/>
      <c r="L86" s="6"/>
    </row>
    <row r="87" spans="1:12" ht="12.75" outlineLevel="3" x14ac:dyDescent="0.2">
      <c r="A87" s="106" t="s">
        <v>160</v>
      </c>
      <c r="B87" s="86">
        <v>163.09375</v>
      </c>
      <c r="C87" s="86">
        <v>163.09375</v>
      </c>
      <c r="D87" s="86">
        <v>163.09375</v>
      </c>
      <c r="E87" s="86">
        <v>163.09375</v>
      </c>
      <c r="F87" s="86">
        <v>163.09375</v>
      </c>
      <c r="G87" s="86">
        <v>146.78437500000001</v>
      </c>
      <c r="H87" s="86">
        <v>146.78437500000001</v>
      </c>
      <c r="I87" s="86">
        <v>146.78437500000001</v>
      </c>
      <c r="J87" s="6"/>
      <c r="K87" s="6"/>
      <c r="L87" s="6"/>
    </row>
    <row r="88" spans="1:12" ht="12.75" outlineLevel="3" x14ac:dyDescent="0.2">
      <c r="A88" s="106" t="s">
        <v>31</v>
      </c>
      <c r="B88" s="86">
        <v>367.42857143999998</v>
      </c>
      <c r="C88" s="86">
        <v>367.42857143999998</v>
      </c>
      <c r="D88" s="86">
        <v>0</v>
      </c>
      <c r="E88" s="86">
        <v>0</v>
      </c>
      <c r="F88" s="86">
        <v>0</v>
      </c>
      <c r="G88" s="86">
        <v>0</v>
      </c>
      <c r="H88" s="86">
        <v>0</v>
      </c>
      <c r="I88" s="86">
        <v>0</v>
      </c>
      <c r="J88" s="6"/>
      <c r="K88" s="6"/>
      <c r="L88" s="6"/>
    </row>
    <row r="89" spans="1:12" ht="12.75" outlineLevel="2" x14ac:dyDescent="0.2">
      <c r="A89" s="21" t="s">
        <v>144</v>
      </c>
      <c r="B89" s="172"/>
      <c r="C89" s="172"/>
      <c r="D89" s="172"/>
      <c r="E89" s="172"/>
      <c r="F89" s="172"/>
      <c r="G89" s="172"/>
      <c r="H89" s="172"/>
      <c r="I89" s="172"/>
      <c r="J89" s="6"/>
      <c r="K89" s="6"/>
      <c r="L89" s="6"/>
    </row>
    <row r="90" spans="1:12" ht="12.75" outlineLevel="2" x14ac:dyDescent="0.2">
      <c r="A90" s="21" t="s">
        <v>6</v>
      </c>
      <c r="B90" s="172">
        <f t="shared" ref="B90:H90" si="20">SUM(B$91:B$91)</f>
        <v>112.85861893000001</v>
      </c>
      <c r="C90" s="172">
        <f t="shared" si="20"/>
        <v>112.43234778999999</v>
      </c>
      <c r="D90" s="172">
        <f t="shared" si="20"/>
        <v>112.49897463000001</v>
      </c>
      <c r="E90" s="172">
        <f t="shared" si="20"/>
        <v>114.73908308999999</v>
      </c>
      <c r="F90" s="172">
        <f t="shared" si="20"/>
        <v>115.08388632</v>
      </c>
      <c r="G90" s="172">
        <f t="shared" si="20"/>
        <v>114.25522039000001</v>
      </c>
      <c r="H90" s="172">
        <f t="shared" si="20"/>
        <v>113.92662154</v>
      </c>
      <c r="I90" s="172">
        <v>113.48166539</v>
      </c>
      <c r="J90" s="6"/>
      <c r="K90" s="6"/>
      <c r="L90" s="6"/>
    </row>
    <row r="91" spans="1:12" ht="12.75" outlineLevel="3" x14ac:dyDescent="0.2">
      <c r="A91" s="106" t="s">
        <v>94</v>
      </c>
      <c r="B91" s="86">
        <v>112.85861893000001</v>
      </c>
      <c r="C91" s="86">
        <v>112.43234778999999</v>
      </c>
      <c r="D91" s="86">
        <v>112.49897463000001</v>
      </c>
      <c r="E91" s="86">
        <v>114.73908308999999</v>
      </c>
      <c r="F91" s="86">
        <v>115.08388632</v>
      </c>
      <c r="G91" s="86">
        <v>114.25522039000001</v>
      </c>
      <c r="H91" s="86">
        <v>113.92662154</v>
      </c>
      <c r="I91" s="86">
        <v>113.48166539</v>
      </c>
      <c r="J91" s="6"/>
      <c r="K91" s="6"/>
      <c r="L91" s="6"/>
    </row>
    <row r="92" spans="1:12" x14ac:dyDescent="0.2">
      <c r="B92" s="177"/>
      <c r="C92" s="177"/>
      <c r="D92" s="177"/>
      <c r="E92" s="177"/>
      <c r="F92" s="177"/>
      <c r="G92" s="177"/>
      <c r="H92" s="177"/>
      <c r="I92" s="177"/>
      <c r="J92" s="6"/>
      <c r="K92" s="6"/>
      <c r="L92" s="6"/>
    </row>
    <row r="93" spans="1:12" x14ac:dyDescent="0.2">
      <c r="B93" s="177"/>
      <c r="C93" s="177"/>
      <c r="D93" s="177"/>
      <c r="E93" s="177"/>
      <c r="F93" s="177"/>
      <c r="G93" s="177"/>
      <c r="H93" s="177"/>
      <c r="I93" s="177"/>
      <c r="J93" s="6"/>
      <c r="K93" s="6"/>
      <c r="L93" s="6"/>
    </row>
    <row r="94" spans="1:12" x14ac:dyDescent="0.2">
      <c r="B94" s="177"/>
      <c r="C94" s="177"/>
      <c r="D94" s="177"/>
      <c r="E94" s="177"/>
      <c r="F94" s="177"/>
      <c r="G94" s="177"/>
      <c r="H94" s="177"/>
      <c r="I94" s="177"/>
      <c r="J94" s="6"/>
      <c r="K94" s="6"/>
      <c r="L94" s="6"/>
    </row>
    <row r="95" spans="1:12" x14ac:dyDescent="0.2">
      <c r="B95" s="177"/>
      <c r="C95" s="177"/>
      <c r="D95" s="177"/>
      <c r="E95" s="177"/>
      <c r="F95" s="177"/>
      <c r="G95" s="177"/>
      <c r="H95" s="177"/>
      <c r="I95" s="177"/>
      <c r="J95" s="6"/>
      <c r="K95" s="6"/>
      <c r="L95" s="6"/>
    </row>
    <row r="96" spans="1:12" x14ac:dyDescent="0.2">
      <c r="B96" s="177"/>
      <c r="C96" s="177"/>
      <c r="D96" s="177"/>
      <c r="E96" s="177"/>
      <c r="F96" s="177"/>
      <c r="G96" s="177"/>
      <c r="H96" s="177"/>
      <c r="I96" s="177"/>
      <c r="J96" s="6"/>
      <c r="K96" s="6"/>
      <c r="L96" s="6"/>
    </row>
    <row r="97" spans="2:12" x14ac:dyDescent="0.2">
      <c r="B97" s="177"/>
      <c r="C97" s="177"/>
      <c r="D97" s="177"/>
      <c r="E97" s="177"/>
      <c r="F97" s="177"/>
      <c r="G97" s="177"/>
      <c r="H97" s="177"/>
      <c r="I97" s="177"/>
      <c r="J97" s="6"/>
      <c r="K97" s="6"/>
      <c r="L97" s="6"/>
    </row>
    <row r="98" spans="2:12" x14ac:dyDescent="0.2">
      <c r="B98" s="177"/>
      <c r="C98" s="177"/>
      <c r="D98" s="177"/>
      <c r="E98" s="177"/>
      <c r="F98" s="177"/>
      <c r="G98" s="177"/>
      <c r="H98" s="177"/>
      <c r="I98" s="177"/>
      <c r="J98" s="6"/>
      <c r="K98" s="6"/>
      <c r="L98" s="6"/>
    </row>
    <row r="99" spans="2:12" x14ac:dyDescent="0.2">
      <c r="B99" s="177"/>
      <c r="C99" s="177"/>
      <c r="D99" s="177"/>
      <c r="E99" s="177"/>
      <c r="F99" s="177"/>
      <c r="G99" s="177"/>
      <c r="H99" s="177"/>
      <c r="I99" s="177"/>
      <c r="J99" s="6"/>
      <c r="K99" s="6"/>
      <c r="L99" s="6"/>
    </row>
    <row r="100" spans="2:12" x14ac:dyDescent="0.2">
      <c r="B100" s="177"/>
      <c r="C100" s="177"/>
      <c r="D100" s="177"/>
      <c r="E100" s="177"/>
      <c r="F100" s="177"/>
      <c r="G100" s="177"/>
      <c r="H100" s="177"/>
      <c r="I100" s="177"/>
      <c r="J100" s="6"/>
      <c r="K100" s="6"/>
      <c r="L100" s="6"/>
    </row>
    <row r="101" spans="2:12" x14ac:dyDescent="0.2">
      <c r="B101" s="177"/>
      <c r="C101" s="177"/>
      <c r="D101" s="177"/>
      <c r="E101" s="177"/>
      <c r="F101" s="177"/>
      <c r="G101" s="177"/>
      <c r="H101" s="177"/>
      <c r="I101" s="177"/>
      <c r="J101" s="6"/>
      <c r="K101" s="6"/>
      <c r="L101" s="6"/>
    </row>
    <row r="102" spans="2:12" x14ac:dyDescent="0.2">
      <c r="B102" s="177"/>
      <c r="C102" s="177"/>
      <c r="D102" s="177"/>
      <c r="E102" s="177"/>
      <c r="F102" s="177"/>
      <c r="G102" s="177"/>
      <c r="H102" s="177"/>
      <c r="I102" s="177"/>
      <c r="J102" s="6"/>
      <c r="K102" s="6"/>
      <c r="L102" s="6"/>
    </row>
    <row r="103" spans="2:12" x14ac:dyDescent="0.2">
      <c r="B103" s="177"/>
      <c r="C103" s="177"/>
      <c r="D103" s="177"/>
      <c r="E103" s="177"/>
      <c r="F103" s="177"/>
      <c r="G103" s="177"/>
      <c r="H103" s="177"/>
      <c r="I103" s="177"/>
      <c r="J103" s="6"/>
      <c r="K103" s="6"/>
      <c r="L103" s="6"/>
    </row>
    <row r="104" spans="2:12" x14ac:dyDescent="0.2">
      <c r="B104" s="177"/>
      <c r="C104" s="177"/>
      <c r="D104" s="177"/>
      <c r="E104" s="177"/>
      <c r="F104" s="177"/>
      <c r="G104" s="177"/>
      <c r="H104" s="177"/>
      <c r="I104" s="177"/>
      <c r="J104" s="6"/>
      <c r="K104" s="6"/>
      <c r="L104" s="6"/>
    </row>
    <row r="105" spans="2:12" x14ac:dyDescent="0.2">
      <c r="B105" s="177"/>
      <c r="C105" s="177"/>
      <c r="D105" s="177"/>
      <c r="E105" s="177"/>
      <c r="F105" s="177"/>
      <c r="G105" s="177"/>
      <c r="H105" s="177"/>
      <c r="I105" s="177"/>
      <c r="J105" s="6"/>
      <c r="K105" s="6"/>
      <c r="L105" s="6"/>
    </row>
    <row r="106" spans="2:12" x14ac:dyDescent="0.2">
      <c r="B106" s="177"/>
      <c r="C106" s="177"/>
      <c r="D106" s="177"/>
      <c r="E106" s="177"/>
      <c r="F106" s="177"/>
      <c r="G106" s="177"/>
      <c r="H106" s="177"/>
      <c r="I106" s="177"/>
      <c r="J106" s="6"/>
      <c r="K106" s="6"/>
      <c r="L106" s="6"/>
    </row>
    <row r="107" spans="2:12" x14ac:dyDescent="0.2">
      <c r="B107" s="177"/>
      <c r="C107" s="177"/>
      <c r="D107" s="177"/>
      <c r="E107" s="177"/>
      <c r="F107" s="177"/>
      <c r="G107" s="177"/>
      <c r="H107" s="177"/>
      <c r="I107" s="177"/>
      <c r="J107" s="6"/>
      <c r="K107" s="6"/>
      <c r="L107" s="6"/>
    </row>
    <row r="108" spans="2:12" x14ac:dyDescent="0.2">
      <c r="B108" s="177"/>
      <c r="C108" s="177"/>
      <c r="D108" s="177"/>
      <c r="E108" s="177"/>
      <c r="F108" s="177"/>
      <c r="G108" s="177"/>
      <c r="H108" s="177"/>
      <c r="I108" s="177"/>
      <c r="J108" s="6"/>
      <c r="K108" s="6"/>
      <c r="L108" s="6"/>
    </row>
    <row r="109" spans="2:12" x14ac:dyDescent="0.2">
      <c r="B109" s="177"/>
      <c r="C109" s="177"/>
      <c r="D109" s="177"/>
      <c r="E109" s="177"/>
      <c r="F109" s="177"/>
      <c r="G109" s="177"/>
      <c r="H109" s="177"/>
      <c r="I109" s="177"/>
      <c r="J109" s="6"/>
      <c r="K109" s="6"/>
      <c r="L109" s="6"/>
    </row>
    <row r="110" spans="2:12" x14ac:dyDescent="0.2">
      <c r="B110" s="177"/>
      <c r="C110" s="177"/>
      <c r="D110" s="177"/>
      <c r="E110" s="177"/>
      <c r="F110" s="177"/>
      <c r="G110" s="177"/>
      <c r="H110" s="177"/>
      <c r="I110" s="177"/>
      <c r="J110" s="6"/>
      <c r="K110" s="6"/>
      <c r="L110" s="6"/>
    </row>
    <row r="111" spans="2:12" x14ac:dyDescent="0.2">
      <c r="B111" s="177"/>
      <c r="C111" s="177"/>
      <c r="D111" s="177"/>
      <c r="E111" s="177"/>
      <c r="F111" s="177"/>
      <c r="G111" s="177"/>
      <c r="H111" s="177"/>
      <c r="I111" s="177"/>
      <c r="J111" s="6"/>
      <c r="K111" s="6"/>
      <c r="L111" s="6"/>
    </row>
    <row r="112" spans="2:12" x14ac:dyDescent="0.2">
      <c r="B112" s="177"/>
      <c r="C112" s="177"/>
      <c r="D112" s="177"/>
      <c r="E112" s="177"/>
      <c r="F112" s="177"/>
      <c r="G112" s="177"/>
      <c r="H112" s="177"/>
      <c r="I112" s="177"/>
      <c r="J112" s="6"/>
      <c r="K112" s="6"/>
      <c r="L112" s="6"/>
    </row>
    <row r="113" spans="2:12" x14ac:dyDescent="0.2">
      <c r="B113" s="177"/>
      <c r="C113" s="177"/>
      <c r="D113" s="177"/>
      <c r="E113" s="177"/>
      <c r="F113" s="177"/>
      <c r="G113" s="177"/>
      <c r="H113" s="177"/>
      <c r="I113" s="177"/>
      <c r="J113" s="6"/>
      <c r="K113" s="6"/>
      <c r="L113" s="6"/>
    </row>
    <row r="114" spans="2:12" x14ac:dyDescent="0.2">
      <c r="B114" s="177"/>
      <c r="C114" s="177"/>
      <c r="D114" s="177"/>
      <c r="E114" s="177"/>
      <c r="F114" s="177"/>
      <c r="G114" s="177"/>
      <c r="H114" s="177"/>
      <c r="I114" s="177"/>
      <c r="J114" s="6"/>
      <c r="K114" s="6"/>
      <c r="L114" s="6"/>
    </row>
    <row r="115" spans="2:12" x14ac:dyDescent="0.2">
      <c r="B115" s="177"/>
      <c r="C115" s="177"/>
      <c r="D115" s="177"/>
      <c r="E115" s="177"/>
      <c r="F115" s="177"/>
      <c r="G115" s="177"/>
      <c r="H115" s="177"/>
      <c r="I115" s="177"/>
      <c r="J115" s="6"/>
      <c r="K115" s="6"/>
      <c r="L115" s="6"/>
    </row>
    <row r="116" spans="2:12" x14ac:dyDescent="0.2">
      <c r="B116" s="177"/>
      <c r="C116" s="177"/>
      <c r="D116" s="177"/>
      <c r="E116" s="177"/>
      <c r="F116" s="177"/>
      <c r="G116" s="177"/>
      <c r="H116" s="177"/>
      <c r="I116" s="177"/>
      <c r="J116" s="6"/>
      <c r="K116" s="6"/>
      <c r="L116" s="6"/>
    </row>
    <row r="117" spans="2:12" x14ac:dyDescent="0.2">
      <c r="B117" s="177"/>
      <c r="C117" s="177"/>
      <c r="D117" s="177"/>
      <c r="E117" s="177"/>
      <c r="F117" s="177"/>
      <c r="G117" s="177"/>
      <c r="H117" s="177"/>
      <c r="I117" s="177"/>
      <c r="J117" s="6"/>
      <c r="K117" s="6"/>
      <c r="L117" s="6"/>
    </row>
    <row r="118" spans="2:12" x14ac:dyDescent="0.2">
      <c r="B118" s="177"/>
      <c r="C118" s="177"/>
      <c r="D118" s="177"/>
      <c r="E118" s="177"/>
      <c r="F118" s="177"/>
      <c r="G118" s="177"/>
      <c r="H118" s="177"/>
      <c r="I118" s="177"/>
      <c r="J118" s="6"/>
      <c r="K118" s="6"/>
      <c r="L118" s="6"/>
    </row>
    <row r="119" spans="2:12" x14ac:dyDescent="0.2">
      <c r="B119" s="177"/>
      <c r="C119" s="177"/>
      <c r="D119" s="177"/>
      <c r="E119" s="177"/>
      <c r="F119" s="177"/>
      <c r="G119" s="177"/>
      <c r="H119" s="177"/>
      <c r="I119" s="177"/>
      <c r="J119" s="6"/>
      <c r="K119" s="6"/>
      <c r="L119" s="6"/>
    </row>
    <row r="120" spans="2:12" x14ac:dyDescent="0.2">
      <c r="B120" s="177"/>
      <c r="C120" s="177"/>
      <c r="D120" s="177"/>
      <c r="E120" s="177"/>
      <c r="F120" s="177"/>
      <c r="G120" s="177"/>
      <c r="H120" s="177"/>
      <c r="I120" s="177"/>
      <c r="J120" s="6"/>
      <c r="K120" s="6"/>
      <c r="L120" s="6"/>
    </row>
    <row r="121" spans="2:12" x14ac:dyDescent="0.2">
      <c r="B121" s="177"/>
      <c r="C121" s="177"/>
      <c r="D121" s="177"/>
      <c r="E121" s="177"/>
      <c r="F121" s="177"/>
      <c r="G121" s="177"/>
      <c r="H121" s="177"/>
      <c r="I121" s="177"/>
      <c r="J121" s="6"/>
      <c r="K121" s="6"/>
      <c r="L121" s="6"/>
    </row>
    <row r="122" spans="2:12" x14ac:dyDescent="0.2">
      <c r="B122" s="177"/>
      <c r="C122" s="177"/>
      <c r="D122" s="177"/>
      <c r="E122" s="177"/>
      <c r="F122" s="177"/>
      <c r="G122" s="177"/>
      <c r="H122" s="177"/>
      <c r="I122" s="177"/>
      <c r="J122" s="6"/>
      <c r="K122" s="6"/>
      <c r="L122" s="6"/>
    </row>
    <row r="123" spans="2:12" x14ac:dyDescent="0.2">
      <c r="B123" s="177"/>
      <c r="C123" s="177"/>
      <c r="D123" s="177"/>
      <c r="E123" s="177"/>
      <c r="F123" s="177"/>
      <c r="G123" s="177"/>
      <c r="H123" s="177"/>
      <c r="I123" s="177"/>
      <c r="J123" s="6"/>
      <c r="K123" s="6"/>
      <c r="L123" s="6"/>
    </row>
    <row r="124" spans="2:12" x14ac:dyDescent="0.2">
      <c r="B124" s="177"/>
      <c r="C124" s="177"/>
      <c r="D124" s="177"/>
      <c r="E124" s="177"/>
      <c r="F124" s="177"/>
      <c r="G124" s="177"/>
      <c r="H124" s="177"/>
      <c r="I124" s="177"/>
      <c r="J124" s="6"/>
      <c r="K124" s="6"/>
      <c r="L124" s="6"/>
    </row>
    <row r="125" spans="2:12" x14ac:dyDescent="0.2">
      <c r="B125" s="177"/>
      <c r="C125" s="177"/>
      <c r="D125" s="177"/>
      <c r="E125" s="177"/>
      <c r="F125" s="177"/>
      <c r="G125" s="177"/>
      <c r="H125" s="177"/>
      <c r="I125" s="177"/>
      <c r="J125" s="6"/>
      <c r="K125" s="6"/>
      <c r="L125" s="6"/>
    </row>
    <row r="126" spans="2:12" x14ac:dyDescent="0.2">
      <c r="B126" s="177"/>
      <c r="C126" s="177"/>
      <c r="D126" s="177"/>
      <c r="E126" s="177"/>
      <c r="F126" s="177"/>
      <c r="G126" s="177"/>
      <c r="H126" s="177"/>
      <c r="I126" s="177"/>
      <c r="J126" s="6"/>
      <c r="K126" s="6"/>
      <c r="L126" s="6"/>
    </row>
    <row r="127" spans="2:12" x14ac:dyDescent="0.2">
      <c r="B127" s="177"/>
      <c r="C127" s="177"/>
      <c r="D127" s="177"/>
      <c r="E127" s="177"/>
      <c r="F127" s="177"/>
      <c r="G127" s="177"/>
      <c r="H127" s="177"/>
      <c r="I127" s="177"/>
      <c r="J127" s="6"/>
      <c r="K127" s="6"/>
      <c r="L127" s="6"/>
    </row>
    <row r="128" spans="2:12" x14ac:dyDescent="0.2">
      <c r="B128" s="177"/>
      <c r="C128" s="177"/>
      <c r="D128" s="177"/>
      <c r="E128" s="177"/>
      <c r="F128" s="177"/>
      <c r="G128" s="177"/>
      <c r="H128" s="177"/>
      <c r="I128" s="177"/>
      <c r="J128" s="6"/>
      <c r="K128" s="6"/>
      <c r="L128" s="6"/>
    </row>
    <row r="129" spans="2:12" x14ac:dyDescent="0.2">
      <c r="B129" s="177"/>
      <c r="C129" s="177"/>
      <c r="D129" s="177"/>
      <c r="E129" s="177"/>
      <c r="F129" s="177"/>
      <c r="G129" s="177"/>
      <c r="H129" s="177"/>
      <c r="I129" s="177"/>
      <c r="J129" s="6"/>
      <c r="K129" s="6"/>
      <c r="L129" s="6"/>
    </row>
    <row r="130" spans="2:12" x14ac:dyDescent="0.2">
      <c r="B130" s="177"/>
      <c r="C130" s="177"/>
      <c r="D130" s="177"/>
      <c r="E130" s="177"/>
      <c r="F130" s="177"/>
      <c r="G130" s="177"/>
      <c r="H130" s="177"/>
      <c r="I130" s="177"/>
      <c r="J130" s="6"/>
      <c r="K130" s="6"/>
      <c r="L130" s="6"/>
    </row>
    <row r="131" spans="2:12" x14ac:dyDescent="0.2">
      <c r="B131" s="177"/>
      <c r="C131" s="177"/>
      <c r="D131" s="177"/>
      <c r="E131" s="177"/>
      <c r="F131" s="177"/>
      <c r="G131" s="177"/>
      <c r="H131" s="177"/>
      <c r="I131" s="177"/>
      <c r="J131" s="6"/>
      <c r="K131" s="6"/>
      <c r="L131" s="6"/>
    </row>
    <row r="132" spans="2:12" x14ac:dyDescent="0.2">
      <c r="B132" s="177"/>
      <c r="C132" s="177"/>
      <c r="D132" s="177"/>
      <c r="E132" s="177"/>
      <c r="F132" s="177"/>
      <c r="G132" s="177"/>
      <c r="H132" s="177"/>
      <c r="I132" s="177"/>
      <c r="J132" s="6"/>
      <c r="K132" s="6"/>
      <c r="L132" s="6"/>
    </row>
    <row r="133" spans="2:12" x14ac:dyDescent="0.2">
      <c r="B133" s="177"/>
      <c r="C133" s="177"/>
      <c r="D133" s="177"/>
      <c r="E133" s="177"/>
      <c r="F133" s="177"/>
      <c r="G133" s="177"/>
      <c r="H133" s="177"/>
      <c r="I133" s="177"/>
      <c r="J133" s="6"/>
      <c r="K133" s="6"/>
      <c r="L133" s="6"/>
    </row>
    <row r="134" spans="2:12" x14ac:dyDescent="0.2">
      <c r="B134" s="177"/>
      <c r="C134" s="177"/>
      <c r="D134" s="177"/>
      <c r="E134" s="177"/>
      <c r="F134" s="177"/>
      <c r="G134" s="177"/>
      <c r="H134" s="177"/>
      <c r="I134" s="177"/>
      <c r="J134" s="6"/>
      <c r="K134" s="6"/>
      <c r="L134" s="6"/>
    </row>
    <row r="135" spans="2:12" x14ac:dyDescent="0.2">
      <c r="B135" s="177"/>
      <c r="C135" s="177"/>
      <c r="D135" s="177"/>
      <c r="E135" s="177"/>
      <c r="F135" s="177"/>
      <c r="G135" s="177"/>
      <c r="H135" s="177"/>
      <c r="I135" s="177"/>
      <c r="J135" s="6"/>
      <c r="K135" s="6"/>
      <c r="L135" s="6"/>
    </row>
    <row r="136" spans="2:12" x14ac:dyDescent="0.2">
      <c r="B136" s="177"/>
      <c r="C136" s="177"/>
      <c r="D136" s="177"/>
      <c r="E136" s="177"/>
      <c r="F136" s="177"/>
      <c r="G136" s="177"/>
      <c r="H136" s="177"/>
      <c r="I136" s="177"/>
      <c r="J136" s="6"/>
      <c r="K136" s="6"/>
      <c r="L136" s="6"/>
    </row>
    <row r="137" spans="2:12" x14ac:dyDescent="0.2">
      <c r="B137" s="177"/>
      <c r="C137" s="177"/>
      <c r="D137" s="177"/>
      <c r="E137" s="177"/>
      <c r="F137" s="177"/>
      <c r="G137" s="177"/>
      <c r="H137" s="177"/>
      <c r="I137" s="177"/>
      <c r="J137" s="6"/>
      <c r="K137" s="6"/>
      <c r="L137" s="6"/>
    </row>
    <row r="138" spans="2:12" x14ac:dyDescent="0.2">
      <c r="B138" s="177"/>
      <c r="C138" s="177"/>
      <c r="D138" s="177"/>
      <c r="E138" s="177"/>
      <c r="F138" s="177"/>
      <c r="G138" s="177"/>
      <c r="H138" s="177"/>
      <c r="I138" s="177"/>
      <c r="J138" s="6"/>
      <c r="K138" s="6"/>
      <c r="L138" s="6"/>
    </row>
    <row r="139" spans="2:12" x14ac:dyDescent="0.2">
      <c r="B139" s="177"/>
      <c r="C139" s="177"/>
      <c r="D139" s="177"/>
      <c r="E139" s="177"/>
      <c r="F139" s="177"/>
      <c r="G139" s="177"/>
      <c r="H139" s="177"/>
      <c r="I139" s="177"/>
      <c r="J139" s="6"/>
      <c r="K139" s="6"/>
      <c r="L139" s="6"/>
    </row>
    <row r="140" spans="2:12" x14ac:dyDescent="0.2">
      <c r="B140" s="177"/>
      <c r="C140" s="177"/>
      <c r="D140" s="177"/>
      <c r="E140" s="177"/>
      <c r="F140" s="177"/>
      <c r="G140" s="177"/>
      <c r="H140" s="177"/>
      <c r="I140" s="177"/>
      <c r="J140" s="6"/>
      <c r="K140" s="6"/>
      <c r="L140" s="6"/>
    </row>
    <row r="141" spans="2:12" x14ac:dyDescent="0.2">
      <c r="B141" s="177"/>
      <c r="C141" s="177"/>
      <c r="D141" s="177"/>
      <c r="E141" s="177"/>
      <c r="F141" s="177"/>
      <c r="G141" s="177"/>
      <c r="H141" s="177"/>
      <c r="I141" s="177"/>
      <c r="J141" s="6"/>
      <c r="K141" s="6"/>
      <c r="L141" s="6"/>
    </row>
    <row r="142" spans="2:12" x14ac:dyDescent="0.2">
      <c r="B142" s="177"/>
      <c r="C142" s="177"/>
      <c r="D142" s="177"/>
      <c r="E142" s="177"/>
      <c r="F142" s="177"/>
      <c r="G142" s="177"/>
      <c r="H142" s="177"/>
      <c r="I142" s="177"/>
      <c r="J142" s="6"/>
      <c r="K142" s="6"/>
      <c r="L142" s="6"/>
    </row>
    <row r="143" spans="2:12" x14ac:dyDescent="0.2">
      <c r="B143" s="177"/>
      <c r="C143" s="177"/>
      <c r="D143" s="177"/>
      <c r="E143" s="177"/>
      <c r="F143" s="177"/>
      <c r="G143" s="177"/>
      <c r="H143" s="177"/>
      <c r="I143" s="177"/>
      <c r="J143" s="6"/>
      <c r="K143" s="6"/>
      <c r="L143" s="6"/>
    </row>
    <row r="144" spans="2:12" x14ac:dyDescent="0.2">
      <c r="B144" s="177"/>
      <c r="C144" s="177"/>
      <c r="D144" s="177"/>
      <c r="E144" s="177"/>
      <c r="F144" s="177"/>
      <c r="G144" s="177"/>
      <c r="H144" s="177"/>
      <c r="I144" s="177"/>
      <c r="J144" s="6"/>
      <c r="K144" s="6"/>
      <c r="L144" s="6"/>
    </row>
    <row r="145" spans="2:12" x14ac:dyDescent="0.2">
      <c r="B145" s="177"/>
      <c r="C145" s="177"/>
      <c r="D145" s="177"/>
      <c r="E145" s="177"/>
      <c r="F145" s="177"/>
      <c r="G145" s="177"/>
      <c r="H145" s="177"/>
      <c r="I145" s="177"/>
      <c r="J145" s="6"/>
      <c r="K145" s="6"/>
      <c r="L145" s="6"/>
    </row>
    <row r="146" spans="2:12" x14ac:dyDescent="0.2">
      <c r="B146" s="177"/>
      <c r="C146" s="177"/>
      <c r="D146" s="177"/>
      <c r="E146" s="177"/>
      <c r="F146" s="177"/>
      <c r="G146" s="177"/>
      <c r="H146" s="177"/>
      <c r="I146" s="177"/>
      <c r="J146" s="6"/>
      <c r="K146" s="6"/>
      <c r="L146" s="6"/>
    </row>
    <row r="147" spans="2:12" x14ac:dyDescent="0.2">
      <c r="B147" s="177"/>
      <c r="C147" s="177"/>
      <c r="D147" s="177"/>
      <c r="E147" s="177"/>
      <c r="F147" s="177"/>
      <c r="G147" s="177"/>
      <c r="H147" s="177"/>
      <c r="I147" s="177"/>
      <c r="J147" s="6"/>
      <c r="K147" s="6"/>
      <c r="L147" s="6"/>
    </row>
    <row r="148" spans="2:12" x14ac:dyDescent="0.2">
      <c r="B148" s="177"/>
      <c r="C148" s="177"/>
      <c r="D148" s="177"/>
      <c r="E148" s="177"/>
      <c r="F148" s="177"/>
      <c r="G148" s="177"/>
      <c r="H148" s="177"/>
      <c r="I148" s="177"/>
      <c r="J148" s="6"/>
      <c r="K148" s="6"/>
      <c r="L148" s="6"/>
    </row>
    <row r="149" spans="2:12" x14ac:dyDescent="0.2">
      <c r="B149" s="177"/>
      <c r="C149" s="177"/>
      <c r="D149" s="177"/>
      <c r="E149" s="177"/>
      <c r="F149" s="177"/>
      <c r="G149" s="177"/>
      <c r="H149" s="177"/>
      <c r="I149" s="177"/>
      <c r="J149" s="6"/>
      <c r="K149" s="6"/>
      <c r="L149" s="6"/>
    </row>
    <row r="150" spans="2:12" x14ac:dyDescent="0.2">
      <c r="B150" s="177"/>
      <c r="C150" s="177"/>
      <c r="D150" s="177"/>
      <c r="E150" s="177"/>
      <c r="F150" s="177"/>
      <c r="G150" s="177"/>
      <c r="H150" s="177"/>
      <c r="I150" s="177"/>
      <c r="J150" s="6"/>
      <c r="K150" s="6"/>
      <c r="L150" s="6"/>
    </row>
    <row r="151" spans="2:12" x14ac:dyDescent="0.2">
      <c r="B151" s="177"/>
      <c r="C151" s="177"/>
      <c r="D151" s="177"/>
      <c r="E151" s="177"/>
      <c r="F151" s="177"/>
      <c r="G151" s="177"/>
      <c r="H151" s="177"/>
      <c r="I151" s="177"/>
      <c r="J151" s="6"/>
      <c r="K151" s="6"/>
      <c r="L151" s="6"/>
    </row>
    <row r="152" spans="2:12" x14ac:dyDescent="0.2">
      <c r="B152" s="177"/>
      <c r="C152" s="177"/>
      <c r="D152" s="177"/>
      <c r="E152" s="177"/>
      <c r="F152" s="177"/>
      <c r="G152" s="177"/>
      <c r="H152" s="177"/>
      <c r="I152" s="177"/>
      <c r="J152" s="6"/>
      <c r="K152" s="6"/>
      <c r="L152" s="6"/>
    </row>
    <row r="153" spans="2:12" x14ac:dyDescent="0.2">
      <c r="B153" s="177"/>
      <c r="C153" s="177"/>
      <c r="D153" s="177"/>
      <c r="E153" s="177"/>
      <c r="F153" s="177"/>
      <c r="G153" s="177"/>
      <c r="H153" s="177"/>
      <c r="I153" s="177"/>
      <c r="J153" s="6"/>
      <c r="K153" s="6"/>
      <c r="L153" s="6"/>
    </row>
    <row r="154" spans="2:12" x14ac:dyDescent="0.2">
      <c r="B154" s="177"/>
      <c r="C154" s="177"/>
      <c r="D154" s="177"/>
      <c r="E154" s="177"/>
      <c r="F154" s="177"/>
      <c r="G154" s="177"/>
      <c r="H154" s="177"/>
      <c r="I154" s="177"/>
      <c r="J154" s="6"/>
      <c r="K154" s="6"/>
      <c r="L154" s="6"/>
    </row>
    <row r="155" spans="2:12" x14ac:dyDescent="0.2">
      <c r="B155" s="177"/>
      <c r="C155" s="177"/>
      <c r="D155" s="177"/>
      <c r="E155" s="177"/>
      <c r="F155" s="177"/>
      <c r="G155" s="177"/>
      <c r="H155" s="177"/>
      <c r="I155" s="177"/>
      <c r="J155" s="6"/>
      <c r="K155" s="6"/>
      <c r="L155" s="6"/>
    </row>
    <row r="156" spans="2:12" x14ac:dyDescent="0.2">
      <c r="B156" s="177"/>
      <c r="C156" s="177"/>
      <c r="D156" s="177"/>
      <c r="E156" s="177"/>
      <c r="F156" s="177"/>
      <c r="G156" s="177"/>
      <c r="H156" s="177"/>
      <c r="I156" s="177"/>
      <c r="J156" s="6"/>
      <c r="K156" s="6"/>
      <c r="L156" s="6"/>
    </row>
    <row r="157" spans="2:12" x14ac:dyDescent="0.2">
      <c r="B157" s="177"/>
      <c r="C157" s="177"/>
      <c r="D157" s="177"/>
      <c r="E157" s="177"/>
      <c r="F157" s="177"/>
      <c r="G157" s="177"/>
      <c r="H157" s="177"/>
      <c r="I157" s="177"/>
      <c r="J157" s="6"/>
      <c r="K157" s="6"/>
      <c r="L157" s="6"/>
    </row>
    <row r="158" spans="2:12" x14ac:dyDescent="0.2">
      <c r="B158" s="177"/>
      <c r="C158" s="177"/>
      <c r="D158" s="177"/>
      <c r="E158" s="177"/>
      <c r="F158" s="177"/>
      <c r="G158" s="177"/>
      <c r="H158" s="177"/>
      <c r="I158" s="177"/>
      <c r="J158" s="6"/>
      <c r="K158" s="6"/>
      <c r="L158" s="6"/>
    </row>
    <row r="159" spans="2:12" x14ac:dyDescent="0.2">
      <c r="B159" s="177"/>
      <c r="C159" s="177"/>
      <c r="D159" s="177"/>
      <c r="E159" s="177"/>
      <c r="F159" s="177"/>
      <c r="G159" s="177"/>
      <c r="H159" s="177"/>
      <c r="I159" s="177"/>
      <c r="J159" s="6"/>
      <c r="K159" s="6"/>
      <c r="L159" s="6"/>
    </row>
    <row r="160" spans="2:12" x14ac:dyDescent="0.2">
      <c r="B160" s="177"/>
      <c r="C160" s="177"/>
      <c r="D160" s="177"/>
      <c r="E160" s="177"/>
      <c r="F160" s="177"/>
      <c r="G160" s="177"/>
      <c r="H160" s="177"/>
      <c r="I160" s="177"/>
      <c r="J160" s="6"/>
      <c r="K160" s="6"/>
      <c r="L160" s="6"/>
    </row>
    <row r="161" spans="2:12" x14ac:dyDescent="0.2">
      <c r="B161" s="177"/>
      <c r="C161" s="177"/>
      <c r="D161" s="177"/>
      <c r="E161" s="177"/>
      <c r="F161" s="177"/>
      <c r="G161" s="177"/>
      <c r="H161" s="177"/>
      <c r="I161" s="177"/>
      <c r="J161" s="6"/>
      <c r="K161" s="6"/>
      <c r="L161" s="6"/>
    </row>
    <row r="162" spans="2:12" x14ac:dyDescent="0.2">
      <c r="B162" s="177"/>
      <c r="C162" s="177"/>
      <c r="D162" s="177"/>
      <c r="E162" s="177"/>
      <c r="F162" s="177"/>
      <c r="G162" s="177"/>
      <c r="H162" s="177"/>
      <c r="I162" s="177"/>
      <c r="J162" s="6"/>
      <c r="K162" s="6"/>
      <c r="L162" s="6"/>
    </row>
    <row r="163" spans="2:12" x14ac:dyDescent="0.2">
      <c r="B163" s="177"/>
      <c r="C163" s="177"/>
      <c r="D163" s="177"/>
      <c r="E163" s="177"/>
      <c r="F163" s="177"/>
      <c r="G163" s="177"/>
      <c r="H163" s="177"/>
      <c r="I163" s="177"/>
      <c r="J163" s="6"/>
      <c r="K163" s="6"/>
      <c r="L163" s="6"/>
    </row>
    <row r="164" spans="2:12" x14ac:dyDescent="0.2">
      <c r="B164" s="177"/>
      <c r="C164" s="177"/>
      <c r="D164" s="177"/>
      <c r="E164" s="177"/>
      <c r="F164" s="177"/>
      <c r="G164" s="177"/>
      <c r="H164" s="177"/>
      <c r="I164" s="177"/>
      <c r="J164" s="6"/>
      <c r="K164" s="6"/>
      <c r="L164" s="6"/>
    </row>
    <row r="165" spans="2:12" x14ac:dyDescent="0.2">
      <c r="B165" s="177"/>
      <c r="C165" s="177"/>
      <c r="D165" s="177"/>
      <c r="E165" s="177"/>
      <c r="F165" s="177"/>
      <c r="G165" s="177"/>
      <c r="H165" s="177"/>
      <c r="I165" s="177"/>
      <c r="J165" s="6"/>
      <c r="K165" s="6"/>
      <c r="L165" s="6"/>
    </row>
    <row r="166" spans="2:12" x14ac:dyDescent="0.2">
      <c r="B166" s="177"/>
      <c r="C166" s="177"/>
      <c r="D166" s="177"/>
      <c r="E166" s="177"/>
      <c r="F166" s="177"/>
      <c r="G166" s="177"/>
      <c r="H166" s="177"/>
      <c r="I166" s="177"/>
      <c r="J166" s="6"/>
      <c r="K166" s="6"/>
      <c r="L166" s="6"/>
    </row>
    <row r="167" spans="2:12" x14ac:dyDescent="0.2">
      <c r="B167" s="177"/>
      <c r="C167" s="177"/>
      <c r="D167" s="177"/>
      <c r="E167" s="177"/>
      <c r="F167" s="177"/>
      <c r="G167" s="177"/>
      <c r="H167" s="177"/>
      <c r="I167" s="177"/>
      <c r="J167" s="6"/>
      <c r="K167" s="6"/>
      <c r="L167" s="6"/>
    </row>
    <row r="168" spans="2:12" x14ac:dyDescent="0.2">
      <c r="B168" s="177"/>
      <c r="C168" s="177"/>
      <c r="D168" s="177"/>
      <c r="E168" s="177"/>
      <c r="F168" s="177"/>
      <c r="G168" s="177"/>
      <c r="H168" s="177"/>
      <c r="I168" s="177"/>
      <c r="J168" s="6"/>
      <c r="K168" s="6"/>
      <c r="L168" s="6"/>
    </row>
    <row r="169" spans="2:12" x14ac:dyDescent="0.2">
      <c r="B169" s="177"/>
      <c r="C169" s="177"/>
      <c r="D169" s="177"/>
      <c r="E169" s="177"/>
      <c r="F169" s="177"/>
      <c r="G169" s="177"/>
      <c r="H169" s="177"/>
      <c r="I169" s="177"/>
      <c r="J169" s="6"/>
      <c r="K169" s="6"/>
      <c r="L169" s="6"/>
    </row>
    <row r="170" spans="2:12" x14ac:dyDescent="0.2">
      <c r="B170" s="177"/>
      <c r="C170" s="177"/>
      <c r="D170" s="177"/>
      <c r="E170" s="177"/>
      <c r="F170" s="177"/>
      <c r="G170" s="177"/>
      <c r="H170" s="177"/>
      <c r="I170" s="177"/>
      <c r="J170" s="6"/>
      <c r="K170" s="6"/>
      <c r="L170" s="6"/>
    </row>
    <row r="171" spans="2:12" x14ac:dyDescent="0.2">
      <c r="B171" s="177"/>
      <c r="C171" s="177"/>
      <c r="D171" s="177"/>
      <c r="E171" s="177"/>
      <c r="F171" s="177"/>
      <c r="G171" s="177"/>
      <c r="H171" s="177"/>
      <c r="I171" s="177"/>
      <c r="J171" s="6"/>
      <c r="K171" s="6"/>
      <c r="L171" s="6"/>
    </row>
    <row r="172" spans="2:12" x14ac:dyDescent="0.2">
      <c r="B172" s="177"/>
      <c r="C172" s="177"/>
      <c r="D172" s="177"/>
      <c r="E172" s="177"/>
      <c r="F172" s="177"/>
      <c r="G172" s="177"/>
      <c r="H172" s="177"/>
      <c r="I172" s="177"/>
      <c r="J172" s="6"/>
      <c r="K172" s="6"/>
      <c r="L172" s="6"/>
    </row>
    <row r="173" spans="2:12" x14ac:dyDescent="0.2">
      <c r="B173" s="177"/>
      <c r="C173" s="177"/>
      <c r="D173" s="177"/>
      <c r="E173" s="177"/>
      <c r="F173" s="177"/>
      <c r="G173" s="177"/>
      <c r="H173" s="177"/>
      <c r="I173" s="177"/>
      <c r="J173" s="6"/>
      <c r="K173" s="6"/>
      <c r="L173" s="6"/>
    </row>
    <row r="174" spans="2:12" x14ac:dyDescent="0.2">
      <c r="B174" s="177"/>
      <c r="C174" s="177"/>
      <c r="D174" s="177"/>
      <c r="E174" s="177"/>
      <c r="F174" s="177"/>
      <c r="G174" s="177"/>
      <c r="H174" s="177"/>
      <c r="I174" s="177"/>
      <c r="J174" s="6"/>
      <c r="K174" s="6"/>
      <c r="L174" s="6"/>
    </row>
    <row r="175" spans="2:12" x14ac:dyDescent="0.2">
      <c r="B175" s="177"/>
      <c r="C175" s="177"/>
      <c r="D175" s="177"/>
      <c r="E175" s="177"/>
      <c r="F175" s="177"/>
      <c r="G175" s="177"/>
      <c r="H175" s="177"/>
      <c r="I175" s="177"/>
      <c r="J175" s="6"/>
      <c r="K175" s="6"/>
      <c r="L175" s="6"/>
    </row>
    <row r="176" spans="2:12" x14ac:dyDescent="0.2">
      <c r="B176" s="177"/>
      <c r="C176" s="177"/>
      <c r="D176" s="177"/>
      <c r="E176" s="177"/>
      <c r="F176" s="177"/>
      <c r="G176" s="177"/>
      <c r="H176" s="177"/>
      <c r="I176" s="177"/>
      <c r="J176" s="6"/>
      <c r="K176" s="6"/>
      <c r="L176" s="6"/>
    </row>
    <row r="177" spans="2:12" x14ac:dyDescent="0.2">
      <c r="B177" s="177"/>
      <c r="C177" s="177"/>
      <c r="D177" s="177"/>
      <c r="E177" s="177"/>
      <c r="F177" s="177"/>
      <c r="G177" s="177"/>
      <c r="H177" s="177"/>
      <c r="I177" s="177"/>
      <c r="J177" s="6"/>
      <c r="K177" s="6"/>
      <c r="L177" s="6"/>
    </row>
    <row r="178" spans="2:12" x14ac:dyDescent="0.2">
      <c r="B178" s="177"/>
      <c r="C178" s="177"/>
      <c r="D178" s="177"/>
      <c r="E178" s="177"/>
      <c r="F178" s="177"/>
      <c r="G178" s="177"/>
      <c r="H178" s="177"/>
      <c r="I178" s="177"/>
      <c r="J178" s="6"/>
      <c r="K178" s="6"/>
      <c r="L178" s="6"/>
    </row>
    <row r="179" spans="2:12" x14ac:dyDescent="0.2">
      <c r="B179" s="177"/>
      <c r="C179" s="177"/>
      <c r="D179" s="177"/>
      <c r="E179" s="177"/>
      <c r="F179" s="177"/>
      <c r="G179" s="177"/>
      <c r="H179" s="177"/>
      <c r="I179" s="177"/>
      <c r="J179" s="6"/>
      <c r="K179" s="6"/>
      <c r="L179" s="6"/>
    </row>
    <row r="180" spans="2:12" x14ac:dyDescent="0.2">
      <c r="B180" s="177"/>
      <c r="C180" s="177"/>
      <c r="D180" s="177"/>
      <c r="E180" s="177"/>
      <c r="F180" s="177"/>
      <c r="G180" s="177"/>
      <c r="H180" s="177"/>
      <c r="I180" s="177"/>
      <c r="J180" s="6"/>
      <c r="K180" s="6"/>
      <c r="L180" s="6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174" customWidth="1"/>
    <col min="2" max="2" width="14.28515625" style="206" customWidth="1"/>
    <col min="3" max="3" width="15.42578125" style="206" customWidth="1"/>
    <col min="4" max="4" width="10.28515625" style="134" customWidth="1"/>
    <col min="5" max="5" width="8.85546875" style="44" hidden="1" customWidth="1"/>
    <col min="6" max="16384" width="9.140625" style="44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31.07.2016</v>
      </c>
      <c r="B2" s="3"/>
      <c r="C2" s="3"/>
      <c r="D2" s="3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18.75" x14ac:dyDescent="0.3">
      <c r="A3" s="2" t="s">
        <v>176</v>
      </c>
      <c r="B3" s="2"/>
      <c r="C3" s="2"/>
      <c r="D3" s="2"/>
    </row>
    <row r="4" spans="1:20" x14ac:dyDescent="0.2">
      <c r="B4" s="223"/>
      <c r="C4" s="223"/>
      <c r="D4" s="147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20" s="67" customFormat="1" x14ac:dyDescent="0.2">
      <c r="B5" s="224"/>
      <c r="C5" s="224"/>
      <c r="D5" s="67" t="str">
        <f>VALVAL</f>
        <v>млн. одиниць</v>
      </c>
    </row>
    <row r="6" spans="1:20" s="171" customFormat="1" x14ac:dyDescent="0.2">
      <c r="A6" s="94"/>
      <c r="B6" s="39" t="s">
        <v>173</v>
      </c>
      <c r="C6" s="39" t="s">
        <v>3</v>
      </c>
      <c r="D6" s="152" t="s">
        <v>67</v>
      </c>
      <c r="E6" s="219" t="s">
        <v>162</v>
      </c>
    </row>
    <row r="7" spans="1:20" s="204" customFormat="1" ht="15.75" x14ac:dyDescent="0.2">
      <c r="A7" s="95" t="s">
        <v>172</v>
      </c>
      <c r="B7" s="119">
        <f t="shared" ref="B7:C7" si="0">B$18+B$8</f>
        <v>66995.200916040005</v>
      </c>
      <c r="C7" s="119">
        <f t="shared" si="0"/>
        <v>1661360.65933717</v>
      </c>
      <c r="D7" s="63">
        <v>1</v>
      </c>
      <c r="E7" s="58" t="s">
        <v>7</v>
      </c>
    </row>
    <row r="8" spans="1:20" s="14" customFormat="1" ht="15" x14ac:dyDescent="0.2">
      <c r="A8" s="53" t="s">
        <v>74</v>
      </c>
      <c r="B8" s="150">
        <f t="shared" ref="B8:D8" si="1">B$9+B$12</f>
        <v>57559.037772720003</v>
      </c>
      <c r="C8" s="150">
        <f t="shared" si="1"/>
        <v>1427360.7607312999</v>
      </c>
      <c r="D8" s="137">
        <f t="shared" si="1"/>
        <v>0.85915200000000003</v>
      </c>
      <c r="E8" s="199" t="s">
        <v>7</v>
      </c>
    </row>
    <row r="9" spans="1:20" s="40" customFormat="1" ht="15" outlineLevel="1" x14ac:dyDescent="0.2">
      <c r="A9" s="237" t="s">
        <v>50</v>
      </c>
      <c r="B9" s="145">
        <f t="shared" ref="B9:C9" si="2">SUM(B$10:B$11)</f>
        <v>21980.454364609999</v>
      </c>
      <c r="C9" s="145">
        <f t="shared" si="2"/>
        <v>545075.79134550004</v>
      </c>
      <c r="D9" s="96">
        <v>0.32808999999999999</v>
      </c>
      <c r="E9" s="184" t="s">
        <v>163</v>
      </c>
    </row>
    <row r="10" spans="1:20" s="159" customFormat="1" ht="14.25" outlineLevel="2" x14ac:dyDescent="0.2">
      <c r="A10" s="200" t="s">
        <v>130</v>
      </c>
      <c r="B10" s="176">
        <v>21876.457954670001</v>
      </c>
      <c r="C10" s="176">
        <v>542496.86715664004</v>
      </c>
      <c r="D10" s="31">
        <v>0.32653799999999999</v>
      </c>
      <c r="E10" s="249" t="s">
        <v>131</v>
      </c>
    </row>
    <row r="11" spans="1:20" ht="14.25" outlineLevel="2" x14ac:dyDescent="0.2">
      <c r="A11" s="15" t="s">
        <v>8</v>
      </c>
      <c r="B11" s="197">
        <v>103.99640994000001</v>
      </c>
      <c r="C11" s="197">
        <v>2578.92418886</v>
      </c>
      <c r="D11" s="31">
        <v>1.552E-3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spans="1:20" ht="15" outlineLevel="1" x14ac:dyDescent="0.25">
      <c r="A12" s="247" t="s">
        <v>80</v>
      </c>
      <c r="B12" s="246">
        <f t="shared" ref="B12:C12" si="3">SUM(B$13:B$17)</f>
        <v>35578.583408110004</v>
      </c>
      <c r="C12" s="246">
        <f t="shared" si="3"/>
        <v>882284.96938579995</v>
      </c>
      <c r="D12" s="135">
        <v>0.53106200000000003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20" ht="14.25" outlineLevel="2" x14ac:dyDescent="0.25">
      <c r="A13" s="163" t="s">
        <v>143</v>
      </c>
      <c r="B13" s="196">
        <v>14058.279767280001</v>
      </c>
      <c r="C13" s="196">
        <v>348620.08955850999</v>
      </c>
      <c r="D13" s="124">
        <v>0.20984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20" ht="28.5" outlineLevel="2" x14ac:dyDescent="0.25">
      <c r="A14" s="163" t="s">
        <v>4</v>
      </c>
      <c r="B14" s="196">
        <v>1765.84553048</v>
      </c>
      <c r="C14" s="196">
        <v>43789.79769721</v>
      </c>
      <c r="D14" s="124">
        <v>2.6357999999999999E-2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20" ht="28.5" outlineLevel="2" x14ac:dyDescent="0.25">
      <c r="A15" s="163" t="s">
        <v>22</v>
      </c>
      <c r="B15" s="196">
        <v>5.6702280000000001E-2</v>
      </c>
      <c r="C15" s="196">
        <v>1.4061147599999999</v>
      </c>
      <c r="D15" s="124">
        <v>9.9999999999999995E-7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20" ht="14.25" outlineLevel="2" x14ac:dyDescent="0.25">
      <c r="A16" s="163" t="s">
        <v>144</v>
      </c>
      <c r="B16" s="196">
        <v>18043.330000000002</v>
      </c>
      <c r="C16" s="196">
        <v>447442.17817932001</v>
      </c>
      <c r="D16" s="124">
        <v>0.26932299999999998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</row>
    <row r="17" spans="1:18" ht="14.25" outlineLevel="2" x14ac:dyDescent="0.25">
      <c r="A17" s="163" t="s">
        <v>6</v>
      </c>
      <c r="B17" s="196">
        <v>1711.07140807</v>
      </c>
      <c r="C17" s="196">
        <v>42431.497836000002</v>
      </c>
      <c r="D17" s="124">
        <v>2.554E-2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ht="15" x14ac:dyDescent="0.25">
      <c r="A18" s="89" t="s">
        <v>114</v>
      </c>
      <c r="B18" s="46">
        <f t="shared" ref="B18:D18" si="4">B$19+B$23</f>
        <v>9436.16314332</v>
      </c>
      <c r="C18" s="46">
        <f t="shared" si="4"/>
        <v>233999.89860587</v>
      </c>
      <c r="D18" s="156">
        <f t="shared" si="4"/>
        <v>0.140848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ht="15" outlineLevel="1" x14ac:dyDescent="0.25">
      <c r="A19" s="247" t="s">
        <v>50</v>
      </c>
      <c r="B19" s="246">
        <f t="shared" ref="B19:C19" si="5">SUM(B$20:B$22)</f>
        <v>818.14524399000004</v>
      </c>
      <c r="C19" s="246">
        <f t="shared" si="5"/>
        <v>20288.53266266</v>
      </c>
      <c r="D19" s="135">
        <v>1.2212000000000001E-2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 ht="14.25" outlineLevel="2" x14ac:dyDescent="0.25">
      <c r="A20" s="163" t="s">
        <v>130</v>
      </c>
      <c r="B20" s="196">
        <v>653.27358384000001</v>
      </c>
      <c r="C20" s="196">
        <v>16200.0116</v>
      </c>
      <c r="D20" s="124">
        <v>9.7509999999999993E-3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 ht="14.25" outlineLevel="2" x14ac:dyDescent="0.25">
      <c r="A21" s="163" t="s">
        <v>8</v>
      </c>
      <c r="B21" s="196">
        <v>164.83316341</v>
      </c>
      <c r="C21" s="196">
        <v>4087.56641266</v>
      </c>
      <c r="D21" s="124">
        <v>2.4599999999999999E-3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8" ht="14.25" outlineLevel="2" x14ac:dyDescent="0.25">
      <c r="A22" s="163" t="s">
        <v>133</v>
      </c>
      <c r="B22" s="196">
        <v>3.8496740000000002E-2</v>
      </c>
      <c r="C22" s="196">
        <v>0.95465</v>
      </c>
      <c r="D22" s="124">
        <v>9.9999999999999995E-7</v>
      </c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8" ht="15" outlineLevel="1" x14ac:dyDescent="0.25">
      <c r="A23" s="247" t="s">
        <v>80</v>
      </c>
      <c r="B23" s="246">
        <f t="shared" ref="B23:C23" si="6">SUM(B$24:B$27)</f>
        <v>8618.0178993299996</v>
      </c>
      <c r="C23" s="246">
        <f t="shared" si="6"/>
        <v>213711.36594321</v>
      </c>
      <c r="D23" s="135">
        <v>0.128636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ht="14.25" outlineLevel="2" x14ac:dyDescent="0.25">
      <c r="A24" s="163" t="s">
        <v>143</v>
      </c>
      <c r="B24" s="196">
        <v>6049.3885885899999</v>
      </c>
      <c r="C24" s="196">
        <v>150013.97229522999</v>
      </c>
      <c r="D24" s="124">
        <v>9.0296000000000001E-2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 ht="28.5" outlineLevel="2" x14ac:dyDescent="0.25">
      <c r="A25" s="163" t="s">
        <v>4</v>
      </c>
      <c r="B25" s="196">
        <v>146.21677996</v>
      </c>
      <c r="C25" s="196">
        <v>3625.9135376700001</v>
      </c>
      <c r="D25" s="124">
        <v>2.1819999999999999E-3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8" ht="28.5" outlineLevel="2" x14ac:dyDescent="0.25">
      <c r="A26" s="163" t="s">
        <v>22</v>
      </c>
      <c r="B26" s="196">
        <v>2308.9308653899998</v>
      </c>
      <c r="C26" s="196">
        <v>57257.338621809999</v>
      </c>
      <c r="D26" s="124">
        <v>3.4464000000000002E-2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 ht="14.25" outlineLevel="2" x14ac:dyDescent="0.25">
      <c r="A27" s="163" t="s">
        <v>6</v>
      </c>
      <c r="B27" s="196">
        <v>113.48166539</v>
      </c>
      <c r="C27" s="196">
        <v>2814.1414884999999</v>
      </c>
      <c r="D27" s="124">
        <v>1.694E-3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 x14ac:dyDescent="0.2">
      <c r="B28" s="223"/>
      <c r="C28" s="223"/>
      <c r="D28" s="147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x14ac:dyDescent="0.2">
      <c r="B29" s="223"/>
      <c r="C29" s="223"/>
      <c r="D29" s="147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8" x14ac:dyDescent="0.2">
      <c r="B30" s="223"/>
      <c r="C30" s="223"/>
      <c r="D30" s="147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x14ac:dyDescent="0.2">
      <c r="B31" s="223"/>
      <c r="C31" s="223"/>
      <c r="D31" s="147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x14ac:dyDescent="0.2">
      <c r="B32" s="223"/>
      <c r="C32" s="223"/>
      <c r="D32" s="147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2:18" x14ac:dyDescent="0.2">
      <c r="B33" s="223"/>
      <c r="C33" s="223"/>
      <c r="D33" s="147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2:18" x14ac:dyDescent="0.2">
      <c r="B34" s="223"/>
      <c r="C34" s="223"/>
      <c r="D34" s="147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2:18" x14ac:dyDescent="0.2">
      <c r="B35" s="223"/>
      <c r="C35" s="223"/>
      <c r="D35" s="147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2:18" x14ac:dyDescent="0.2">
      <c r="B36" s="223"/>
      <c r="C36" s="223"/>
      <c r="D36" s="147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2:18" x14ac:dyDescent="0.2">
      <c r="B37" s="223"/>
      <c r="C37" s="223"/>
      <c r="D37" s="147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2:18" x14ac:dyDescent="0.2">
      <c r="B38" s="223"/>
      <c r="C38" s="223"/>
      <c r="D38" s="147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2:18" x14ac:dyDescent="0.2">
      <c r="B39" s="223"/>
      <c r="C39" s="223"/>
      <c r="D39" s="147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2:18" x14ac:dyDescent="0.2">
      <c r="B40" s="223"/>
      <c r="C40" s="223"/>
      <c r="D40" s="147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2:18" x14ac:dyDescent="0.2">
      <c r="B41" s="223"/>
      <c r="C41" s="223"/>
      <c r="D41" s="147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2:18" x14ac:dyDescent="0.2">
      <c r="B42" s="223"/>
      <c r="C42" s="223"/>
      <c r="D42" s="147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2:18" x14ac:dyDescent="0.2">
      <c r="B43" s="223"/>
      <c r="C43" s="223"/>
      <c r="D43" s="147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2:18" x14ac:dyDescent="0.2">
      <c r="B44" s="223"/>
      <c r="C44" s="223"/>
      <c r="D44" s="147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2:18" x14ac:dyDescent="0.2">
      <c r="B45" s="223"/>
      <c r="C45" s="223"/>
      <c r="D45" s="147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2:18" x14ac:dyDescent="0.2">
      <c r="B46" s="223"/>
      <c r="C46" s="223"/>
      <c r="D46" s="147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2:18" x14ac:dyDescent="0.2">
      <c r="B47" s="223"/>
      <c r="C47" s="223"/>
      <c r="D47" s="147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2:18" x14ac:dyDescent="0.2">
      <c r="B48" s="223"/>
      <c r="C48" s="223"/>
      <c r="D48" s="147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49" spans="2:18" x14ac:dyDescent="0.2">
      <c r="B49" s="223"/>
      <c r="C49" s="223"/>
      <c r="D49" s="147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2:18" x14ac:dyDescent="0.2">
      <c r="B50" s="223"/>
      <c r="C50" s="223"/>
      <c r="D50" s="147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</row>
    <row r="51" spans="2:18" x14ac:dyDescent="0.2">
      <c r="B51" s="223"/>
      <c r="C51" s="223"/>
      <c r="D51" s="147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2:18" x14ac:dyDescent="0.2">
      <c r="B52" s="223"/>
      <c r="C52" s="223"/>
      <c r="D52" s="147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</row>
    <row r="53" spans="2:18" x14ac:dyDescent="0.2">
      <c r="B53" s="223"/>
      <c r="C53" s="223"/>
      <c r="D53" s="147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</row>
    <row r="54" spans="2:18" x14ac:dyDescent="0.2">
      <c r="B54" s="223"/>
      <c r="C54" s="223"/>
      <c r="D54" s="147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</row>
    <row r="55" spans="2:18" x14ac:dyDescent="0.2">
      <c r="B55" s="223"/>
      <c r="C55" s="223"/>
      <c r="D55" s="147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</row>
    <row r="56" spans="2:18" x14ac:dyDescent="0.2">
      <c r="B56" s="223"/>
      <c r="C56" s="223"/>
      <c r="D56" s="147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</row>
    <row r="57" spans="2:18" x14ac:dyDescent="0.2">
      <c r="B57" s="223"/>
      <c r="C57" s="223"/>
      <c r="D57" s="147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</row>
    <row r="58" spans="2:18" x14ac:dyDescent="0.2">
      <c r="B58" s="223"/>
      <c r="C58" s="223"/>
      <c r="D58" s="147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</row>
    <row r="59" spans="2:18" x14ac:dyDescent="0.2">
      <c r="B59" s="223"/>
      <c r="C59" s="223"/>
      <c r="D59" s="147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</row>
    <row r="60" spans="2:18" x14ac:dyDescent="0.2">
      <c r="B60" s="223"/>
      <c r="C60" s="223"/>
      <c r="D60" s="147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</row>
    <row r="61" spans="2:18" x14ac:dyDescent="0.2">
      <c r="B61" s="223"/>
      <c r="C61" s="223"/>
      <c r="D61" s="147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</row>
    <row r="62" spans="2:18" x14ac:dyDescent="0.2">
      <c r="B62" s="223"/>
      <c r="C62" s="223"/>
      <c r="D62" s="147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</row>
    <row r="63" spans="2:18" x14ac:dyDescent="0.2">
      <c r="B63" s="223"/>
      <c r="C63" s="223"/>
      <c r="D63" s="147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</row>
    <row r="64" spans="2:18" x14ac:dyDescent="0.2">
      <c r="B64" s="223"/>
      <c r="C64" s="223"/>
      <c r="D64" s="147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</row>
    <row r="65" spans="2:18" x14ac:dyDescent="0.2">
      <c r="B65" s="223"/>
      <c r="C65" s="223"/>
      <c r="D65" s="147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</row>
    <row r="66" spans="2:18" x14ac:dyDescent="0.2">
      <c r="B66" s="223"/>
      <c r="C66" s="223"/>
      <c r="D66" s="147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</row>
    <row r="67" spans="2:18" x14ac:dyDescent="0.2">
      <c r="B67" s="223"/>
      <c r="C67" s="223"/>
      <c r="D67" s="147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</row>
    <row r="68" spans="2:18" x14ac:dyDescent="0.2">
      <c r="B68" s="223"/>
      <c r="C68" s="223"/>
      <c r="D68" s="147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</row>
    <row r="69" spans="2:18" x14ac:dyDescent="0.2">
      <c r="B69" s="223"/>
      <c r="C69" s="223"/>
      <c r="D69" s="147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</row>
    <row r="70" spans="2:18" x14ac:dyDescent="0.2">
      <c r="B70" s="223"/>
      <c r="C70" s="223"/>
      <c r="D70" s="147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</row>
    <row r="71" spans="2:18" x14ac:dyDescent="0.2">
      <c r="B71" s="223"/>
      <c r="C71" s="223"/>
      <c r="D71" s="147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</row>
    <row r="72" spans="2:18" x14ac:dyDescent="0.2">
      <c r="B72" s="223"/>
      <c r="C72" s="223"/>
      <c r="D72" s="147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</row>
    <row r="73" spans="2:18" x14ac:dyDescent="0.2">
      <c r="B73" s="223"/>
      <c r="C73" s="223"/>
      <c r="D73" s="147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</row>
    <row r="74" spans="2:18" x14ac:dyDescent="0.2">
      <c r="B74" s="223"/>
      <c r="C74" s="223"/>
      <c r="D74" s="147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</row>
    <row r="75" spans="2:18" x14ac:dyDescent="0.2">
      <c r="B75" s="223"/>
      <c r="C75" s="223"/>
      <c r="D75" s="147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</row>
    <row r="76" spans="2:18" x14ac:dyDescent="0.2">
      <c r="B76" s="223"/>
      <c r="C76" s="223"/>
      <c r="D76" s="147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</row>
    <row r="77" spans="2:18" x14ac:dyDescent="0.2">
      <c r="B77" s="223"/>
      <c r="C77" s="223"/>
      <c r="D77" s="147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</row>
    <row r="78" spans="2:18" x14ac:dyDescent="0.2">
      <c r="B78" s="223"/>
      <c r="C78" s="223"/>
      <c r="D78" s="147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</row>
    <row r="79" spans="2:18" x14ac:dyDescent="0.2">
      <c r="B79" s="223"/>
      <c r="C79" s="223"/>
      <c r="D79" s="147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</row>
    <row r="80" spans="2:18" x14ac:dyDescent="0.2">
      <c r="B80" s="223"/>
      <c r="C80" s="223"/>
      <c r="D80" s="147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</row>
    <row r="81" spans="2:18" x14ac:dyDescent="0.2">
      <c r="B81" s="223"/>
      <c r="C81" s="223"/>
      <c r="D81" s="147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</row>
    <row r="82" spans="2:18" x14ac:dyDescent="0.2">
      <c r="B82" s="223"/>
      <c r="C82" s="223"/>
      <c r="D82" s="147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</row>
    <row r="83" spans="2:18" x14ac:dyDescent="0.2">
      <c r="B83" s="223"/>
      <c r="C83" s="223"/>
      <c r="D83" s="147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</row>
    <row r="84" spans="2:18" x14ac:dyDescent="0.2">
      <c r="B84" s="223"/>
      <c r="C84" s="223"/>
      <c r="D84" s="147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</row>
    <row r="85" spans="2:18" x14ac:dyDescent="0.2">
      <c r="B85" s="223"/>
      <c r="C85" s="223"/>
      <c r="D85" s="147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</row>
    <row r="86" spans="2:18" x14ac:dyDescent="0.2">
      <c r="B86" s="223"/>
      <c r="C86" s="223"/>
      <c r="D86" s="147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</row>
    <row r="87" spans="2:18" x14ac:dyDescent="0.2">
      <c r="B87" s="223"/>
      <c r="C87" s="223"/>
      <c r="D87" s="147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</row>
    <row r="88" spans="2:18" x14ac:dyDescent="0.2">
      <c r="B88" s="223"/>
      <c r="C88" s="223"/>
      <c r="D88" s="147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</row>
    <row r="89" spans="2:18" x14ac:dyDescent="0.2">
      <c r="B89" s="223"/>
      <c r="C89" s="223"/>
      <c r="D89" s="147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</row>
    <row r="90" spans="2:18" x14ac:dyDescent="0.2">
      <c r="B90" s="223"/>
      <c r="C90" s="223"/>
      <c r="D90" s="147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</row>
    <row r="91" spans="2:18" x14ac:dyDescent="0.2">
      <c r="B91" s="223"/>
      <c r="C91" s="223"/>
      <c r="D91" s="147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</row>
    <row r="92" spans="2:18" x14ac:dyDescent="0.2">
      <c r="B92" s="223"/>
      <c r="C92" s="223"/>
      <c r="D92" s="147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</row>
    <row r="93" spans="2:18" x14ac:dyDescent="0.2">
      <c r="B93" s="223"/>
      <c r="C93" s="223"/>
      <c r="D93" s="147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</row>
    <row r="94" spans="2:18" x14ac:dyDescent="0.2">
      <c r="B94" s="223"/>
      <c r="C94" s="223"/>
      <c r="D94" s="147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</row>
    <row r="95" spans="2:18" x14ac:dyDescent="0.2">
      <c r="B95" s="223"/>
      <c r="C95" s="223"/>
      <c r="D95" s="147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</row>
    <row r="96" spans="2:18" x14ac:dyDescent="0.2">
      <c r="B96" s="223"/>
      <c r="C96" s="223"/>
      <c r="D96" s="147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</row>
    <row r="97" spans="2:18" x14ac:dyDescent="0.2">
      <c r="B97" s="223"/>
      <c r="C97" s="223"/>
      <c r="D97" s="147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</row>
    <row r="98" spans="2:18" x14ac:dyDescent="0.2">
      <c r="B98" s="223"/>
      <c r="C98" s="223"/>
      <c r="D98" s="147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</row>
    <row r="99" spans="2:18" x14ac:dyDescent="0.2">
      <c r="B99" s="223"/>
      <c r="C99" s="223"/>
      <c r="D99" s="147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</row>
    <row r="100" spans="2:18" x14ac:dyDescent="0.2">
      <c r="B100" s="223"/>
      <c r="C100" s="223"/>
      <c r="D100" s="147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</row>
    <row r="101" spans="2:18" x14ac:dyDescent="0.2">
      <c r="B101" s="223"/>
      <c r="C101" s="223"/>
      <c r="D101" s="147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</row>
    <row r="102" spans="2:18" x14ac:dyDescent="0.2">
      <c r="B102" s="223"/>
      <c r="C102" s="223"/>
      <c r="D102" s="147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</row>
    <row r="103" spans="2:18" x14ac:dyDescent="0.2">
      <c r="B103" s="223"/>
      <c r="C103" s="223"/>
      <c r="D103" s="147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</row>
    <row r="104" spans="2:18" x14ac:dyDescent="0.2">
      <c r="B104" s="223"/>
      <c r="C104" s="223"/>
      <c r="D104" s="147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</row>
    <row r="105" spans="2:18" x14ac:dyDescent="0.2">
      <c r="B105" s="223"/>
      <c r="C105" s="223"/>
      <c r="D105" s="147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</row>
    <row r="106" spans="2:18" x14ac:dyDescent="0.2">
      <c r="B106" s="223"/>
      <c r="C106" s="223"/>
      <c r="D106" s="147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</row>
    <row r="107" spans="2:18" x14ac:dyDescent="0.2">
      <c r="B107" s="223"/>
      <c r="C107" s="223"/>
      <c r="D107" s="147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</row>
    <row r="108" spans="2:18" x14ac:dyDescent="0.2">
      <c r="B108" s="223"/>
      <c r="C108" s="223"/>
      <c r="D108" s="147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</row>
    <row r="109" spans="2:18" x14ac:dyDescent="0.2">
      <c r="B109" s="223"/>
      <c r="C109" s="223"/>
      <c r="D109" s="147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</row>
    <row r="110" spans="2:18" x14ac:dyDescent="0.2">
      <c r="B110" s="223"/>
      <c r="C110" s="223"/>
      <c r="D110" s="147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</row>
    <row r="111" spans="2:18" x14ac:dyDescent="0.2">
      <c r="B111" s="223"/>
      <c r="C111" s="223"/>
      <c r="D111" s="147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</row>
    <row r="112" spans="2:18" x14ac:dyDescent="0.2">
      <c r="B112" s="223"/>
      <c r="C112" s="223"/>
      <c r="D112" s="147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</row>
    <row r="113" spans="2:18" x14ac:dyDescent="0.2">
      <c r="B113" s="223"/>
      <c r="C113" s="223"/>
      <c r="D113" s="147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</row>
    <row r="114" spans="2:18" x14ac:dyDescent="0.2">
      <c r="B114" s="223"/>
      <c r="C114" s="223"/>
      <c r="D114" s="147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</row>
    <row r="115" spans="2:18" x14ac:dyDescent="0.2">
      <c r="B115" s="223"/>
      <c r="C115" s="223"/>
      <c r="D115" s="147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</row>
    <row r="116" spans="2:18" x14ac:dyDescent="0.2">
      <c r="B116" s="223"/>
      <c r="C116" s="223"/>
      <c r="D116" s="147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</row>
    <row r="117" spans="2:18" x14ac:dyDescent="0.2">
      <c r="B117" s="223"/>
      <c r="C117" s="223"/>
      <c r="D117" s="147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</row>
    <row r="118" spans="2:18" x14ac:dyDescent="0.2">
      <c r="B118" s="223"/>
      <c r="C118" s="223"/>
      <c r="D118" s="147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</row>
    <row r="119" spans="2:18" x14ac:dyDescent="0.2">
      <c r="B119" s="223"/>
      <c r="C119" s="223"/>
      <c r="D119" s="147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</row>
    <row r="120" spans="2:18" x14ac:dyDescent="0.2">
      <c r="B120" s="223"/>
      <c r="C120" s="223"/>
      <c r="D120" s="147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</row>
    <row r="121" spans="2:18" x14ac:dyDescent="0.2">
      <c r="B121" s="223"/>
      <c r="C121" s="223"/>
      <c r="D121" s="147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</row>
    <row r="122" spans="2:18" x14ac:dyDescent="0.2">
      <c r="B122" s="223"/>
      <c r="C122" s="223"/>
      <c r="D122" s="147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</row>
    <row r="123" spans="2:18" x14ac:dyDescent="0.2">
      <c r="B123" s="223"/>
      <c r="C123" s="223"/>
      <c r="D123" s="147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</row>
    <row r="124" spans="2:18" x14ac:dyDescent="0.2">
      <c r="B124" s="223"/>
      <c r="C124" s="223"/>
      <c r="D124" s="147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</row>
    <row r="125" spans="2:18" x14ac:dyDescent="0.2">
      <c r="B125" s="223"/>
      <c r="C125" s="223"/>
      <c r="D125" s="147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</row>
    <row r="126" spans="2:18" x14ac:dyDescent="0.2">
      <c r="B126" s="223"/>
      <c r="C126" s="223"/>
      <c r="D126" s="147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</row>
    <row r="127" spans="2:18" x14ac:dyDescent="0.2">
      <c r="B127" s="223"/>
      <c r="C127" s="223"/>
      <c r="D127" s="147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</row>
    <row r="128" spans="2:18" x14ac:dyDescent="0.2">
      <c r="B128" s="223"/>
      <c r="C128" s="223"/>
      <c r="D128" s="147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</row>
    <row r="129" spans="2:18" x14ac:dyDescent="0.2">
      <c r="B129" s="223"/>
      <c r="C129" s="223"/>
      <c r="D129" s="147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</row>
    <row r="130" spans="2:18" x14ac:dyDescent="0.2">
      <c r="B130" s="223"/>
      <c r="C130" s="223"/>
      <c r="D130" s="147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</row>
    <row r="131" spans="2:18" x14ac:dyDescent="0.2">
      <c r="B131" s="223"/>
      <c r="C131" s="223"/>
      <c r="D131" s="147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</row>
    <row r="132" spans="2:18" x14ac:dyDescent="0.2">
      <c r="B132" s="223"/>
      <c r="C132" s="223"/>
      <c r="D132" s="147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</row>
    <row r="133" spans="2:18" x14ac:dyDescent="0.2">
      <c r="B133" s="223"/>
      <c r="C133" s="223"/>
      <c r="D133" s="147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</row>
    <row r="134" spans="2:18" x14ac:dyDescent="0.2">
      <c r="B134" s="223"/>
      <c r="C134" s="223"/>
      <c r="D134" s="147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</row>
    <row r="135" spans="2:18" x14ac:dyDescent="0.2">
      <c r="B135" s="223"/>
      <c r="C135" s="223"/>
      <c r="D135" s="147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</row>
    <row r="136" spans="2:18" x14ac:dyDescent="0.2">
      <c r="B136" s="223"/>
      <c r="C136" s="223"/>
      <c r="D136" s="147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</row>
    <row r="137" spans="2:18" x14ac:dyDescent="0.2">
      <c r="B137" s="223"/>
      <c r="C137" s="223"/>
      <c r="D137" s="147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</row>
    <row r="138" spans="2:18" x14ac:dyDescent="0.2">
      <c r="B138" s="223"/>
      <c r="C138" s="223"/>
      <c r="D138" s="147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</row>
    <row r="139" spans="2:18" x14ac:dyDescent="0.2">
      <c r="B139" s="223"/>
      <c r="C139" s="223"/>
      <c r="D139" s="147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</row>
    <row r="140" spans="2:18" x14ac:dyDescent="0.2">
      <c r="B140" s="223"/>
      <c r="C140" s="223"/>
      <c r="D140" s="147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</row>
    <row r="141" spans="2:18" x14ac:dyDescent="0.2">
      <c r="B141" s="223"/>
      <c r="C141" s="223"/>
      <c r="D141" s="147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</row>
    <row r="142" spans="2:18" x14ac:dyDescent="0.2">
      <c r="B142" s="223"/>
      <c r="C142" s="223"/>
      <c r="D142" s="147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</row>
    <row r="143" spans="2:18" x14ac:dyDescent="0.2">
      <c r="B143" s="223"/>
      <c r="C143" s="223"/>
      <c r="D143" s="147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</row>
    <row r="144" spans="2:18" x14ac:dyDescent="0.2">
      <c r="B144" s="223"/>
      <c r="C144" s="223"/>
      <c r="D144" s="147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</row>
    <row r="145" spans="2:18" x14ac:dyDescent="0.2">
      <c r="B145" s="223"/>
      <c r="C145" s="223"/>
      <c r="D145" s="147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</row>
    <row r="146" spans="2:18" x14ac:dyDescent="0.2">
      <c r="B146" s="223"/>
      <c r="C146" s="223"/>
      <c r="D146" s="147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</row>
    <row r="147" spans="2:18" x14ac:dyDescent="0.2">
      <c r="B147" s="223"/>
      <c r="C147" s="223"/>
      <c r="D147" s="147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</row>
    <row r="148" spans="2:18" x14ac:dyDescent="0.2">
      <c r="B148" s="223"/>
      <c r="C148" s="223"/>
      <c r="D148" s="147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</row>
    <row r="149" spans="2:18" x14ac:dyDescent="0.2">
      <c r="B149" s="223"/>
      <c r="C149" s="223"/>
      <c r="D149" s="147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</row>
    <row r="150" spans="2:18" x14ac:dyDescent="0.2">
      <c r="B150" s="223"/>
      <c r="C150" s="223"/>
      <c r="D150" s="147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</row>
    <row r="151" spans="2:18" x14ac:dyDescent="0.2">
      <c r="B151" s="223"/>
      <c r="C151" s="223"/>
      <c r="D151" s="147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</row>
    <row r="152" spans="2:18" x14ac:dyDescent="0.2">
      <c r="B152" s="223"/>
      <c r="C152" s="223"/>
      <c r="D152" s="147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</row>
    <row r="153" spans="2:18" x14ac:dyDescent="0.2">
      <c r="B153" s="223"/>
      <c r="C153" s="223"/>
      <c r="D153" s="147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</row>
    <row r="154" spans="2:18" x14ac:dyDescent="0.2">
      <c r="B154" s="223"/>
      <c r="C154" s="223"/>
      <c r="D154" s="147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</row>
    <row r="155" spans="2:18" x14ac:dyDescent="0.2">
      <c r="B155" s="223"/>
      <c r="C155" s="223"/>
      <c r="D155" s="147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</row>
    <row r="156" spans="2:18" x14ac:dyDescent="0.2">
      <c r="B156" s="223"/>
      <c r="C156" s="223"/>
      <c r="D156" s="147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</row>
    <row r="157" spans="2:18" x14ac:dyDescent="0.2">
      <c r="B157" s="223"/>
      <c r="C157" s="223"/>
      <c r="D157" s="147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</row>
    <row r="158" spans="2:18" x14ac:dyDescent="0.2">
      <c r="B158" s="223"/>
      <c r="C158" s="223"/>
      <c r="D158" s="147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</row>
    <row r="159" spans="2:18" x14ac:dyDescent="0.2">
      <c r="B159" s="223"/>
      <c r="C159" s="223"/>
      <c r="D159" s="147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</row>
    <row r="160" spans="2:18" x14ac:dyDescent="0.2">
      <c r="B160" s="223"/>
      <c r="C160" s="223"/>
      <c r="D160" s="147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</row>
    <row r="161" spans="2:18" x14ac:dyDescent="0.2">
      <c r="B161" s="223"/>
      <c r="C161" s="223"/>
      <c r="D161" s="147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</row>
    <row r="162" spans="2:18" x14ac:dyDescent="0.2">
      <c r="B162" s="223"/>
      <c r="C162" s="223"/>
      <c r="D162" s="147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</row>
    <row r="163" spans="2:18" x14ac:dyDescent="0.2">
      <c r="B163" s="223"/>
      <c r="C163" s="223"/>
      <c r="D163" s="147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</row>
    <row r="164" spans="2:18" x14ac:dyDescent="0.2">
      <c r="B164" s="223"/>
      <c r="C164" s="223"/>
      <c r="D164" s="147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</row>
    <row r="165" spans="2:18" x14ac:dyDescent="0.2">
      <c r="B165" s="223"/>
      <c r="C165" s="223"/>
      <c r="D165" s="147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</row>
    <row r="166" spans="2:18" x14ac:dyDescent="0.2">
      <c r="B166" s="223"/>
      <c r="C166" s="223"/>
      <c r="D166" s="147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</row>
    <row r="167" spans="2:18" x14ac:dyDescent="0.2">
      <c r="B167" s="223"/>
      <c r="C167" s="223"/>
      <c r="D167" s="147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</row>
    <row r="168" spans="2:18" x14ac:dyDescent="0.2">
      <c r="B168" s="223"/>
      <c r="C168" s="223"/>
      <c r="D168" s="147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</row>
    <row r="169" spans="2:18" x14ac:dyDescent="0.2">
      <c r="B169" s="223"/>
      <c r="C169" s="223"/>
      <c r="D169" s="147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</row>
    <row r="170" spans="2:18" x14ac:dyDescent="0.2">
      <c r="B170" s="223"/>
      <c r="C170" s="223"/>
      <c r="D170" s="147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</row>
    <row r="171" spans="2:18" x14ac:dyDescent="0.2">
      <c r="B171" s="223"/>
      <c r="C171" s="223"/>
      <c r="D171" s="147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</row>
    <row r="172" spans="2:18" x14ac:dyDescent="0.2">
      <c r="B172" s="223"/>
      <c r="C172" s="223"/>
      <c r="D172" s="147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</row>
    <row r="173" spans="2:18" x14ac:dyDescent="0.2">
      <c r="B173" s="223"/>
      <c r="C173" s="223"/>
      <c r="D173" s="147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</row>
    <row r="174" spans="2:18" x14ac:dyDescent="0.2">
      <c r="B174" s="223"/>
      <c r="C174" s="223"/>
      <c r="D174" s="147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</row>
    <row r="175" spans="2:18" x14ac:dyDescent="0.2">
      <c r="B175" s="223"/>
      <c r="C175" s="223"/>
      <c r="D175" s="147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</row>
    <row r="176" spans="2:18" x14ac:dyDescent="0.2">
      <c r="B176" s="223"/>
      <c r="C176" s="223"/>
      <c r="D176" s="147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</row>
    <row r="177" spans="2:18" x14ac:dyDescent="0.2">
      <c r="B177" s="223"/>
      <c r="C177" s="223"/>
      <c r="D177" s="147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</row>
    <row r="178" spans="2:18" x14ac:dyDescent="0.2">
      <c r="B178" s="223"/>
      <c r="C178" s="223"/>
      <c r="D178" s="147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</row>
    <row r="179" spans="2:18" x14ac:dyDescent="0.2">
      <c r="B179" s="223"/>
      <c r="C179" s="223"/>
      <c r="D179" s="147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</row>
    <row r="180" spans="2:18" x14ac:dyDescent="0.2">
      <c r="B180" s="223"/>
      <c r="C180" s="223"/>
      <c r="D180" s="147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</row>
    <row r="181" spans="2:18" x14ac:dyDescent="0.2">
      <c r="B181" s="223"/>
      <c r="C181" s="223"/>
      <c r="D181" s="147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</row>
    <row r="182" spans="2:18" x14ac:dyDescent="0.2">
      <c r="B182" s="223"/>
      <c r="C182" s="223"/>
      <c r="D182" s="147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</row>
    <row r="183" spans="2:18" x14ac:dyDescent="0.2">
      <c r="B183" s="223"/>
      <c r="C183" s="223"/>
      <c r="D183" s="147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</row>
    <row r="184" spans="2:18" x14ac:dyDescent="0.2">
      <c r="B184" s="223"/>
      <c r="C184" s="223"/>
      <c r="D184" s="147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</row>
    <row r="185" spans="2:18" x14ac:dyDescent="0.2">
      <c r="B185" s="223"/>
      <c r="C185" s="223"/>
      <c r="D185" s="147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</row>
    <row r="186" spans="2:18" x14ac:dyDescent="0.2">
      <c r="B186" s="223"/>
      <c r="C186" s="223"/>
      <c r="D186" s="147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</row>
    <row r="187" spans="2:18" x14ac:dyDescent="0.2">
      <c r="B187" s="223"/>
      <c r="C187" s="223"/>
      <c r="D187" s="147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</row>
    <row r="188" spans="2:18" x14ac:dyDescent="0.2">
      <c r="B188" s="223"/>
      <c r="C188" s="223"/>
      <c r="D188" s="147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</row>
    <row r="189" spans="2:18" x14ac:dyDescent="0.2">
      <c r="B189" s="223"/>
      <c r="C189" s="223"/>
      <c r="D189" s="147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</row>
    <row r="190" spans="2:18" x14ac:dyDescent="0.2">
      <c r="B190" s="223"/>
      <c r="C190" s="223"/>
      <c r="D190" s="147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</row>
    <row r="191" spans="2:18" x14ac:dyDescent="0.2">
      <c r="B191" s="223"/>
      <c r="C191" s="223"/>
      <c r="D191" s="147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</row>
    <row r="192" spans="2:18" x14ac:dyDescent="0.2">
      <c r="B192" s="223"/>
      <c r="C192" s="223"/>
      <c r="D192" s="147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</row>
    <row r="193" spans="2:18" x14ac:dyDescent="0.2">
      <c r="B193" s="223"/>
      <c r="C193" s="223"/>
      <c r="D193" s="147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</row>
    <row r="194" spans="2:18" x14ac:dyDescent="0.2">
      <c r="B194" s="223"/>
      <c r="C194" s="223"/>
      <c r="D194" s="147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</row>
    <row r="195" spans="2:18" x14ac:dyDescent="0.2">
      <c r="B195" s="223"/>
      <c r="C195" s="223"/>
      <c r="D195" s="147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</row>
    <row r="196" spans="2:18" x14ac:dyDescent="0.2">
      <c r="B196" s="223"/>
      <c r="C196" s="223"/>
      <c r="D196" s="147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</row>
    <row r="197" spans="2:18" x14ac:dyDescent="0.2">
      <c r="B197" s="223"/>
      <c r="C197" s="223"/>
      <c r="D197" s="147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</row>
    <row r="198" spans="2:18" x14ac:dyDescent="0.2">
      <c r="B198" s="223"/>
      <c r="C198" s="223"/>
      <c r="D198" s="147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</row>
    <row r="199" spans="2:18" x14ac:dyDescent="0.2">
      <c r="B199" s="223"/>
      <c r="C199" s="223"/>
      <c r="D199" s="147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</row>
    <row r="200" spans="2:18" x14ac:dyDescent="0.2">
      <c r="B200" s="223"/>
      <c r="C200" s="223"/>
      <c r="D200" s="147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</row>
    <row r="201" spans="2:18" x14ac:dyDescent="0.2">
      <c r="B201" s="223"/>
      <c r="C201" s="223"/>
      <c r="D201" s="147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</row>
    <row r="202" spans="2:18" x14ac:dyDescent="0.2">
      <c r="B202" s="223"/>
      <c r="C202" s="223"/>
      <c r="D202" s="147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</row>
    <row r="203" spans="2:18" x14ac:dyDescent="0.2">
      <c r="B203" s="223"/>
      <c r="C203" s="223"/>
      <c r="D203" s="147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</row>
    <row r="204" spans="2:18" x14ac:dyDescent="0.2">
      <c r="B204" s="223"/>
      <c r="C204" s="223"/>
      <c r="D204" s="147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</row>
    <row r="205" spans="2:18" x14ac:dyDescent="0.2">
      <c r="B205" s="223"/>
      <c r="C205" s="223"/>
      <c r="D205" s="147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</row>
    <row r="206" spans="2:18" x14ac:dyDescent="0.2">
      <c r="B206" s="223"/>
      <c r="C206" s="223"/>
      <c r="D206" s="147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</row>
    <row r="207" spans="2:18" x14ac:dyDescent="0.2">
      <c r="B207" s="223"/>
      <c r="C207" s="223"/>
      <c r="D207" s="147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</row>
    <row r="208" spans="2:18" x14ac:dyDescent="0.2">
      <c r="B208" s="223"/>
      <c r="C208" s="223"/>
      <c r="D208" s="147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</row>
    <row r="209" spans="2:18" x14ac:dyDescent="0.2">
      <c r="B209" s="223"/>
      <c r="C209" s="223"/>
      <c r="D209" s="147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</row>
    <row r="210" spans="2:18" x14ac:dyDescent="0.2">
      <c r="B210" s="223"/>
      <c r="C210" s="223"/>
      <c r="D210" s="147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</row>
    <row r="211" spans="2:18" x14ac:dyDescent="0.2">
      <c r="B211" s="223"/>
      <c r="C211" s="223"/>
      <c r="D211" s="147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</row>
    <row r="212" spans="2:18" x14ac:dyDescent="0.2">
      <c r="B212" s="223"/>
      <c r="C212" s="223"/>
      <c r="D212" s="147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</row>
    <row r="213" spans="2:18" x14ac:dyDescent="0.2">
      <c r="B213" s="223"/>
      <c r="C213" s="223"/>
      <c r="D213" s="147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</row>
    <row r="214" spans="2:18" x14ac:dyDescent="0.2">
      <c r="B214" s="223"/>
      <c r="C214" s="223"/>
      <c r="D214" s="147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</row>
    <row r="215" spans="2:18" x14ac:dyDescent="0.2">
      <c r="B215" s="223"/>
      <c r="C215" s="223"/>
      <c r="D215" s="147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</row>
    <row r="216" spans="2:18" x14ac:dyDescent="0.2">
      <c r="B216" s="223"/>
      <c r="C216" s="223"/>
      <c r="D216" s="147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</row>
    <row r="217" spans="2:18" x14ac:dyDescent="0.2">
      <c r="B217" s="223"/>
      <c r="C217" s="223"/>
      <c r="D217" s="147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</row>
    <row r="218" spans="2:18" x14ac:dyDescent="0.2">
      <c r="B218" s="223"/>
      <c r="C218" s="223"/>
      <c r="D218" s="147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</row>
    <row r="219" spans="2:18" x14ac:dyDescent="0.2">
      <c r="B219" s="223"/>
      <c r="C219" s="223"/>
      <c r="D219" s="147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</row>
    <row r="220" spans="2:18" x14ac:dyDescent="0.2">
      <c r="B220" s="223"/>
      <c r="C220" s="223"/>
      <c r="D220" s="147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</row>
    <row r="221" spans="2:18" x14ac:dyDescent="0.2">
      <c r="B221" s="223"/>
      <c r="C221" s="223"/>
      <c r="D221" s="147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</row>
    <row r="222" spans="2:18" x14ac:dyDescent="0.2">
      <c r="B222" s="223"/>
      <c r="C222" s="223"/>
      <c r="D222" s="147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</row>
    <row r="223" spans="2:18" x14ac:dyDescent="0.2">
      <c r="B223" s="223"/>
      <c r="C223" s="223"/>
      <c r="D223" s="147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</row>
    <row r="224" spans="2:18" x14ac:dyDescent="0.2">
      <c r="B224" s="223"/>
      <c r="C224" s="223"/>
      <c r="D224" s="147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</row>
    <row r="225" spans="2:18" x14ac:dyDescent="0.2">
      <c r="B225" s="223"/>
      <c r="C225" s="223"/>
      <c r="D225" s="147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</row>
    <row r="226" spans="2:18" x14ac:dyDescent="0.2">
      <c r="B226" s="223"/>
      <c r="C226" s="223"/>
      <c r="D226" s="147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</row>
    <row r="227" spans="2:18" x14ac:dyDescent="0.2">
      <c r="B227" s="223"/>
      <c r="C227" s="223"/>
      <c r="D227" s="147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</row>
    <row r="228" spans="2:18" x14ac:dyDescent="0.2">
      <c r="B228" s="223"/>
      <c r="C228" s="223"/>
      <c r="D228" s="147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</row>
    <row r="229" spans="2:18" x14ac:dyDescent="0.2">
      <c r="B229" s="223"/>
      <c r="C229" s="223"/>
      <c r="D229" s="147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</row>
    <row r="230" spans="2:18" x14ac:dyDescent="0.2">
      <c r="B230" s="223"/>
      <c r="C230" s="223"/>
      <c r="D230" s="147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</row>
    <row r="231" spans="2:18" x14ac:dyDescent="0.2">
      <c r="B231" s="223"/>
      <c r="C231" s="223"/>
      <c r="D231" s="147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</row>
    <row r="232" spans="2:18" x14ac:dyDescent="0.2">
      <c r="B232" s="223"/>
      <c r="C232" s="223"/>
      <c r="D232" s="147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indexed="52"/>
    <outlinePr applyStyles="1" summaryBelow="0"/>
    <pageSetUpPr fitToPage="1"/>
  </sheetPr>
  <dimension ref="A2:S245"/>
  <sheetViews>
    <sheetView workbookViewId="0">
      <selection activeCell="B8" sqref="B8"/>
    </sheetView>
  </sheetViews>
  <sheetFormatPr defaultRowHeight="12.75" outlineLevelRow="1" x14ac:dyDescent="0.2"/>
  <cols>
    <col min="1" max="1" width="66" style="44" bestFit="1" customWidth="1"/>
    <col min="2" max="2" width="14.42578125" style="206" bestFit="1" customWidth="1"/>
    <col min="3" max="3" width="16" style="206" bestFit="1" customWidth="1"/>
    <col min="4" max="4" width="11.42578125" style="134" bestFit="1" customWidth="1"/>
    <col min="5" max="16384" width="9.140625" style="4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31.07.2016</v>
      </c>
      <c r="B2" s="3"/>
      <c r="C2" s="3"/>
      <c r="D2" s="3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8.75" x14ac:dyDescent="0.3">
      <c r="A3" s="2" t="s">
        <v>88</v>
      </c>
      <c r="B3" s="2"/>
      <c r="C3" s="2"/>
      <c r="D3" s="2"/>
    </row>
    <row r="4" spans="1:19" x14ac:dyDescent="0.2">
      <c r="B4" s="223"/>
      <c r="C4" s="223"/>
      <c r="D4" s="147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9" s="67" customFormat="1" x14ac:dyDescent="0.2">
      <c r="B5" s="224"/>
      <c r="C5" s="224"/>
      <c r="D5" s="67" t="str">
        <f>VALVAL</f>
        <v>млн. одиниць</v>
      </c>
    </row>
    <row r="6" spans="1:19" s="171" customFormat="1" x14ac:dyDescent="0.2">
      <c r="A6" s="94"/>
      <c r="B6" s="39" t="s">
        <v>173</v>
      </c>
      <c r="C6" s="39" t="s">
        <v>3</v>
      </c>
      <c r="D6" s="152" t="s">
        <v>67</v>
      </c>
    </row>
    <row r="7" spans="1:19" s="204" customFormat="1" ht="21.75" customHeight="1" x14ac:dyDescent="0.2">
      <c r="A7" s="290" t="s">
        <v>172</v>
      </c>
      <c r="B7" s="291">
        <f t="shared" ref="B7:D7" si="0">SUM(B8:B18)</f>
        <v>66995.21091604</v>
      </c>
      <c r="C7" s="291">
        <f t="shared" si="0"/>
        <v>1661360.90731921</v>
      </c>
      <c r="D7" s="292">
        <f t="shared" si="0"/>
        <v>1</v>
      </c>
    </row>
    <row r="8" spans="1:19" s="159" customFormat="1" x14ac:dyDescent="0.2">
      <c r="A8" s="225" t="s">
        <v>35</v>
      </c>
      <c r="B8" s="140">
        <v>30213.29235172</v>
      </c>
      <c r="C8" s="140">
        <v>749235.38724960003</v>
      </c>
      <c r="D8" s="239">
        <v>0.45097700000000002</v>
      </c>
    </row>
    <row r="9" spans="1:19" s="159" customFormat="1" x14ac:dyDescent="0.2">
      <c r="A9" s="225" t="s">
        <v>145</v>
      </c>
      <c r="B9" s="140">
        <v>3913.81748806</v>
      </c>
      <c r="C9" s="140">
        <v>97055.644488129998</v>
      </c>
      <c r="D9" s="239">
        <v>5.8418999999999999E-2</v>
      </c>
    </row>
    <row r="10" spans="1:19" s="159" customFormat="1" x14ac:dyDescent="0.2">
      <c r="A10" s="225" t="s">
        <v>91</v>
      </c>
      <c r="B10" s="140">
        <v>303.93970466000002</v>
      </c>
      <c r="C10" s="140">
        <v>7537.1588000000002</v>
      </c>
      <c r="D10" s="239">
        <v>4.5370000000000002E-3</v>
      </c>
    </row>
    <row r="11" spans="1:19" s="159" customFormat="1" x14ac:dyDescent="0.2">
      <c r="A11" s="225" t="s">
        <v>62</v>
      </c>
      <c r="B11" s="140">
        <v>12554.65679264</v>
      </c>
      <c r="C11" s="140">
        <v>311332.94029399002</v>
      </c>
      <c r="D11" s="239">
        <v>0.18739600000000001</v>
      </c>
    </row>
    <row r="12" spans="1:19" s="159" customFormat="1" x14ac:dyDescent="0.2">
      <c r="A12" s="225" t="s">
        <v>157</v>
      </c>
      <c r="B12" s="140">
        <v>19392.0396086</v>
      </c>
      <c r="C12" s="140">
        <v>480887.75418991997</v>
      </c>
      <c r="D12" s="239">
        <v>0.28945399999999999</v>
      </c>
    </row>
    <row r="13" spans="1:19" x14ac:dyDescent="0.2">
      <c r="A13" s="245" t="s">
        <v>129</v>
      </c>
      <c r="B13" s="86">
        <v>617.46497036000005</v>
      </c>
      <c r="C13" s="86">
        <v>15312.02229757</v>
      </c>
      <c r="D13" s="194">
        <v>9.2169999999999995E-3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9" x14ac:dyDescent="0.2">
      <c r="B14" s="223"/>
      <c r="C14" s="223"/>
      <c r="D14" s="147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9" x14ac:dyDescent="0.2">
      <c r="B15" s="223"/>
      <c r="C15" s="223"/>
      <c r="D15" s="147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x14ac:dyDescent="0.2">
      <c r="B16" s="223"/>
      <c r="C16" s="223"/>
      <c r="D16" s="147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1:19" x14ac:dyDescent="0.2">
      <c r="B17" s="223"/>
      <c r="C17" s="223"/>
      <c r="D17" s="147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19" x14ac:dyDescent="0.2">
      <c r="B18" s="223"/>
      <c r="C18" s="223"/>
      <c r="D18" s="147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19" x14ac:dyDescent="0.2">
      <c r="B19" s="223"/>
      <c r="C19" s="223"/>
      <c r="D19" s="147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1:19" x14ac:dyDescent="0.2">
      <c r="A20" s="187" t="s">
        <v>102</v>
      </c>
      <c r="B20" s="223"/>
      <c r="C20" s="223"/>
      <c r="D20" s="147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1:19" x14ac:dyDescent="0.2">
      <c r="B21" s="36" t="str">
        <f>"Державний борг України за станом на " &amp; TEXT(DREPORTDATE,"dd.MM.yyyy")</f>
        <v>Державний борг України за станом на 31.07.2016</v>
      </c>
      <c r="C21" s="223"/>
      <c r="D21" s="67" t="str">
        <f>VALVAL</f>
        <v>млн. одиниць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1:19" s="34" customFormat="1" x14ac:dyDescent="0.2">
      <c r="A22" s="94"/>
      <c r="B22" s="39" t="s">
        <v>173</v>
      </c>
      <c r="C22" s="39" t="s">
        <v>3</v>
      </c>
      <c r="D22" s="152" t="s">
        <v>67</v>
      </c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</row>
    <row r="23" spans="1:19" s="12" customFormat="1" ht="20.25" customHeight="1" x14ac:dyDescent="0.2">
      <c r="A23" s="290" t="s">
        <v>172</v>
      </c>
      <c r="B23" s="291">
        <f t="shared" ref="B23:C23" si="1">B$31+B$24</f>
        <v>66995.21091604</v>
      </c>
      <c r="C23" s="291">
        <f t="shared" si="1"/>
        <v>1661360.90731921</v>
      </c>
      <c r="D23" s="292">
        <v>1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9" s="88" customFormat="1" ht="15" x14ac:dyDescent="0.25">
      <c r="A24" s="293" t="s">
        <v>74</v>
      </c>
      <c r="B24" s="294">
        <f t="shared" ref="B24:C24" si="2">SUM(B$25:B$30)</f>
        <v>57559.047772720005</v>
      </c>
      <c r="C24" s="294">
        <f t="shared" si="2"/>
        <v>1427361.0087133399</v>
      </c>
      <c r="D24" s="295">
        <v>0.85915200000000003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</row>
    <row r="25" spans="1:19" s="222" customFormat="1" outlineLevel="1" x14ac:dyDescent="0.2">
      <c r="A25" s="70" t="s">
        <v>35</v>
      </c>
      <c r="B25" s="244">
        <v>27161.264363980001</v>
      </c>
      <c r="C25" s="244">
        <v>673550.57459592004</v>
      </c>
      <c r="D25" s="162">
        <v>0.40542099999999998</v>
      </c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</row>
    <row r="26" spans="1:19" outlineLevel="1" x14ac:dyDescent="0.2">
      <c r="A26" s="70" t="s">
        <v>145</v>
      </c>
      <c r="B26" s="86">
        <v>3820.0839217299999</v>
      </c>
      <c r="C26" s="86">
        <v>94731.220388660004</v>
      </c>
      <c r="D26" s="194">
        <v>5.7020000000000001E-2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1:19" outlineLevel="1" x14ac:dyDescent="0.2">
      <c r="A27" s="216" t="s">
        <v>91</v>
      </c>
      <c r="B27" s="86">
        <v>303.93970466000002</v>
      </c>
      <c r="C27" s="86">
        <v>7537.1588000000002</v>
      </c>
      <c r="D27" s="194">
        <v>4.5370000000000002E-3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9" outlineLevel="1" x14ac:dyDescent="0.2">
      <c r="A28" s="216" t="s">
        <v>62</v>
      </c>
      <c r="B28" s="86">
        <v>7082.4004473799996</v>
      </c>
      <c r="C28" s="86">
        <v>175630.81110393</v>
      </c>
      <c r="D28" s="194">
        <v>0.105715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1:19" outlineLevel="1" x14ac:dyDescent="0.2">
      <c r="A29" s="216" t="s">
        <v>157</v>
      </c>
      <c r="B29" s="86">
        <v>18573.894364610002</v>
      </c>
      <c r="C29" s="86">
        <v>460599.22152725997</v>
      </c>
      <c r="D29" s="194">
        <v>0.27724199999999999</v>
      </c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1:19" outlineLevel="1" x14ac:dyDescent="0.2">
      <c r="A30" s="216" t="s">
        <v>129</v>
      </c>
      <c r="B30" s="86">
        <v>617.46497036000005</v>
      </c>
      <c r="C30" s="86">
        <v>15312.02229757</v>
      </c>
      <c r="D30" s="194">
        <v>9.2169999999999995E-3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1:19" ht="15" x14ac:dyDescent="0.25">
      <c r="A31" s="296" t="s">
        <v>114</v>
      </c>
      <c r="B31" s="297">
        <f t="shared" ref="B31:C31" si="3">SUM(B$32:B$35)</f>
        <v>9436.16314332</v>
      </c>
      <c r="C31" s="297">
        <f t="shared" si="3"/>
        <v>233999.89860586997</v>
      </c>
      <c r="D31" s="298">
        <v>0.140848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1:19" outlineLevel="1" x14ac:dyDescent="0.2">
      <c r="A32" s="216" t="s">
        <v>35</v>
      </c>
      <c r="B32" s="86">
        <v>3052.0279877399998</v>
      </c>
      <c r="C32" s="86">
        <v>75684.812653679997</v>
      </c>
      <c r="D32" s="194">
        <v>4.5555999999999999E-2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1:17" outlineLevel="1" x14ac:dyDescent="0.2">
      <c r="A33" s="216" t="s">
        <v>145</v>
      </c>
      <c r="B33" s="86">
        <v>93.733566330000002</v>
      </c>
      <c r="C33" s="86">
        <v>2324.4240994699999</v>
      </c>
      <c r="D33" s="194">
        <v>1.3990000000000001E-3</v>
      </c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1:17" outlineLevel="1" x14ac:dyDescent="0.2">
      <c r="A34" s="216" t="s">
        <v>62</v>
      </c>
      <c r="B34" s="86">
        <v>5472.2563452599998</v>
      </c>
      <c r="C34" s="86">
        <v>135702.12919005999</v>
      </c>
      <c r="D34" s="194">
        <v>8.1681000000000004E-2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1:17" outlineLevel="1" x14ac:dyDescent="0.2">
      <c r="A35" s="216" t="s">
        <v>157</v>
      </c>
      <c r="B35" s="86">
        <v>818.14524399000004</v>
      </c>
      <c r="C35" s="86">
        <v>20288.53266266</v>
      </c>
      <c r="D35" s="194">
        <v>1.2212000000000001E-2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1:17" x14ac:dyDescent="0.2">
      <c r="B36" s="223"/>
      <c r="C36" s="223"/>
      <c r="D36" s="147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1:17" x14ac:dyDescent="0.2">
      <c r="B37" s="223"/>
      <c r="C37" s="223"/>
      <c r="D37" s="147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1:17" x14ac:dyDescent="0.2">
      <c r="B38" s="223"/>
      <c r="C38" s="223"/>
      <c r="D38" s="147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1:17" x14ac:dyDescent="0.2">
      <c r="B39" s="223"/>
      <c r="C39" s="223"/>
      <c r="D39" s="147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1:17" x14ac:dyDescent="0.2">
      <c r="B40" s="223"/>
      <c r="C40" s="223"/>
      <c r="D40" s="147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1:17" x14ac:dyDescent="0.2">
      <c r="B41" s="223"/>
      <c r="C41" s="223"/>
      <c r="D41" s="147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1:17" x14ac:dyDescent="0.2">
      <c r="B42" s="223"/>
      <c r="C42" s="223"/>
      <c r="D42" s="147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1:17" x14ac:dyDescent="0.2">
      <c r="B43" s="223"/>
      <c r="C43" s="223"/>
      <c r="D43" s="147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1:17" x14ac:dyDescent="0.2">
      <c r="B44" s="223"/>
      <c r="C44" s="223"/>
      <c r="D44" s="147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1:17" x14ac:dyDescent="0.2">
      <c r="B45" s="223"/>
      <c r="C45" s="223"/>
      <c r="D45" s="147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1:17" x14ac:dyDescent="0.2">
      <c r="B46" s="223"/>
      <c r="C46" s="223"/>
      <c r="D46" s="147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1:17" x14ac:dyDescent="0.2">
      <c r="B47" s="223"/>
      <c r="C47" s="223"/>
      <c r="D47" s="147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1:17" x14ac:dyDescent="0.2">
      <c r="B48" s="223"/>
      <c r="C48" s="223"/>
      <c r="D48" s="147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223"/>
      <c r="C49" s="223"/>
      <c r="D49" s="147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223"/>
      <c r="C50" s="223"/>
      <c r="D50" s="147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223"/>
      <c r="C51" s="223"/>
      <c r="D51" s="147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223"/>
      <c r="C52" s="223"/>
      <c r="D52" s="147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223"/>
      <c r="C53" s="223"/>
      <c r="D53" s="147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223"/>
      <c r="C54" s="223"/>
      <c r="D54" s="147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223"/>
      <c r="C55" s="223"/>
      <c r="D55" s="147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223"/>
      <c r="C56" s="223"/>
      <c r="D56" s="147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223"/>
      <c r="C57" s="223"/>
      <c r="D57" s="147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223"/>
      <c r="C58" s="223"/>
      <c r="D58" s="147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223"/>
      <c r="C59" s="223"/>
      <c r="D59" s="147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223"/>
      <c r="C60" s="223"/>
      <c r="D60" s="147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223"/>
      <c r="C61" s="223"/>
      <c r="D61" s="147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223"/>
      <c r="C62" s="223"/>
      <c r="D62" s="147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223"/>
      <c r="C63" s="223"/>
      <c r="D63" s="147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223"/>
      <c r="C64" s="223"/>
      <c r="D64" s="147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223"/>
      <c r="C65" s="223"/>
      <c r="D65" s="147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223"/>
      <c r="C66" s="223"/>
      <c r="D66" s="147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223"/>
      <c r="C67" s="223"/>
      <c r="D67" s="147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223"/>
      <c r="C68" s="223"/>
      <c r="D68" s="147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223"/>
      <c r="C69" s="223"/>
      <c r="D69" s="147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223"/>
      <c r="C70" s="223"/>
      <c r="D70" s="147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223"/>
      <c r="C71" s="223"/>
      <c r="D71" s="147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223"/>
      <c r="C72" s="223"/>
      <c r="D72" s="147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223"/>
      <c r="C73" s="223"/>
      <c r="D73" s="147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223"/>
      <c r="C74" s="223"/>
      <c r="D74" s="147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223"/>
      <c r="C75" s="223"/>
      <c r="D75" s="147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223"/>
      <c r="C76" s="223"/>
      <c r="D76" s="147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223"/>
      <c r="C77" s="223"/>
      <c r="D77" s="147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223"/>
      <c r="C78" s="223"/>
      <c r="D78" s="147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223"/>
      <c r="C79" s="223"/>
      <c r="D79" s="147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223"/>
      <c r="C80" s="223"/>
      <c r="D80" s="147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223"/>
      <c r="C81" s="223"/>
      <c r="D81" s="147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223"/>
      <c r="C82" s="223"/>
      <c r="D82" s="147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223"/>
      <c r="C83" s="223"/>
      <c r="D83" s="147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223"/>
      <c r="C84" s="223"/>
      <c r="D84" s="147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223"/>
      <c r="C85" s="223"/>
      <c r="D85" s="147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223"/>
      <c r="C86" s="223"/>
      <c r="D86" s="147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223"/>
      <c r="C87" s="223"/>
      <c r="D87" s="147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223"/>
      <c r="C88" s="223"/>
      <c r="D88" s="147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223"/>
      <c r="C89" s="223"/>
      <c r="D89" s="147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223"/>
      <c r="C90" s="223"/>
      <c r="D90" s="147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223"/>
      <c r="C91" s="223"/>
      <c r="D91" s="147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223"/>
      <c r="C92" s="223"/>
      <c r="D92" s="147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223"/>
      <c r="C93" s="223"/>
      <c r="D93" s="147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223"/>
      <c r="C94" s="223"/>
      <c r="D94" s="147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223"/>
      <c r="C95" s="223"/>
      <c r="D95" s="147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223"/>
      <c r="C96" s="223"/>
      <c r="D96" s="147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223"/>
      <c r="C97" s="223"/>
      <c r="D97" s="147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223"/>
      <c r="C98" s="223"/>
      <c r="D98" s="147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223"/>
      <c r="C99" s="223"/>
      <c r="D99" s="147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223"/>
      <c r="C100" s="223"/>
      <c r="D100" s="147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223"/>
      <c r="C101" s="223"/>
      <c r="D101" s="147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223"/>
      <c r="C102" s="223"/>
      <c r="D102" s="147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223"/>
      <c r="C103" s="223"/>
      <c r="D103" s="147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223"/>
      <c r="C104" s="223"/>
      <c r="D104" s="147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223"/>
      <c r="C105" s="223"/>
      <c r="D105" s="147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223"/>
      <c r="C106" s="223"/>
      <c r="D106" s="147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223"/>
      <c r="C107" s="223"/>
      <c r="D107" s="147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223"/>
      <c r="C108" s="223"/>
      <c r="D108" s="147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223"/>
      <c r="C109" s="223"/>
      <c r="D109" s="147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223"/>
      <c r="C110" s="223"/>
      <c r="D110" s="147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223"/>
      <c r="C111" s="223"/>
      <c r="D111" s="147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223"/>
      <c r="C112" s="223"/>
      <c r="D112" s="147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223"/>
      <c r="C113" s="223"/>
      <c r="D113" s="147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223"/>
      <c r="C114" s="223"/>
      <c r="D114" s="147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223"/>
      <c r="C115" s="223"/>
      <c r="D115" s="147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223"/>
      <c r="C116" s="223"/>
      <c r="D116" s="147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223"/>
      <c r="C117" s="223"/>
      <c r="D117" s="147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223"/>
      <c r="C118" s="223"/>
      <c r="D118" s="147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223"/>
      <c r="C119" s="223"/>
      <c r="D119" s="147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223"/>
      <c r="C120" s="223"/>
      <c r="D120" s="147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223"/>
      <c r="C121" s="223"/>
      <c r="D121" s="147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223"/>
      <c r="C122" s="223"/>
      <c r="D122" s="147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223"/>
      <c r="C123" s="223"/>
      <c r="D123" s="147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223"/>
      <c r="C124" s="223"/>
      <c r="D124" s="147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223"/>
      <c r="C125" s="223"/>
      <c r="D125" s="147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223"/>
      <c r="C126" s="223"/>
      <c r="D126" s="147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223"/>
      <c r="C127" s="223"/>
      <c r="D127" s="147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223"/>
      <c r="C128" s="223"/>
      <c r="D128" s="147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223"/>
      <c r="C129" s="223"/>
      <c r="D129" s="147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223"/>
      <c r="C130" s="223"/>
      <c r="D130" s="147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223"/>
      <c r="C131" s="223"/>
      <c r="D131" s="147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223"/>
      <c r="C132" s="223"/>
      <c r="D132" s="147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223"/>
      <c r="C133" s="223"/>
      <c r="D133" s="147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223"/>
      <c r="C134" s="223"/>
      <c r="D134" s="147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223"/>
      <c r="C135" s="223"/>
      <c r="D135" s="147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223"/>
      <c r="C136" s="223"/>
      <c r="D136" s="147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223"/>
      <c r="C137" s="223"/>
      <c r="D137" s="147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223"/>
      <c r="C138" s="223"/>
      <c r="D138" s="147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223"/>
      <c r="C139" s="223"/>
      <c r="D139" s="147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223"/>
      <c r="C140" s="223"/>
      <c r="D140" s="147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223"/>
      <c r="C141" s="223"/>
      <c r="D141" s="147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223"/>
      <c r="C142" s="223"/>
      <c r="D142" s="147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223"/>
      <c r="C143" s="223"/>
      <c r="D143" s="147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223"/>
      <c r="C144" s="223"/>
      <c r="D144" s="147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223"/>
      <c r="C145" s="223"/>
      <c r="D145" s="147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223"/>
      <c r="C146" s="223"/>
      <c r="D146" s="147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223"/>
      <c r="C147" s="223"/>
      <c r="D147" s="147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223"/>
      <c r="C148" s="223"/>
      <c r="D148" s="147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223"/>
      <c r="C149" s="223"/>
      <c r="D149" s="147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223"/>
      <c r="C150" s="223"/>
      <c r="D150" s="147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223"/>
      <c r="C151" s="223"/>
      <c r="D151" s="147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223"/>
      <c r="C152" s="223"/>
      <c r="D152" s="147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223"/>
      <c r="C153" s="223"/>
      <c r="D153" s="147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223"/>
      <c r="C154" s="223"/>
      <c r="D154" s="147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223"/>
      <c r="C155" s="223"/>
      <c r="D155" s="147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223"/>
      <c r="C156" s="223"/>
      <c r="D156" s="147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223"/>
      <c r="C157" s="223"/>
      <c r="D157" s="147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223"/>
      <c r="C158" s="223"/>
      <c r="D158" s="147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223"/>
      <c r="C159" s="223"/>
      <c r="D159" s="147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223"/>
      <c r="C160" s="223"/>
      <c r="D160" s="147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223"/>
      <c r="C161" s="223"/>
      <c r="D161" s="147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223"/>
      <c r="C162" s="223"/>
      <c r="D162" s="147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223"/>
      <c r="C163" s="223"/>
      <c r="D163" s="147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223"/>
      <c r="C164" s="223"/>
      <c r="D164" s="147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223"/>
      <c r="C165" s="223"/>
      <c r="D165" s="147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223"/>
      <c r="C166" s="223"/>
      <c r="D166" s="147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223"/>
      <c r="C167" s="223"/>
      <c r="D167" s="147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223"/>
      <c r="C168" s="223"/>
      <c r="D168" s="147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223"/>
      <c r="C169" s="223"/>
      <c r="D169" s="147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223"/>
      <c r="C170" s="223"/>
      <c r="D170" s="147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223"/>
      <c r="C171" s="223"/>
      <c r="D171" s="147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223"/>
      <c r="C172" s="223"/>
      <c r="D172" s="147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223"/>
      <c r="C173" s="223"/>
      <c r="D173" s="147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223"/>
      <c r="C174" s="223"/>
      <c r="D174" s="147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223"/>
      <c r="C175" s="223"/>
      <c r="D175" s="147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223"/>
      <c r="C176" s="223"/>
      <c r="D176" s="147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223"/>
      <c r="C177" s="223"/>
      <c r="D177" s="147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223"/>
      <c r="C178" s="223"/>
      <c r="D178" s="147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223"/>
      <c r="C179" s="223"/>
      <c r="D179" s="147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223"/>
      <c r="C180" s="223"/>
      <c r="D180" s="147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223"/>
      <c r="C181" s="223"/>
      <c r="D181" s="147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223"/>
      <c r="C182" s="223"/>
      <c r="D182" s="147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</row>
    <row r="183" spans="2:17" x14ac:dyDescent="0.2">
      <c r="B183" s="223"/>
      <c r="C183" s="223"/>
      <c r="D183" s="147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</row>
    <row r="184" spans="2:17" x14ac:dyDescent="0.2">
      <c r="B184" s="223"/>
      <c r="C184" s="223"/>
      <c r="D184" s="147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</row>
    <row r="185" spans="2:17" x14ac:dyDescent="0.2">
      <c r="B185" s="223"/>
      <c r="C185" s="223"/>
      <c r="D185" s="147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</row>
    <row r="186" spans="2:17" x14ac:dyDescent="0.2">
      <c r="B186" s="223"/>
      <c r="C186" s="223"/>
      <c r="D186" s="147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</row>
    <row r="187" spans="2:17" x14ac:dyDescent="0.2">
      <c r="B187" s="223"/>
      <c r="C187" s="223"/>
      <c r="D187" s="147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</row>
    <row r="188" spans="2:17" x14ac:dyDescent="0.2">
      <c r="B188" s="223"/>
      <c r="C188" s="223"/>
      <c r="D188" s="147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</row>
    <row r="189" spans="2:17" x14ac:dyDescent="0.2">
      <c r="B189" s="223"/>
      <c r="C189" s="223"/>
      <c r="D189" s="147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</row>
    <row r="190" spans="2:17" x14ac:dyDescent="0.2">
      <c r="B190" s="223"/>
      <c r="C190" s="223"/>
      <c r="D190" s="147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</row>
    <row r="191" spans="2:17" x14ac:dyDescent="0.2">
      <c r="B191" s="223"/>
      <c r="C191" s="223"/>
      <c r="D191" s="147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</row>
    <row r="192" spans="2:17" x14ac:dyDescent="0.2">
      <c r="B192" s="223"/>
      <c r="C192" s="223"/>
      <c r="D192" s="147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</row>
    <row r="193" spans="2:17" x14ac:dyDescent="0.2">
      <c r="B193" s="223"/>
      <c r="C193" s="223"/>
      <c r="D193" s="147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</row>
    <row r="194" spans="2:17" x14ac:dyDescent="0.2">
      <c r="B194" s="223"/>
      <c r="C194" s="223"/>
      <c r="D194" s="147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</row>
    <row r="195" spans="2:17" x14ac:dyDescent="0.2">
      <c r="B195" s="223"/>
      <c r="C195" s="223"/>
      <c r="D195" s="147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</row>
    <row r="196" spans="2:17" x14ac:dyDescent="0.2">
      <c r="B196" s="223"/>
      <c r="C196" s="223"/>
      <c r="D196" s="147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</row>
    <row r="197" spans="2:17" x14ac:dyDescent="0.2">
      <c r="B197" s="223"/>
      <c r="C197" s="223"/>
      <c r="D197" s="147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</row>
    <row r="198" spans="2:17" x14ac:dyDescent="0.2">
      <c r="B198" s="223"/>
      <c r="C198" s="223"/>
      <c r="D198" s="147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</row>
    <row r="199" spans="2:17" x14ac:dyDescent="0.2">
      <c r="B199" s="223"/>
      <c r="C199" s="223"/>
      <c r="D199" s="147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</row>
    <row r="200" spans="2:17" x14ac:dyDescent="0.2">
      <c r="B200" s="223"/>
      <c r="C200" s="223"/>
      <c r="D200" s="147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</row>
    <row r="201" spans="2:17" x14ac:dyDescent="0.2">
      <c r="B201" s="223"/>
      <c r="C201" s="223"/>
      <c r="D201" s="147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</row>
    <row r="202" spans="2:17" x14ac:dyDescent="0.2">
      <c r="B202" s="223"/>
      <c r="C202" s="223"/>
      <c r="D202" s="147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</row>
    <row r="203" spans="2:17" x14ac:dyDescent="0.2">
      <c r="B203" s="223"/>
      <c r="C203" s="223"/>
      <c r="D203" s="147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</row>
    <row r="204" spans="2:17" x14ac:dyDescent="0.2">
      <c r="B204" s="223"/>
      <c r="C204" s="223"/>
      <c r="D204" s="147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</row>
    <row r="205" spans="2:17" x14ac:dyDescent="0.2">
      <c r="B205" s="223"/>
      <c r="C205" s="223"/>
      <c r="D205" s="147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</row>
    <row r="206" spans="2:17" x14ac:dyDescent="0.2">
      <c r="B206" s="223"/>
      <c r="C206" s="223"/>
      <c r="D206" s="147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</row>
    <row r="207" spans="2:17" x14ac:dyDescent="0.2">
      <c r="B207" s="223"/>
      <c r="C207" s="223"/>
      <c r="D207" s="147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</row>
    <row r="208" spans="2:17" x14ac:dyDescent="0.2">
      <c r="B208" s="223"/>
      <c r="C208" s="223"/>
      <c r="D208" s="147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</row>
    <row r="209" spans="2:17" x14ac:dyDescent="0.2">
      <c r="B209" s="223"/>
      <c r="C209" s="223"/>
      <c r="D209" s="147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</row>
    <row r="210" spans="2:17" x14ac:dyDescent="0.2">
      <c r="B210" s="223"/>
      <c r="C210" s="223"/>
      <c r="D210" s="147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</row>
    <row r="211" spans="2:17" x14ac:dyDescent="0.2">
      <c r="B211" s="223"/>
      <c r="C211" s="223"/>
      <c r="D211" s="147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</row>
    <row r="212" spans="2:17" x14ac:dyDescent="0.2">
      <c r="B212" s="223"/>
      <c r="C212" s="223"/>
      <c r="D212" s="147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</row>
    <row r="213" spans="2:17" x14ac:dyDescent="0.2">
      <c r="B213" s="223"/>
      <c r="C213" s="223"/>
      <c r="D213" s="147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</row>
    <row r="214" spans="2:17" x14ac:dyDescent="0.2">
      <c r="B214" s="223"/>
      <c r="C214" s="223"/>
      <c r="D214" s="147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</row>
    <row r="215" spans="2:17" x14ac:dyDescent="0.2">
      <c r="B215" s="223"/>
      <c r="C215" s="223"/>
      <c r="D215" s="147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</row>
    <row r="216" spans="2:17" x14ac:dyDescent="0.2">
      <c r="B216" s="223"/>
      <c r="C216" s="223"/>
      <c r="D216" s="147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</row>
    <row r="217" spans="2:17" x14ac:dyDescent="0.2">
      <c r="B217" s="223"/>
      <c r="C217" s="223"/>
      <c r="D217" s="147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</row>
    <row r="218" spans="2:17" x14ac:dyDescent="0.2">
      <c r="B218" s="223"/>
      <c r="C218" s="223"/>
      <c r="D218" s="147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</row>
    <row r="219" spans="2:17" x14ac:dyDescent="0.2">
      <c r="B219" s="223"/>
      <c r="C219" s="223"/>
      <c r="D219" s="147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</row>
    <row r="220" spans="2:17" x14ac:dyDescent="0.2">
      <c r="B220" s="223"/>
      <c r="C220" s="223"/>
      <c r="D220" s="147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</row>
    <row r="221" spans="2:17" x14ac:dyDescent="0.2">
      <c r="B221" s="223"/>
      <c r="C221" s="223"/>
      <c r="D221" s="147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</row>
    <row r="222" spans="2:17" x14ac:dyDescent="0.2">
      <c r="B222" s="223"/>
      <c r="C222" s="223"/>
      <c r="D222" s="147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</row>
    <row r="223" spans="2:17" x14ac:dyDescent="0.2">
      <c r="B223" s="223"/>
      <c r="C223" s="223"/>
      <c r="D223" s="147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</row>
    <row r="224" spans="2:17" x14ac:dyDescent="0.2">
      <c r="B224" s="223"/>
      <c r="C224" s="223"/>
      <c r="D224" s="147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</row>
    <row r="225" spans="2:17" x14ac:dyDescent="0.2">
      <c r="B225" s="223"/>
      <c r="C225" s="223"/>
      <c r="D225" s="147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</row>
    <row r="226" spans="2:17" x14ac:dyDescent="0.2">
      <c r="B226" s="223"/>
      <c r="C226" s="223"/>
      <c r="D226" s="147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</row>
    <row r="227" spans="2:17" x14ac:dyDescent="0.2">
      <c r="B227" s="223"/>
      <c r="C227" s="223"/>
      <c r="D227" s="147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</row>
    <row r="228" spans="2:17" x14ac:dyDescent="0.2">
      <c r="B228" s="223"/>
      <c r="C228" s="223"/>
      <c r="D228" s="147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</row>
    <row r="229" spans="2:17" x14ac:dyDescent="0.2">
      <c r="B229" s="223"/>
      <c r="C229" s="223"/>
      <c r="D229" s="147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</row>
    <row r="230" spans="2:17" x14ac:dyDescent="0.2">
      <c r="B230" s="223"/>
      <c r="C230" s="223"/>
      <c r="D230" s="147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</row>
    <row r="231" spans="2:17" x14ac:dyDescent="0.2">
      <c r="B231" s="223"/>
      <c r="C231" s="223"/>
      <c r="D231" s="147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2:17" x14ac:dyDescent="0.2">
      <c r="B232" s="223"/>
      <c r="C232" s="223"/>
      <c r="D232" s="147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</row>
    <row r="233" spans="2:17" x14ac:dyDescent="0.2">
      <c r="B233" s="223"/>
      <c r="C233" s="223"/>
      <c r="D233" s="147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</row>
    <row r="234" spans="2:17" x14ac:dyDescent="0.2">
      <c r="B234" s="223"/>
      <c r="C234" s="223"/>
      <c r="D234" s="147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</row>
    <row r="235" spans="2:17" x14ac:dyDescent="0.2">
      <c r="B235" s="223"/>
      <c r="C235" s="223"/>
      <c r="D235" s="147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</row>
    <row r="236" spans="2:17" x14ac:dyDescent="0.2">
      <c r="B236" s="223"/>
      <c r="C236" s="223"/>
      <c r="D236" s="147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</row>
    <row r="237" spans="2:17" x14ac:dyDescent="0.2">
      <c r="B237" s="223"/>
      <c r="C237" s="223"/>
      <c r="D237" s="147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</row>
    <row r="238" spans="2:17" x14ac:dyDescent="0.2">
      <c r="B238" s="223"/>
      <c r="C238" s="223"/>
      <c r="D238" s="147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</row>
    <row r="239" spans="2:17" x14ac:dyDescent="0.2">
      <c r="B239" s="223"/>
      <c r="C239" s="223"/>
      <c r="D239" s="147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</row>
    <row r="240" spans="2:17" x14ac:dyDescent="0.2">
      <c r="B240" s="223"/>
      <c r="C240" s="223"/>
      <c r="D240" s="147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</row>
    <row r="241" spans="2:17" x14ac:dyDescent="0.2">
      <c r="B241" s="223"/>
      <c r="C241" s="223"/>
      <c r="D241" s="147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</row>
    <row r="242" spans="2:17" x14ac:dyDescent="0.2">
      <c r="B242" s="223"/>
      <c r="C242" s="223"/>
      <c r="D242" s="147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</row>
    <row r="243" spans="2:17" x14ac:dyDescent="0.2">
      <c r="B243" s="223"/>
      <c r="C243" s="223"/>
      <c r="D243" s="147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</row>
    <row r="244" spans="2:17" x14ac:dyDescent="0.2">
      <c r="B244" s="223"/>
      <c r="C244" s="223"/>
      <c r="D244" s="147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</row>
    <row r="245" spans="2:17" x14ac:dyDescent="0.2">
      <c r="B245" s="223"/>
      <c r="C245" s="223"/>
      <c r="D245" s="147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</row>
  </sheetData>
  <mergeCells count="2">
    <mergeCell ref="A2:D2"/>
    <mergeCell ref="A3:D3"/>
  </mergeCells>
  <printOptions horizontalCentered="1"/>
  <pageMargins left="0.78740157480314965" right="0.78740157480314965" top="1.1811023622047245" bottom="0.98425196850393704" header="0.51181102362204722" footer="0.51181102362204722"/>
  <pageSetup paperSize="9" scale="9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44" customWidth="1"/>
    <col min="2" max="2" width="14.28515625" style="206" customWidth="1"/>
    <col min="3" max="3" width="15.42578125" style="206" customWidth="1"/>
    <col min="4" max="4" width="10.28515625" style="134" customWidth="1"/>
    <col min="5" max="16384" width="9.140625" style="4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31.07.2016</v>
      </c>
      <c r="B2" s="3"/>
      <c r="C2" s="3"/>
      <c r="D2" s="3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8.75" x14ac:dyDescent="0.3">
      <c r="A3" s="2" t="s">
        <v>176</v>
      </c>
      <c r="B3" s="2"/>
      <c r="C3" s="2"/>
      <c r="D3" s="2"/>
    </row>
    <row r="4" spans="1:19" x14ac:dyDescent="0.2">
      <c r="B4" s="223"/>
      <c r="C4" s="223"/>
      <c r="D4" s="147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9" s="67" customFormat="1" x14ac:dyDescent="0.2">
      <c r="B5" s="224"/>
      <c r="C5" s="224"/>
      <c r="D5" s="67" t="str">
        <f>VALVAL</f>
        <v>млн. одиниць</v>
      </c>
    </row>
    <row r="6" spans="1:19" s="171" customFormat="1" x14ac:dyDescent="0.2">
      <c r="A6" s="94"/>
      <c r="B6" s="39" t="s">
        <v>173</v>
      </c>
      <c r="C6" s="39" t="s">
        <v>3</v>
      </c>
      <c r="D6" s="152" t="s">
        <v>67</v>
      </c>
    </row>
    <row r="7" spans="1:19" s="204" customFormat="1" ht="15.75" x14ac:dyDescent="0.2">
      <c r="A7" s="181" t="s">
        <v>172</v>
      </c>
      <c r="B7" s="47">
        <f t="shared" ref="B7:D7" si="0">SUM(B8:B46)</f>
        <v>66995.200916040005</v>
      </c>
      <c r="C7" s="47">
        <f t="shared" si="0"/>
        <v>1661360.65933717</v>
      </c>
      <c r="D7" s="157">
        <f t="shared" si="0"/>
        <v>1.0000009999999999</v>
      </c>
    </row>
    <row r="8" spans="1:19" s="14" customFormat="1" x14ac:dyDescent="0.2">
      <c r="A8" s="126" t="s">
        <v>13</v>
      </c>
      <c r="B8" s="107">
        <v>22529.731538510001</v>
      </c>
      <c r="C8" s="107">
        <v>558696.87875664001</v>
      </c>
      <c r="D8" s="214">
        <v>0.336289</v>
      </c>
    </row>
    <row r="9" spans="1:19" s="40" customFormat="1" x14ac:dyDescent="0.2">
      <c r="A9" s="126" t="s">
        <v>138</v>
      </c>
      <c r="B9" s="107">
        <v>268.82957334999998</v>
      </c>
      <c r="C9" s="107">
        <v>6666.4906015200004</v>
      </c>
      <c r="D9" s="214">
        <v>4.0130000000000001E-3</v>
      </c>
    </row>
    <row r="10" spans="1:19" s="26" customFormat="1" x14ac:dyDescent="0.2">
      <c r="A10" s="193" t="s">
        <v>71</v>
      </c>
      <c r="B10" s="93">
        <v>3.8496740000000002E-2</v>
      </c>
      <c r="C10" s="93">
        <v>0.95465</v>
      </c>
      <c r="D10" s="243">
        <v>9.9999999999999995E-7</v>
      </c>
    </row>
    <row r="11" spans="1:19" x14ac:dyDescent="0.2">
      <c r="A11" s="21" t="s">
        <v>54</v>
      </c>
      <c r="B11" s="172">
        <v>18043.330000000002</v>
      </c>
      <c r="C11" s="172">
        <v>447442.17817932001</v>
      </c>
      <c r="D11" s="42">
        <v>0.26932299999999998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19" x14ac:dyDescent="0.2">
      <c r="A12" s="21" t="s">
        <v>151</v>
      </c>
      <c r="B12" s="172">
        <v>2308.9875676699999</v>
      </c>
      <c r="C12" s="172">
        <v>57258.744736569999</v>
      </c>
      <c r="D12" s="42">
        <v>3.4465000000000003E-2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19" x14ac:dyDescent="0.2">
      <c r="A13" s="21" t="s">
        <v>68</v>
      </c>
      <c r="B13" s="172">
        <v>20107.668355869999</v>
      </c>
      <c r="C13" s="172">
        <v>498634.06185374002</v>
      </c>
      <c r="D13" s="42">
        <v>0.30013600000000001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9" x14ac:dyDescent="0.2">
      <c r="A14" s="21" t="s">
        <v>89</v>
      </c>
      <c r="B14" s="172">
        <v>1912.0623104399999</v>
      </c>
      <c r="C14" s="172">
        <v>47415.71123488</v>
      </c>
      <c r="D14" s="42">
        <v>2.8539999999999999E-2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9" x14ac:dyDescent="0.2">
      <c r="A15" s="21" t="s">
        <v>185</v>
      </c>
      <c r="B15" s="172">
        <v>1824.55307346</v>
      </c>
      <c r="C15" s="172">
        <v>45245.6393245</v>
      </c>
      <c r="D15" s="42">
        <v>2.7234000000000001E-2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x14ac:dyDescent="0.2">
      <c r="B16" s="223"/>
      <c r="C16" s="223"/>
      <c r="D16" s="147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2:17" x14ac:dyDescent="0.2">
      <c r="B17" s="223"/>
      <c r="C17" s="223"/>
      <c r="D17" s="147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2:17" x14ac:dyDescent="0.2">
      <c r="B18" s="223"/>
      <c r="C18" s="223"/>
      <c r="D18" s="147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2:17" x14ac:dyDescent="0.2">
      <c r="B19" s="223"/>
      <c r="C19" s="223"/>
      <c r="D19" s="147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2:17" x14ac:dyDescent="0.2">
      <c r="B20" s="223"/>
      <c r="C20" s="223"/>
      <c r="D20" s="147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2:17" x14ac:dyDescent="0.2">
      <c r="B21" s="223"/>
      <c r="C21" s="223"/>
      <c r="D21" s="147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2:17" x14ac:dyDescent="0.2">
      <c r="B22" s="223"/>
      <c r="C22" s="223"/>
      <c r="D22" s="147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2:17" x14ac:dyDescent="0.2">
      <c r="B23" s="223"/>
      <c r="C23" s="223"/>
      <c r="D23" s="147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2:17" x14ac:dyDescent="0.2">
      <c r="B24" s="223"/>
      <c r="C24" s="223"/>
      <c r="D24" s="147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2:17" x14ac:dyDescent="0.2">
      <c r="B25" s="223"/>
      <c r="C25" s="223"/>
      <c r="D25" s="147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</row>
    <row r="26" spans="2:17" x14ac:dyDescent="0.2">
      <c r="B26" s="223"/>
      <c r="C26" s="223"/>
      <c r="D26" s="147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2:17" x14ac:dyDescent="0.2">
      <c r="B27" s="223"/>
      <c r="C27" s="223"/>
      <c r="D27" s="147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2:17" x14ac:dyDescent="0.2">
      <c r="B28" s="223"/>
      <c r="C28" s="223"/>
      <c r="D28" s="147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2:17" x14ac:dyDescent="0.2">
      <c r="B29" s="223"/>
      <c r="C29" s="223"/>
      <c r="D29" s="147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2:17" x14ac:dyDescent="0.2">
      <c r="B30" s="223"/>
      <c r="C30" s="223"/>
      <c r="D30" s="147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2:17" x14ac:dyDescent="0.2">
      <c r="B31" s="223"/>
      <c r="C31" s="223"/>
      <c r="D31" s="147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2:17" x14ac:dyDescent="0.2">
      <c r="B32" s="223"/>
      <c r="C32" s="223"/>
      <c r="D32" s="147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2:17" x14ac:dyDescent="0.2">
      <c r="B33" s="223"/>
      <c r="C33" s="223"/>
      <c r="D33" s="147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2:17" x14ac:dyDescent="0.2">
      <c r="B34" s="223"/>
      <c r="C34" s="223"/>
      <c r="D34" s="147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2:17" x14ac:dyDescent="0.2">
      <c r="B35" s="223"/>
      <c r="C35" s="223"/>
      <c r="D35" s="147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2:17" x14ac:dyDescent="0.2">
      <c r="B36" s="223"/>
      <c r="C36" s="223"/>
      <c r="D36" s="147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2:17" x14ac:dyDescent="0.2">
      <c r="B37" s="223"/>
      <c r="C37" s="223"/>
      <c r="D37" s="147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2:17" x14ac:dyDescent="0.2">
      <c r="B38" s="223"/>
      <c r="C38" s="223"/>
      <c r="D38" s="147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2:17" x14ac:dyDescent="0.2">
      <c r="B39" s="223"/>
      <c r="C39" s="223"/>
      <c r="D39" s="147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2:17" x14ac:dyDescent="0.2">
      <c r="B40" s="223"/>
      <c r="C40" s="223"/>
      <c r="D40" s="147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2:17" x14ac:dyDescent="0.2">
      <c r="B41" s="223"/>
      <c r="C41" s="223"/>
      <c r="D41" s="147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2:17" x14ac:dyDescent="0.2">
      <c r="B42" s="223"/>
      <c r="C42" s="223"/>
      <c r="D42" s="147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2:17" x14ac:dyDescent="0.2">
      <c r="B43" s="223"/>
      <c r="C43" s="223"/>
      <c r="D43" s="147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2:17" x14ac:dyDescent="0.2">
      <c r="B44" s="223"/>
      <c r="C44" s="223"/>
      <c r="D44" s="147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2:17" x14ac:dyDescent="0.2">
      <c r="B45" s="223"/>
      <c r="C45" s="223"/>
      <c r="D45" s="147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2:17" x14ac:dyDescent="0.2">
      <c r="B46" s="223"/>
      <c r="C46" s="223"/>
      <c r="D46" s="147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2:17" x14ac:dyDescent="0.2">
      <c r="B47" s="223"/>
      <c r="C47" s="223"/>
      <c r="D47" s="147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2:17" x14ac:dyDescent="0.2">
      <c r="B48" s="223"/>
      <c r="C48" s="223"/>
      <c r="D48" s="147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223"/>
      <c r="C49" s="223"/>
      <c r="D49" s="147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223"/>
      <c r="C50" s="223"/>
      <c r="D50" s="147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223"/>
      <c r="C51" s="223"/>
      <c r="D51" s="147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223"/>
      <c r="C52" s="223"/>
      <c r="D52" s="147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223"/>
      <c r="C53" s="223"/>
      <c r="D53" s="147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223"/>
      <c r="C54" s="223"/>
      <c r="D54" s="147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223"/>
      <c r="C55" s="223"/>
      <c r="D55" s="147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223"/>
      <c r="C56" s="223"/>
      <c r="D56" s="147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223"/>
      <c r="C57" s="223"/>
      <c r="D57" s="147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223"/>
      <c r="C58" s="223"/>
      <c r="D58" s="147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223"/>
      <c r="C59" s="223"/>
      <c r="D59" s="147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223"/>
      <c r="C60" s="223"/>
      <c r="D60" s="147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223"/>
      <c r="C61" s="223"/>
      <c r="D61" s="147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223"/>
      <c r="C62" s="223"/>
      <c r="D62" s="147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223"/>
      <c r="C63" s="223"/>
      <c r="D63" s="147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223"/>
      <c r="C64" s="223"/>
      <c r="D64" s="147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223"/>
      <c r="C65" s="223"/>
      <c r="D65" s="147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223"/>
      <c r="C66" s="223"/>
      <c r="D66" s="147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223"/>
      <c r="C67" s="223"/>
      <c r="D67" s="147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223"/>
      <c r="C68" s="223"/>
      <c r="D68" s="147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223"/>
      <c r="C69" s="223"/>
      <c r="D69" s="147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223"/>
      <c r="C70" s="223"/>
      <c r="D70" s="147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223"/>
      <c r="C71" s="223"/>
      <c r="D71" s="147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223"/>
      <c r="C72" s="223"/>
      <c r="D72" s="147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223"/>
      <c r="C73" s="223"/>
      <c r="D73" s="147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223"/>
      <c r="C74" s="223"/>
      <c r="D74" s="147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223"/>
      <c r="C75" s="223"/>
      <c r="D75" s="147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223"/>
      <c r="C76" s="223"/>
      <c r="D76" s="147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223"/>
      <c r="C77" s="223"/>
      <c r="D77" s="147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223"/>
      <c r="C78" s="223"/>
      <c r="D78" s="147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223"/>
      <c r="C79" s="223"/>
      <c r="D79" s="147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223"/>
      <c r="C80" s="223"/>
      <c r="D80" s="147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223"/>
      <c r="C81" s="223"/>
      <c r="D81" s="147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223"/>
      <c r="C82" s="223"/>
      <c r="D82" s="147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223"/>
      <c r="C83" s="223"/>
      <c r="D83" s="147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223"/>
      <c r="C84" s="223"/>
      <c r="D84" s="147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223"/>
      <c r="C85" s="223"/>
      <c r="D85" s="147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223"/>
      <c r="C86" s="223"/>
      <c r="D86" s="147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223"/>
      <c r="C87" s="223"/>
      <c r="D87" s="147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223"/>
      <c r="C88" s="223"/>
      <c r="D88" s="147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223"/>
      <c r="C89" s="223"/>
      <c r="D89" s="147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223"/>
      <c r="C90" s="223"/>
      <c r="D90" s="147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223"/>
      <c r="C91" s="223"/>
      <c r="D91" s="147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223"/>
      <c r="C92" s="223"/>
      <c r="D92" s="147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223"/>
      <c r="C93" s="223"/>
      <c r="D93" s="147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223"/>
      <c r="C94" s="223"/>
      <c r="D94" s="147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223"/>
      <c r="C95" s="223"/>
      <c r="D95" s="147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223"/>
      <c r="C96" s="223"/>
      <c r="D96" s="147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223"/>
      <c r="C97" s="223"/>
      <c r="D97" s="147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223"/>
      <c r="C98" s="223"/>
      <c r="D98" s="147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223"/>
      <c r="C99" s="223"/>
      <c r="D99" s="147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223"/>
      <c r="C100" s="223"/>
      <c r="D100" s="147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223"/>
      <c r="C101" s="223"/>
      <c r="D101" s="147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223"/>
      <c r="C102" s="223"/>
      <c r="D102" s="147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223"/>
      <c r="C103" s="223"/>
      <c r="D103" s="147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223"/>
      <c r="C104" s="223"/>
      <c r="D104" s="147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223"/>
      <c r="C105" s="223"/>
      <c r="D105" s="147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223"/>
      <c r="C106" s="223"/>
      <c r="D106" s="147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223"/>
      <c r="C107" s="223"/>
      <c r="D107" s="147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223"/>
      <c r="C108" s="223"/>
      <c r="D108" s="147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223"/>
      <c r="C109" s="223"/>
      <c r="D109" s="147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223"/>
      <c r="C110" s="223"/>
      <c r="D110" s="147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223"/>
      <c r="C111" s="223"/>
      <c r="D111" s="147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223"/>
      <c r="C112" s="223"/>
      <c r="D112" s="147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223"/>
      <c r="C113" s="223"/>
      <c r="D113" s="147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223"/>
      <c r="C114" s="223"/>
      <c r="D114" s="147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223"/>
      <c r="C115" s="223"/>
      <c r="D115" s="147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223"/>
      <c r="C116" s="223"/>
      <c r="D116" s="147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223"/>
      <c r="C117" s="223"/>
      <c r="D117" s="147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223"/>
      <c r="C118" s="223"/>
      <c r="D118" s="147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223"/>
      <c r="C119" s="223"/>
      <c r="D119" s="147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223"/>
      <c r="C120" s="223"/>
      <c r="D120" s="147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223"/>
      <c r="C121" s="223"/>
      <c r="D121" s="147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223"/>
      <c r="C122" s="223"/>
      <c r="D122" s="147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223"/>
      <c r="C123" s="223"/>
      <c r="D123" s="147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223"/>
      <c r="C124" s="223"/>
      <c r="D124" s="147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223"/>
      <c r="C125" s="223"/>
      <c r="D125" s="147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223"/>
      <c r="C126" s="223"/>
      <c r="D126" s="147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223"/>
      <c r="C127" s="223"/>
      <c r="D127" s="147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223"/>
      <c r="C128" s="223"/>
      <c r="D128" s="147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223"/>
      <c r="C129" s="223"/>
      <c r="D129" s="147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223"/>
      <c r="C130" s="223"/>
      <c r="D130" s="147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223"/>
      <c r="C131" s="223"/>
      <c r="D131" s="147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223"/>
      <c r="C132" s="223"/>
      <c r="D132" s="147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223"/>
      <c r="C133" s="223"/>
      <c r="D133" s="147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223"/>
      <c r="C134" s="223"/>
      <c r="D134" s="147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223"/>
      <c r="C135" s="223"/>
      <c r="D135" s="147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223"/>
      <c r="C136" s="223"/>
      <c r="D136" s="147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223"/>
      <c r="C137" s="223"/>
      <c r="D137" s="147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223"/>
      <c r="C138" s="223"/>
      <c r="D138" s="147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223"/>
      <c r="C139" s="223"/>
      <c r="D139" s="147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223"/>
      <c r="C140" s="223"/>
      <c r="D140" s="147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223"/>
      <c r="C141" s="223"/>
      <c r="D141" s="147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223"/>
      <c r="C142" s="223"/>
      <c r="D142" s="147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223"/>
      <c r="C143" s="223"/>
      <c r="D143" s="147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223"/>
      <c r="C144" s="223"/>
      <c r="D144" s="147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223"/>
      <c r="C145" s="223"/>
      <c r="D145" s="147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223"/>
      <c r="C146" s="223"/>
      <c r="D146" s="147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223"/>
      <c r="C147" s="223"/>
      <c r="D147" s="147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223"/>
      <c r="C148" s="223"/>
      <c r="D148" s="147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223"/>
      <c r="C149" s="223"/>
      <c r="D149" s="147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223"/>
      <c r="C150" s="223"/>
      <c r="D150" s="147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223"/>
      <c r="C151" s="223"/>
      <c r="D151" s="147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223"/>
      <c r="C152" s="223"/>
      <c r="D152" s="147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223"/>
      <c r="C153" s="223"/>
      <c r="D153" s="147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223"/>
      <c r="C154" s="223"/>
      <c r="D154" s="147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223"/>
      <c r="C155" s="223"/>
      <c r="D155" s="147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223"/>
      <c r="C156" s="223"/>
      <c r="D156" s="147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223"/>
      <c r="C157" s="223"/>
      <c r="D157" s="147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223"/>
      <c r="C158" s="223"/>
      <c r="D158" s="147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223"/>
      <c r="C159" s="223"/>
      <c r="D159" s="147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223"/>
      <c r="C160" s="223"/>
      <c r="D160" s="147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223"/>
      <c r="C161" s="223"/>
      <c r="D161" s="147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223"/>
      <c r="C162" s="223"/>
      <c r="D162" s="147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223"/>
      <c r="C163" s="223"/>
      <c r="D163" s="147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223"/>
      <c r="C164" s="223"/>
      <c r="D164" s="147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223"/>
      <c r="C165" s="223"/>
      <c r="D165" s="147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223"/>
      <c r="C166" s="223"/>
      <c r="D166" s="147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223"/>
      <c r="C167" s="223"/>
      <c r="D167" s="147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223"/>
      <c r="C168" s="223"/>
      <c r="D168" s="147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223"/>
      <c r="C169" s="223"/>
      <c r="D169" s="147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223"/>
      <c r="C170" s="223"/>
      <c r="D170" s="147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223"/>
      <c r="C171" s="223"/>
      <c r="D171" s="147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223"/>
      <c r="C172" s="223"/>
      <c r="D172" s="147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223"/>
      <c r="C173" s="223"/>
      <c r="D173" s="147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223"/>
      <c r="C174" s="223"/>
      <c r="D174" s="147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223"/>
      <c r="C175" s="223"/>
      <c r="D175" s="147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223"/>
      <c r="C176" s="223"/>
      <c r="D176" s="147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223"/>
      <c r="C177" s="223"/>
      <c r="D177" s="147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223"/>
      <c r="C178" s="223"/>
      <c r="D178" s="147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223"/>
      <c r="C179" s="223"/>
      <c r="D179" s="147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223"/>
      <c r="C180" s="223"/>
      <c r="D180" s="147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223"/>
      <c r="C181" s="223"/>
      <c r="D181" s="147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223"/>
      <c r="C182" s="223"/>
      <c r="D182" s="147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</row>
    <row r="183" spans="2:17" x14ac:dyDescent="0.2">
      <c r="B183" s="223"/>
      <c r="C183" s="223"/>
      <c r="D183" s="147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44" customWidth="1"/>
    <col min="2" max="2" width="14.28515625" style="206" customWidth="1"/>
    <col min="3" max="3" width="15.42578125" style="206" customWidth="1"/>
    <col min="4" max="4" width="10.28515625" style="134" customWidth="1"/>
    <col min="5" max="16384" width="9.140625" style="44"/>
  </cols>
  <sheetData>
    <row r="1" spans="1:19" x14ac:dyDescent="0.2">
      <c r="A1" s="259" t="str">
        <f>"Державний борг України за станом на " &amp; TEXT(DREPORTDATE,"dd.MM.yyyy")</f>
        <v>Державний борг України за станом на 31.07.2016</v>
      </c>
      <c r="B1" s="260"/>
      <c r="C1" s="260"/>
      <c r="D1" s="260"/>
    </row>
    <row r="2" spans="1:19" x14ac:dyDescent="0.2">
      <c r="A2" s="259" t="str">
        <f>"Гарантований державою борг України за станом на " &amp; TEXT(DREPORTDATE,"dd.MM.yyyy")</f>
        <v>Гарантований державою борг України за станом на 31.07.2016</v>
      </c>
      <c r="B2" s="260"/>
      <c r="C2" s="260"/>
      <c r="D2" s="260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31.07.2016</v>
      </c>
      <c r="B3" s="3"/>
      <c r="C3" s="3"/>
      <c r="D3" s="3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8.75" x14ac:dyDescent="0.3">
      <c r="A4" s="2" t="s">
        <v>176</v>
      </c>
      <c r="B4" s="2"/>
      <c r="C4" s="2"/>
      <c r="D4" s="2"/>
    </row>
    <row r="5" spans="1:19" x14ac:dyDescent="0.2">
      <c r="B5" s="223"/>
      <c r="C5" s="223"/>
      <c r="D5" s="147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19" s="67" customFormat="1" x14ac:dyDescent="0.2">
      <c r="B6" s="224"/>
      <c r="C6" s="224"/>
      <c r="D6" s="67" t="str">
        <f>VALVAL</f>
        <v>млн. одиниць</v>
      </c>
    </row>
    <row r="7" spans="1:19" s="171" customFormat="1" x14ac:dyDescent="0.2">
      <c r="A7" s="94"/>
      <c r="B7" s="39" t="s">
        <v>173</v>
      </c>
      <c r="C7" s="39" t="s">
        <v>3</v>
      </c>
      <c r="D7" s="152" t="s">
        <v>67</v>
      </c>
    </row>
    <row r="8" spans="1:19" s="204" customFormat="1" ht="15" x14ac:dyDescent="0.2">
      <c r="A8" s="23" t="s">
        <v>172</v>
      </c>
      <c r="B8" s="50">
        <f t="shared" ref="B8:C8" si="0">B$17+B$9</f>
        <v>66995.200916040005</v>
      </c>
      <c r="C8" s="50">
        <f t="shared" si="0"/>
        <v>1661360.6593371702</v>
      </c>
      <c r="D8" s="240">
        <v>2.0530759999999999</v>
      </c>
    </row>
    <row r="9" spans="1:19" s="14" customFormat="1" ht="15" x14ac:dyDescent="0.2">
      <c r="A9" s="232" t="s">
        <v>74</v>
      </c>
      <c r="B9" s="182">
        <f t="shared" ref="B9:C9" si="1">SUM(B$10:B$16)</f>
        <v>57559.037772720003</v>
      </c>
      <c r="C9" s="182">
        <f t="shared" si="1"/>
        <v>1427360.7607313001</v>
      </c>
      <c r="D9" s="51">
        <v>1.259152</v>
      </c>
    </row>
    <row r="10" spans="1:19" s="40" customFormat="1" outlineLevel="1" x14ac:dyDescent="0.2">
      <c r="A10" s="126" t="s">
        <v>13</v>
      </c>
      <c r="B10" s="107">
        <v>21876.457954670001</v>
      </c>
      <c r="C10" s="107">
        <v>542496.86715664004</v>
      </c>
      <c r="D10" s="214">
        <v>0.32653799999999999</v>
      </c>
    </row>
    <row r="11" spans="1:19" s="26" customFormat="1" outlineLevel="1" x14ac:dyDescent="0.2">
      <c r="A11" s="193" t="s">
        <v>138</v>
      </c>
      <c r="B11" s="93">
        <v>103.99640994000001</v>
      </c>
      <c r="C11" s="93">
        <v>2578.92418886</v>
      </c>
      <c r="D11" s="243">
        <v>1.552E-3</v>
      </c>
    </row>
    <row r="12" spans="1:19" outlineLevel="1" x14ac:dyDescent="0.2">
      <c r="A12" s="21" t="s">
        <v>54</v>
      </c>
      <c r="B12" s="172">
        <v>18043.330000000002</v>
      </c>
      <c r="C12" s="172">
        <v>447442.17817932001</v>
      </c>
      <c r="D12" s="42">
        <v>0.26932299999999998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19" outlineLevel="1" x14ac:dyDescent="0.2">
      <c r="A13" s="21" t="s">
        <v>151</v>
      </c>
      <c r="B13" s="172">
        <v>5.6702280000000001E-2</v>
      </c>
      <c r="C13" s="172">
        <v>1.4061147599999999</v>
      </c>
      <c r="D13" s="42">
        <v>9.9999999999999995E-7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9" outlineLevel="1" x14ac:dyDescent="0.2">
      <c r="A14" s="21" t="s">
        <v>68</v>
      </c>
      <c r="B14" s="172">
        <v>14058.279767280001</v>
      </c>
      <c r="C14" s="172">
        <v>348620.08955850999</v>
      </c>
      <c r="D14" s="42">
        <v>0.20984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9" outlineLevel="1" x14ac:dyDescent="0.2">
      <c r="A15" s="21" t="s">
        <v>89</v>
      </c>
      <c r="B15" s="172">
        <v>1765.84553048</v>
      </c>
      <c r="C15" s="172">
        <v>43789.79769721</v>
      </c>
      <c r="D15" s="42">
        <v>2.6357999999999999E-2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outlineLevel="1" x14ac:dyDescent="0.2">
      <c r="A16" s="21" t="s">
        <v>185</v>
      </c>
      <c r="B16" s="172">
        <v>1711.07140807</v>
      </c>
      <c r="C16" s="172">
        <v>42431.497836000002</v>
      </c>
      <c r="D16" s="42">
        <v>2.554E-2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1:17" ht="15" x14ac:dyDescent="0.25">
      <c r="A17" s="29" t="s">
        <v>114</v>
      </c>
      <c r="B17" s="115">
        <f t="shared" ref="B17:C17" si="2">SUM(B$18:B$24)</f>
        <v>9436.1631433199982</v>
      </c>
      <c r="C17" s="115">
        <f t="shared" si="2"/>
        <v>233999.89860587</v>
      </c>
      <c r="D17" s="221">
        <v>0.140848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17" outlineLevel="1" x14ac:dyDescent="0.2">
      <c r="A18" s="21" t="s">
        <v>13</v>
      </c>
      <c r="B18" s="172">
        <v>653.27358384000001</v>
      </c>
      <c r="C18" s="172">
        <v>16200.0116</v>
      </c>
      <c r="D18" s="42">
        <v>9.7509999999999993E-3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17" outlineLevel="1" x14ac:dyDescent="0.2">
      <c r="A19" s="21" t="s">
        <v>138</v>
      </c>
      <c r="B19" s="172">
        <v>164.83316341</v>
      </c>
      <c r="C19" s="172">
        <v>4087.56641266</v>
      </c>
      <c r="D19" s="42">
        <v>2.4599999999999999E-3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1:17" outlineLevel="1" x14ac:dyDescent="0.2">
      <c r="A20" s="21" t="s">
        <v>71</v>
      </c>
      <c r="B20" s="172">
        <v>3.8496740000000002E-2</v>
      </c>
      <c r="C20" s="172">
        <v>0.95465</v>
      </c>
      <c r="D20" s="42">
        <v>9.9999999999999995E-7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1:17" outlineLevel="1" x14ac:dyDescent="0.2">
      <c r="A21" s="21" t="s">
        <v>151</v>
      </c>
      <c r="B21" s="172">
        <v>2308.9308653899998</v>
      </c>
      <c r="C21" s="172">
        <v>57257.338621809999</v>
      </c>
      <c r="D21" s="42">
        <v>3.4464000000000002E-2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1:17" outlineLevel="1" x14ac:dyDescent="0.2">
      <c r="A22" s="21" t="s">
        <v>68</v>
      </c>
      <c r="B22" s="172">
        <v>6049.3885885899999</v>
      </c>
      <c r="C22" s="172">
        <v>150013.97229522999</v>
      </c>
      <c r="D22" s="42">
        <v>9.0296000000000001E-2</v>
      </c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1:17" outlineLevel="1" x14ac:dyDescent="0.2">
      <c r="A23" s="21" t="s">
        <v>89</v>
      </c>
      <c r="B23" s="172">
        <v>146.21677996</v>
      </c>
      <c r="C23" s="172">
        <v>3625.9135376700001</v>
      </c>
      <c r="D23" s="42">
        <v>2.1819999999999999E-3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1:17" outlineLevel="1" x14ac:dyDescent="0.2">
      <c r="A24" s="21" t="s">
        <v>185</v>
      </c>
      <c r="B24" s="172">
        <v>113.48166539</v>
      </c>
      <c r="C24" s="172">
        <v>2814.1414884999999</v>
      </c>
      <c r="D24" s="42">
        <v>1.694E-3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1:17" x14ac:dyDescent="0.2">
      <c r="B25" s="223"/>
      <c r="C25" s="223"/>
      <c r="D25" s="147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</row>
    <row r="26" spans="1:17" x14ac:dyDescent="0.2">
      <c r="B26" s="223"/>
      <c r="C26" s="223"/>
      <c r="D26" s="147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1:17" x14ac:dyDescent="0.2">
      <c r="B27" s="223"/>
      <c r="C27" s="223"/>
      <c r="D27" s="147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7" x14ac:dyDescent="0.2">
      <c r="B28" s="223"/>
      <c r="C28" s="223"/>
      <c r="D28" s="147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1:17" x14ac:dyDescent="0.2">
      <c r="B29" s="223"/>
      <c r="C29" s="223"/>
      <c r="D29" s="147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1:17" x14ac:dyDescent="0.2">
      <c r="B30" s="223"/>
      <c r="C30" s="223"/>
      <c r="D30" s="147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1:17" x14ac:dyDescent="0.2">
      <c r="B31" s="223"/>
      <c r="C31" s="223"/>
      <c r="D31" s="147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1:17" x14ac:dyDescent="0.2">
      <c r="B32" s="223"/>
      <c r="C32" s="223"/>
      <c r="D32" s="147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2:17" x14ac:dyDescent="0.2">
      <c r="B33" s="223"/>
      <c r="C33" s="223"/>
      <c r="D33" s="147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2:17" x14ac:dyDescent="0.2">
      <c r="B34" s="223"/>
      <c r="C34" s="223"/>
      <c r="D34" s="147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2:17" x14ac:dyDescent="0.2">
      <c r="B35" s="223"/>
      <c r="C35" s="223"/>
      <c r="D35" s="147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2:17" x14ac:dyDescent="0.2">
      <c r="B36" s="223"/>
      <c r="C36" s="223"/>
      <c r="D36" s="147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2:17" x14ac:dyDescent="0.2">
      <c r="B37" s="223"/>
      <c r="C37" s="223"/>
      <c r="D37" s="147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2:17" x14ac:dyDescent="0.2">
      <c r="B38" s="223"/>
      <c r="C38" s="223"/>
      <c r="D38" s="147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2:17" x14ac:dyDescent="0.2">
      <c r="B39" s="223"/>
      <c r="C39" s="223"/>
      <c r="D39" s="147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2:17" x14ac:dyDescent="0.2">
      <c r="B40" s="223"/>
      <c r="C40" s="223"/>
      <c r="D40" s="147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2:17" x14ac:dyDescent="0.2">
      <c r="B41" s="223"/>
      <c r="C41" s="223"/>
      <c r="D41" s="147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2:17" x14ac:dyDescent="0.2">
      <c r="B42" s="223"/>
      <c r="C42" s="223"/>
      <c r="D42" s="147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2:17" x14ac:dyDescent="0.2">
      <c r="B43" s="223"/>
      <c r="C43" s="223"/>
      <c r="D43" s="147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2:17" x14ac:dyDescent="0.2">
      <c r="B44" s="223"/>
      <c r="C44" s="223"/>
      <c r="D44" s="147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2:17" x14ac:dyDescent="0.2">
      <c r="B45" s="223"/>
      <c r="C45" s="223"/>
      <c r="D45" s="147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2:17" x14ac:dyDescent="0.2">
      <c r="B46" s="223"/>
      <c r="C46" s="223"/>
      <c r="D46" s="147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2:17" x14ac:dyDescent="0.2">
      <c r="B47" s="223"/>
      <c r="C47" s="223"/>
      <c r="D47" s="147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2:17" x14ac:dyDescent="0.2">
      <c r="B48" s="223"/>
      <c r="C48" s="223"/>
      <c r="D48" s="147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223"/>
      <c r="C49" s="223"/>
      <c r="D49" s="147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223"/>
      <c r="C50" s="223"/>
      <c r="D50" s="147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223"/>
      <c r="C51" s="223"/>
      <c r="D51" s="147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223"/>
      <c r="C52" s="223"/>
      <c r="D52" s="147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223"/>
      <c r="C53" s="223"/>
      <c r="D53" s="147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223"/>
      <c r="C54" s="223"/>
      <c r="D54" s="147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223"/>
      <c r="C55" s="223"/>
      <c r="D55" s="147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223"/>
      <c r="C56" s="223"/>
      <c r="D56" s="147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223"/>
      <c r="C57" s="223"/>
      <c r="D57" s="147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223"/>
      <c r="C58" s="223"/>
      <c r="D58" s="147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223"/>
      <c r="C59" s="223"/>
      <c r="D59" s="147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223"/>
      <c r="C60" s="223"/>
      <c r="D60" s="147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223"/>
      <c r="C61" s="223"/>
      <c r="D61" s="147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223"/>
      <c r="C62" s="223"/>
      <c r="D62" s="147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223"/>
      <c r="C63" s="223"/>
      <c r="D63" s="147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223"/>
      <c r="C64" s="223"/>
      <c r="D64" s="147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223"/>
      <c r="C65" s="223"/>
      <c r="D65" s="147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223"/>
      <c r="C66" s="223"/>
      <c r="D66" s="147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223"/>
      <c r="C67" s="223"/>
      <c r="D67" s="147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223"/>
      <c r="C68" s="223"/>
      <c r="D68" s="147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223"/>
      <c r="C69" s="223"/>
      <c r="D69" s="147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223"/>
      <c r="C70" s="223"/>
      <c r="D70" s="147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223"/>
      <c r="C71" s="223"/>
      <c r="D71" s="147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223"/>
      <c r="C72" s="223"/>
      <c r="D72" s="147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223"/>
      <c r="C73" s="223"/>
      <c r="D73" s="147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223"/>
      <c r="C74" s="223"/>
      <c r="D74" s="147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223"/>
      <c r="C75" s="223"/>
      <c r="D75" s="147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223"/>
      <c r="C76" s="223"/>
      <c r="D76" s="147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223"/>
      <c r="C77" s="223"/>
      <c r="D77" s="147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223"/>
      <c r="C78" s="223"/>
      <c r="D78" s="147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223"/>
      <c r="C79" s="223"/>
      <c r="D79" s="147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223"/>
      <c r="C80" s="223"/>
      <c r="D80" s="147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223"/>
      <c r="C81" s="223"/>
      <c r="D81" s="147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223"/>
      <c r="C82" s="223"/>
      <c r="D82" s="147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223"/>
      <c r="C83" s="223"/>
      <c r="D83" s="147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223"/>
      <c r="C84" s="223"/>
      <c r="D84" s="147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223"/>
      <c r="C85" s="223"/>
      <c r="D85" s="147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223"/>
      <c r="C86" s="223"/>
      <c r="D86" s="147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223"/>
      <c r="C87" s="223"/>
      <c r="D87" s="147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223"/>
      <c r="C88" s="223"/>
      <c r="D88" s="147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223"/>
      <c r="C89" s="223"/>
      <c r="D89" s="147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223"/>
      <c r="C90" s="223"/>
      <c r="D90" s="147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223"/>
      <c r="C91" s="223"/>
      <c r="D91" s="147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223"/>
      <c r="C92" s="223"/>
      <c r="D92" s="147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223"/>
      <c r="C93" s="223"/>
      <c r="D93" s="147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223"/>
      <c r="C94" s="223"/>
      <c r="D94" s="147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223"/>
      <c r="C95" s="223"/>
      <c r="D95" s="147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223"/>
      <c r="C96" s="223"/>
      <c r="D96" s="147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223"/>
      <c r="C97" s="223"/>
      <c r="D97" s="147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223"/>
      <c r="C98" s="223"/>
      <c r="D98" s="147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223"/>
      <c r="C99" s="223"/>
      <c r="D99" s="147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223"/>
      <c r="C100" s="223"/>
      <c r="D100" s="147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223"/>
      <c r="C101" s="223"/>
      <c r="D101" s="147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223"/>
      <c r="C102" s="223"/>
      <c r="D102" s="147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223"/>
      <c r="C103" s="223"/>
      <c r="D103" s="147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223"/>
      <c r="C104" s="223"/>
      <c r="D104" s="147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223"/>
      <c r="C105" s="223"/>
      <c r="D105" s="147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223"/>
      <c r="C106" s="223"/>
      <c r="D106" s="147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223"/>
      <c r="C107" s="223"/>
      <c r="D107" s="147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223"/>
      <c r="C108" s="223"/>
      <c r="D108" s="147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223"/>
      <c r="C109" s="223"/>
      <c r="D109" s="147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223"/>
      <c r="C110" s="223"/>
      <c r="D110" s="147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223"/>
      <c r="C111" s="223"/>
      <c r="D111" s="147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223"/>
      <c r="C112" s="223"/>
      <c r="D112" s="147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223"/>
      <c r="C113" s="223"/>
      <c r="D113" s="147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223"/>
      <c r="C114" s="223"/>
      <c r="D114" s="147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223"/>
      <c r="C115" s="223"/>
      <c r="D115" s="147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223"/>
      <c r="C116" s="223"/>
      <c r="D116" s="147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223"/>
      <c r="C117" s="223"/>
      <c r="D117" s="147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223"/>
      <c r="C118" s="223"/>
      <c r="D118" s="147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223"/>
      <c r="C119" s="223"/>
      <c r="D119" s="147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223"/>
      <c r="C120" s="223"/>
      <c r="D120" s="147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223"/>
      <c r="C121" s="223"/>
      <c r="D121" s="147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223"/>
      <c r="C122" s="223"/>
      <c r="D122" s="147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223"/>
      <c r="C123" s="223"/>
      <c r="D123" s="147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223"/>
      <c r="C124" s="223"/>
      <c r="D124" s="147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223"/>
      <c r="C125" s="223"/>
      <c r="D125" s="147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223"/>
      <c r="C126" s="223"/>
      <c r="D126" s="147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223"/>
      <c r="C127" s="223"/>
      <c r="D127" s="147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223"/>
      <c r="C128" s="223"/>
      <c r="D128" s="147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223"/>
      <c r="C129" s="223"/>
      <c r="D129" s="147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223"/>
      <c r="C130" s="223"/>
      <c r="D130" s="147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223"/>
      <c r="C131" s="223"/>
      <c r="D131" s="147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223"/>
      <c r="C132" s="223"/>
      <c r="D132" s="147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223"/>
      <c r="C133" s="223"/>
      <c r="D133" s="147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223"/>
      <c r="C134" s="223"/>
      <c r="D134" s="147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223"/>
      <c r="C135" s="223"/>
      <c r="D135" s="147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223"/>
      <c r="C136" s="223"/>
      <c r="D136" s="147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223"/>
      <c r="C137" s="223"/>
      <c r="D137" s="147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223"/>
      <c r="C138" s="223"/>
      <c r="D138" s="147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223"/>
      <c r="C139" s="223"/>
      <c r="D139" s="147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223"/>
      <c r="C140" s="223"/>
      <c r="D140" s="147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223"/>
      <c r="C141" s="223"/>
      <c r="D141" s="147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223"/>
      <c r="C142" s="223"/>
      <c r="D142" s="147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223"/>
      <c r="C143" s="223"/>
      <c r="D143" s="147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223"/>
      <c r="C144" s="223"/>
      <c r="D144" s="147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223"/>
      <c r="C145" s="223"/>
      <c r="D145" s="147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223"/>
      <c r="C146" s="223"/>
      <c r="D146" s="147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223"/>
      <c r="C147" s="223"/>
      <c r="D147" s="147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223"/>
      <c r="C148" s="223"/>
      <c r="D148" s="147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223"/>
      <c r="C149" s="223"/>
      <c r="D149" s="147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223"/>
      <c r="C150" s="223"/>
      <c r="D150" s="147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223"/>
      <c r="C151" s="223"/>
      <c r="D151" s="147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223"/>
      <c r="C152" s="223"/>
      <c r="D152" s="147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223"/>
      <c r="C153" s="223"/>
      <c r="D153" s="147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223"/>
      <c r="C154" s="223"/>
      <c r="D154" s="147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223"/>
      <c r="C155" s="223"/>
      <c r="D155" s="147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223"/>
      <c r="C156" s="223"/>
      <c r="D156" s="147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223"/>
      <c r="C157" s="223"/>
      <c r="D157" s="147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223"/>
      <c r="C158" s="223"/>
      <c r="D158" s="147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223"/>
      <c r="C159" s="223"/>
      <c r="D159" s="147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223"/>
      <c r="C160" s="223"/>
      <c r="D160" s="147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223"/>
      <c r="C161" s="223"/>
      <c r="D161" s="147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223"/>
      <c r="C162" s="223"/>
      <c r="D162" s="147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223"/>
      <c r="C163" s="223"/>
      <c r="D163" s="147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223"/>
      <c r="C164" s="223"/>
      <c r="D164" s="147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223"/>
      <c r="C165" s="223"/>
      <c r="D165" s="147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223"/>
      <c r="C166" s="223"/>
      <c r="D166" s="147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223"/>
      <c r="C167" s="223"/>
      <c r="D167" s="147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223"/>
      <c r="C168" s="223"/>
      <c r="D168" s="147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223"/>
      <c r="C169" s="223"/>
      <c r="D169" s="147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223"/>
      <c r="C170" s="223"/>
      <c r="D170" s="147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223"/>
      <c r="C171" s="223"/>
      <c r="D171" s="147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223"/>
      <c r="C172" s="223"/>
      <c r="D172" s="147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223"/>
      <c r="C173" s="223"/>
      <c r="D173" s="147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223"/>
      <c r="C174" s="223"/>
      <c r="D174" s="147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44" bestFit="1" customWidth="1"/>
    <col min="2" max="3" width="13.5703125" style="44" bestFit="1" customWidth="1"/>
    <col min="4" max="4" width="14" style="44" bestFit="1" customWidth="1"/>
    <col min="5" max="7" width="14.5703125" style="44" bestFit="1" customWidth="1"/>
    <col min="8" max="16384" width="9.140625" style="44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x14ac:dyDescent="0.2">
      <c r="A3" s="235"/>
    </row>
    <row r="4" spans="1:19" s="67" customFormat="1" x14ac:dyDescent="0.2">
      <c r="A4" s="81" t="str">
        <f>$A$2 &amp; " (" &amp;G4 &amp; ")"</f>
        <v>Державний та гарантований державою борг України за останні 5 років (млн. грн)</v>
      </c>
      <c r="G4" s="67" t="str">
        <f>VALUAH</f>
        <v>млн. грн</v>
      </c>
    </row>
    <row r="5" spans="1:19" s="171" customFormat="1" x14ac:dyDescent="0.2">
      <c r="A5" s="94"/>
      <c r="B5" s="98">
        <v>40908</v>
      </c>
      <c r="C5" s="98">
        <v>41274</v>
      </c>
      <c r="D5" s="98">
        <v>41639</v>
      </c>
      <c r="E5" s="98">
        <v>42004</v>
      </c>
      <c r="F5" s="98">
        <v>42369</v>
      </c>
      <c r="G5" s="98">
        <v>42582</v>
      </c>
    </row>
    <row r="6" spans="1:19" s="204" customFormat="1" x14ac:dyDescent="0.2">
      <c r="A6" s="68" t="s">
        <v>172</v>
      </c>
      <c r="B6" s="142">
        <f t="shared" ref="B6:G6" si="0">SUM(B$7+ B$8)</f>
        <v>473185.18455821002</v>
      </c>
      <c r="C6" s="142">
        <f t="shared" si="0"/>
        <v>515510.83307649998</v>
      </c>
      <c r="D6" s="142">
        <f t="shared" si="0"/>
        <v>584786.57094877004</v>
      </c>
      <c r="E6" s="142">
        <f t="shared" si="0"/>
        <v>1100833.2167026401</v>
      </c>
      <c r="F6" s="142">
        <f t="shared" si="0"/>
        <v>1572180.1589905</v>
      </c>
      <c r="G6" s="142">
        <f t="shared" si="0"/>
        <v>1661360.65933717</v>
      </c>
    </row>
    <row r="7" spans="1:19" s="159" customFormat="1" x14ac:dyDescent="0.2">
      <c r="A7" s="225" t="s">
        <v>50</v>
      </c>
      <c r="B7" s="140">
        <v>173770.19949564</v>
      </c>
      <c r="C7" s="140">
        <v>206510.71361042999</v>
      </c>
      <c r="D7" s="140">
        <v>284088.72546875</v>
      </c>
      <c r="E7" s="140">
        <v>488866.90736498003</v>
      </c>
      <c r="F7" s="140">
        <v>529460.57801733003</v>
      </c>
      <c r="G7" s="140">
        <v>565364.32400816004</v>
      </c>
    </row>
    <row r="8" spans="1:19" s="159" customFormat="1" x14ac:dyDescent="0.2">
      <c r="A8" s="225" t="s">
        <v>80</v>
      </c>
      <c r="B8" s="140">
        <v>299414.98506257002</v>
      </c>
      <c r="C8" s="140">
        <v>309000.11946607003</v>
      </c>
      <c r="D8" s="140">
        <v>300697.84548001998</v>
      </c>
      <c r="E8" s="140">
        <v>611966.30933765997</v>
      </c>
      <c r="F8" s="140">
        <v>1042719.58097317</v>
      </c>
      <c r="G8" s="140">
        <v>1095996.3353290099</v>
      </c>
    </row>
    <row r="9" spans="1:19" x14ac:dyDescent="0.2"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</row>
    <row r="10" spans="1:19" x14ac:dyDescent="0.2">
      <c r="A10" s="81" t="str">
        <f>$A$2 &amp; " (" &amp;G10 &amp; ")"</f>
        <v>Державний та гарантований державою борг України за останні 5 років (млн. дол. США)</v>
      </c>
      <c r="B10" s="65"/>
      <c r="C10" s="65"/>
      <c r="D10" s="65"/>
      <c r="E10" s="65"/>
      <c r="F10" s="65"/>
      <c r="G10" s="67" t="str">
        <f>VALUSD</f>
        <v>млн. дол. США</v>
      </c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9" s="34" customFormat="1" x14ac:dyDescent="0.2">
      <c r="A11" s="94"/>
      <c r="B11" s="98">
        <v>40908</v>
      </c>
      <c r="C11" s="98">
        <v>41274</v>
      </c>
      <c r="D11" s="98">
        <v>41639</v>
      </c>
      <c r="E11" s="98">
        <v>42004</v>
      </c>
      <c r="F11" s="98">
        <v>42369</v>
      </c>
      <c r="G11" s="98">
        <v>42582</v>
      </c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</row>
    <row r="12" spans="1:19" s="12" customFormat="1" x14ac:dyDescent="0.2">
      <c r="A12" s="68" t="s">
        <v>172</v>
      </c>
      <c r="B12" s="142">
        <f t="shared" ref="B12:G12" si="1">SUM(B$13+ B$14)</f>
        <v>59223.658234120005</v>
      </c>
      <c r="C12" s="142">
        <f t="shared" si="1"/>
        <v>64495.287511390008</v>
      </c>
      <c r="D12" s="142">
        <f t="shared" si="1"/>
        <v>73162.338414950005</v>
      </c>
      <c r="E12" s="142">
        <f t="shared" si="1"/>
        <v>69811.922962929995</v>
      </c>
      <c r="F12" s="142">
        <f t="shared" si="1"/>
        <v>65505.68611232</v>
      </c>
      <c r="G12" s="142">
        <f t="shared" si="1"/>
        <v>66995.200916040005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9" s="222" customFormat="1" x14ac:dyDescent="0.2">
      <c r="A13" s="110" t="s">
        <v>50</v>
      </c>
      <c r="B13" s="244">
        <v>21749.004918350001</v>
      </c>
      <c r="C13" s="244">
        <v>25836.446091900001</v>
      </c>
      <c r="D13" s="244">
        <v>35542.190100170003</v>
      </c>
      <c r="E13" s="244">
        <v>31002.642687809999</v>
      </c>
      <c r="F13" s="244">
        <v>22060.244326389999</v>
      </c>
      <c r="G13" s="244">
        <v>22798.599608600001</v>
      </c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9" s="222" customFormat="1" x14ac:dyDescent="0.2">
      <c r="A14" s="110" t="s">
        <v>80</v>
      </c>
      <c r="B14" s="244">
        <v>37474.653315770003</v>
      </c>
      <c r="C14" s="244">
        <v>38658.841419490003</v>
      </c>
      <c r="D14" s="244">
        <v>37620.148314780003</v>
      </c>
      <c r="E14" s="244">
        <v>38809.28027512</v>
      </c>
      <c r="F14" s="244">
        <v>43445.441785930001</v>
      </c>
      <c r="G14" s="244">
        <v>44196.601307440003</v>
      </c>
      <c r="H14" s="234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x14ac:dyDescent="0.2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s="25" customFormat="1" x14ac:dyDescent="0.2">
      <c r="G16" s="154" t="s">
        <v>67</v>
      </c>
    </row>
    <row r="17" spans="1:19" s="34" customFormat="1" x14ac:dyDescent="0.2">
      <c r="A17" s="94"/>
      <c r="B17" s="98">
        <v>40908</v>
      </c>
      <c r="C17" s="98">
        <v>41274</v>
      </c>
      <c r="D17" s="98">
        <v>41639</v>
      </c>
      <c r="E17" s="98">
        <v>42004</v>
      </c>
      <c r="F17" s="98">
        <v>42369</v>
      </c>
      <c r="G17" s="98">
        <v>42582</v>
      </c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</row>
    <row r="18" spans="1:19" s="12" customFormat="1" x14ac:dyDescent="0.2">
      <c r="A18" s="68" t="s">
        <v>172</v>
      </c>
      <c r="B18" s="142">
        <f t="shared" ref="B18:G18" si="2">SUM(B$19+ B$20)</f>
        <v>1</v>
      </c>
      <c r="C18" s="142">
        <f t="shared" si="2"/>
        <v>1</v>
      </c>
      <c r="D18" s="142">
        <f t="shared" si="2"/>
        <v>1</v>
      </c>
      <c r="E18" s="142">
        <f t="shared" si="2"/>
        <v>1</v>
      </c>
      <c r="F18" s="142">
        <f t="shared" si="2"/>
        <v>1</v>
      </c>
      <c r="G18" s="142">
        <f t="shared" si="2"/>
        <v>1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9" s="222" customFormat="1" x14ac:dyDescent="0.2">
      <c r="A19" s="110" t="s">
        <v>50</v>
      </c>
      <c r="B19" s="162">
        <v>0.36723499999999998</v>
      </c>
      <c r="C19" s="162">
        <v>0.40059400000000001</v>
      </c>
      <c r="D19" s="162">
        <v>0.48579899999999998</v>
      </c>
      <c r="E19" s="162">
        <v>0.44408799999999998</v>
      </c>
      <c r="F19" s="162">
        <v>0.33676800000000001</v>
      </c>
      <c r="G19" s="162">
        <v>0.34030199999999999</v>
      </c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1:19" s="222" customFormat="1" x14ac:dyDescent="0.2">
      <c r="A20" s="110" t="s">
        <v>80</v>
      </c>
      <c r="B20" s="162">
        <v>0.63276500000000002</v>
      </c>
      <c r="C20" s="162">
        <v>0.59940599999999999</v>
      </c>
      <c r="D20" s="162">
        <v>0.51420100000000002</v>
      </c>
      <c r="E20" s="162">
        <v>0.55591199999999996</v>
      </c>
      <c r="F20" s="162">
        <v>0.66323200000000004</v>
      </c>
      <c r="G20" s="162">
        <v>0.65969800000000001</v>
      </c>
      <c r="H20" s="234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1:19" x14ac:dyDescent="0.2"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1:19" x14ac:dyDescent="0.2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1:19" x14ac:dyDescent="0.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1:19" x14ac:dyDescent="0.2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1:19" s="25" customFormat="1" x14ac:dyDescent="0.2"/>
    <row r="26" spans="1:19" x14ac:dyDescent="0.2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1:19" x14ac:dyDescent="0.2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9" x14ac:dyDescent="0.2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1:19" x14ac:dyDescent="0.2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1:19" x14ac:dyDescent="0.2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1:19" x14ac:dyDescent="0.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1:19" x14ac:dyDescent="0.2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2:17" x14ac:dyDescent="0.2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2:17" x14ac:dyDescent="0.2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2:17" x14ac:dyDescent="0.2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2:17" x14ac:dyDescent="0.2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2:17" x14ac:dyDescent="0.2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2:17" x14ac:dyDescent="0.2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2:17" x14ac:dyDescent="0.2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2:17" x14ac:dyDescent="0.2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2:17" x14ac:dyDescent="0.2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2:17" x14ac:dyDescent="0.2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2:17" x14ac:dyDescent="0.2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2:17" x14ac:dyDescent="0.2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2:17" x14ac:dyDescent="0.2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2:17" x14ac:dyDescent="0.2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2:17" x14ac:dyDescent="0.2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2:17" x14ac:dyDescent="0.2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</row>
    <row r="183" spans="2:17" x14ac:dyDescent="0.2"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</row>
    <row r="184" spans="2:17" x14ac:dyDescent="0.2"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</row>
    <row r="185" spans="2:17" x14ac:dyDescent="0.2"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</row>
    <row r="186" spans="2:17" x14ac:dyDescent="0.2"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</row>
    <row r="187" spans="2:17" x14ac:dyDescent="0.2"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</row>
    <row r="188" spans="2:17" x14ac:dyDescent="0.2"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</row>
    <row r="189" spans="2:17" x14ac:dyDescent="0.2"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</row>
    <row r="190" spans="2:17" x14ac:dyDescent="0.2"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</row>
    <row r="191" spans="2:17" x14ac:dyDescent="0.2"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</row>
    <row r="192" spans="2:17" x14ac:dyDescent="0.2"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</row>
    <row r="193" spans="2:17" x14ac:dyDescent="0.2"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</row>
    <row r="194" spans="2:17" x14ac:dyDescent="0.2"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</row>
    <row r="195" spans="2:17" x14ac:dyDescent="0.2"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</row>
    <row r="196" spans="2:17" x14ac:dyDescent="0.2"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</row>
    <row r="197" spans="2:17" x14ac:dyDescent="0.2"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</row>
    <row r="198" spans="2:17" x14ac:dyDescent="0.2"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</row>
    <row r="199" spans="2:17" x14ac:dyDescent="0.2"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</row>
    <row r="200" spans="2:17" x14ac:dyDescent="0.2"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</row>
    <row r="201" spans="2:17" x14ac:dyDescent="0.2"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</row>
    <row r="202" spans="2:17" x14ac:dyDescent="0.2"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</row>
    <row r="203" spans="2:17" x14ac:dyDescent="0.2"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</row>
    <row r="204" spans="2:17" x14ac:dyDescent="0.2"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</row>
    <row r="205" spans="2:17" x14ac:dyDescent="0.2"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</row>
    <row r="206" spans="2:17" x14ac:dyDescent="0.2"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</row>
    <row r="207" spans="2:17" x14ac:dyDescent="0.2"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</row>
    <row r="208" spans="2:17" x14ac:dyDescent="0.2"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</row>
    <row r="209" spans="2:17" x14ac:dyDescent="0.2"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</row>
    <row r="210" spans="2:17" x14ac:dyDescent="0.2"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</row>
    <row r="211" spans="2:17" x14ac:dyDescent="0.2"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</row>
    <row r="212" spans="2:17" x14ac:dyDescent="0.2"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</row>
    <row r="213" spans="2:17" x14ac:dyDescent="0.2"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</row>
    <row r="214" spans="2:17" x14ac:dyDescent="0.2"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</row>
    <row r="215" spans="2:17" x14ac:dyDescent="0.2"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</row>
    <row r="216" spans="2:17" x14ac:dyDescent="0.2"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</row>
    <row r="217" spans="2:17" x14ac:dyDescent="0.2"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</row>
    <row r="218" spans="2:17" x14ac:dyDescent="0.2"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</row>
    <row r="219" spans="2:17" x14ac:dyDescent="0.2"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</row>
    <row r="220" spans="2:17" x14ac:dyDescent="0.2"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</row>
    <row r="221" spans="2:17" x14ac:dyDescent="0.2"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</row>
    <row r="222" spans="2:17" x14ac:dyDescent="0.2"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</row>
    <row r="223" spans="2:17" x14ac:dyDescent="0.2"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</row>
    <row r="224" spans="2:17" x14ac:dyDescent="0.2"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</row>
    <row r="225" spans="2:17" x14ac:dyDescent="0.2"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</row>
    <row r="226" spans="2:17" x14ac:dyDescent="0.2"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</row>
    <row r="227" spans="2:17" x14ac:dyDescent="0.2"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</row>
    <row r="228" spans="2:17" x14ac:dyDescent="0.2"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</row>
    <row r="229" spans="2:17" x14ac:dyDescent="0.2"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</row>
    <row r="230" spans="2:17" x14ac:dyDescent="0.2"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</row>
    <row r="231" spans="2:17" x14ac:dyDescent="0.2"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2:17" x14ac:dyDescent="0.2"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</row>
    <row r="233" spans="2:17" x14ac:dyDescent="0.2"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</row>
    <row r="234" spans="2:17" x14ac:dyDescent="0.2"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</row>
    <row r="235" spans="2:17" x14ac:dyDescent="0.2"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</row>
    <row r="236" spans="2:17" x14ac:dyDescent="0.2"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</row>
    <row r="237" spans="2:17" x14ac:dyDescent="0.2"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</row>
    <row r="238" spans="2:17" x14ac:dyDescent="0.2"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</row>
    <row r="239" spans="2:17" x14ac:dyDescent="0.2"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</row>
    <row r="240" spans="2:17" x14ac:dyDescent="0.2"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</row>
    <row r="241" spans="2:17" x14ac:dyDescent="0.2"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</row>
    <row r="242" spans="2:17" x14ac:dyDescent="0.2"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</row>
    <row r="243" spans="2:17" x14ac:dyDescent="0.2"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</row>
    <row r="244" spans="2:17" x14ac:dyDescent="0.2"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</row>
    <row r="245" spans="2:17" x14ac:dyDescent="0.2"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</row>
    <row r="246" spans="2:17" x14ac:dyDescent="0.2"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</row>
    <row r="247" spans="2:17" x14ac:dyDescent="0.2"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44" bestFit="1" customWidth="1"/>
    <col min="2" max="7" width="11.7109375" style="44" customWidth="1"/>
    <col min="8" max="16384" width="9.140625" style="44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4" spans="1:19" s="67" customFormat="1" x14ac:dyDescent="0.2">
      <c r="G4" s="154" t="s">
        <v>81</v>
      </c>
    </row>
    <row r="5" spans="1:19" s="171" customFormat="1" x14ac:dyDescent="0.2">
      <c r="A5" s="120"/>
      <c r="B5" s="98">
        <f>YT_ALL!B5</f>
        <v>40908</v>
      </c>
      <c r="C5" s="98">
        <f>YT_ALL!C5</f>
        <v>41274</v>
      </c>
      <c r="D5" s="98">
        <f>YT_ALL!D5</f>
        <v>41639</v>
      </c>
      <c r="E5" s="98">
        <f>YT_ALL!E5</f>
        <v>42004</v>
      </c>
      <c r="F5" s="98">
        <f>YT_ALL!F5</f>
        <v>42369</v>
      </c>
      <c r="G5" s="98">
        <f>YT_ALL!G5</f>
        <v>42582</v>
      </c>
    </row>
    <row r="6" spans="1:19" s="204" customFormat="1" x14ac:dyDescent="0.2">
      <c r="A6" s="68" t="s">
        <v>172</v>
      </c>
      <c r="B6" s="142">
        <f t="shared" ref="B6:G6" si="0">SUM(B$7+ B$8)</f>
        <v>473.18518455821004</v>
      </c>
      <c r="C6" s="142">
        <f t="shared" si="0"/>
        <v>515.51083307650003</v>
      </c>
      <c r="D6" s="142">
        <f t="shared" si="0"/>
        <v>584.78657094876996</v>
      </c>
      <c r="E6" s="142">
        <f t="shared" si="0"/>
        <v>1100.8332167026399</v>
      </c>
      <c r="F6" s="142">
        <f t="shared" si="0"/>
        <v>1572.1801589904999</v>
      </c>
      <c r="G6" s="142">
        <f t="shared" si="0"/>
        <v>1661.3606593371701</v>
      </c>
    </row>
    <row r="7" spans="1:19" s="159" customFormat="1" x14ac:dyDescent="0.2">
      <c r="A7" s="112" t="str">
        <f>YT_ALL!A7</f>
        <v>Внутрішній борг</v>
      </c>
      <c r="B7" s="140">
        <f>YT_ALL!B7/DMLMLR</f>
        <v>173.77019949564001</v>
      </c>
      <c r="C7" s="140">
        <f>YT_ALL!C7/DMLMLR</f>
        <v>206.51071361042997</v>
      </c>
      <c r="D7" s="140">
        <f>YT_ALL!D7/DMLMLR</f>
        <v>284.08872546875</v>
      </c>
      <c r="E7" s="140">
        <f>YT_ALL!E7/DMLMLR</f>
        <v>488.86690736498002</v>
      </c>
      <c r="F7" s="140">
        <f>YT_ALL!F7/DMLMLR</f>
        <v>529.46057801733002</v>
      </c>
      <c r="G7" s="140">
        <f>YT_ALL!G7/DMLMLR</f>
        <v>565.36432400816</v>
      </c>
    </row>
    <row r="8" spans="1:19" s="159" customFormat="1" x14ac:dyDescent="0.2">
      <c r="A8" s="112" t="str">
        <f>YT_ALL!A8</f>
        <v>Зовнішній борг</v>
      </c>
      <c r="B8" s="140">
        <f>YT_ALL!B8/DMLMLR</f>
        <v>299.41498506257</v>
      </c>
      <c r="C8" s="140">
        <f>YT_ALL!C8/DMLMLR</f>
        <v>309.00011946607003</v>
      </c>
      <c r="D8" s="140">
        <f>YT_ALL!D8/DMLMLR</f>
        <v>300.69784548001996</v>
      </c>
      <c r="E8" s="140">
        <f>YT_ALL!E8/DMLMLR</f>
        <v>611.96630933765994</v>
      </c>
      <c r="F8" s="140">
        <f>YT_ALL!F8/DMLMLR</f>
        <v>1042.71958097317</v>
      </c>
      <c r="G8" s="140">
        <f>YT_ALL!G8/DMLMLR</f>
        <v>1095.99633532901</v>
      </c>
    </row>
    <row r="9" spans="1:19" x14ac:dyDescent="0.2"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</row>
    <row r="10" spans="1:19" x14ac:dyDescent="0.2">
      <c r="B10" s="65"/>
      <c r="C10" s="65"/>
      <c r="D10" s="65"/>
      <c r="E10" s="65"/>
      <c r="F10" s="65"/>
      <c r="G10" s="154" t="s">
        <v>48</v>
      </c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9" s="34" customFormat="1" x14ac:dyDescent="0.2">
      <c r="A11" s="217"/>
      <c r="B11" s="98">
        <f>YT_ALL!B11</f>
        <v>40908</v>
      </c>
      <c r="C11" s="98">
        <f>YT_ALL!C11</f>
        <v>41274</v>
      </c>
      <c r="D11" s="98">
        <f>YT_ALL!D11</f>
        <v>41639</v>
      </c>
      <c r="E11" s="98">
        <f>YT_ALL!E11</f>
        <v>42004</v>
      </c>
      <c r="F11" s="98">
        <f>YT_ALL!F11</f>
        <v>42369</v>
      </c>
      <c r="G11" s="98">
        <f>YT_ALL!G11</f>
        <v>42582</v>
      </c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</row>
    <row r="12" spans="1:19" s="12" customFormat="1" x14ac:dyDescent="0.2">
      <c r="A12" s="68" t="s">
        <v>172</v>
      </c>
      <c r="B12" s="142">
        <f t="shared" ref="B12:G12" si="1">SUM(B$13+ B$14)</f>
        <v>59.223658234120009</v>
      </c>
      <c r="C12" s="142">
        <f t="shared" si="1"/>
        <v>64.495287511390003</v>
      </c>
      <c r="D12" s="142">
        <f t="shared" si="1"/>
        <v>73.16233841495</v>
      </c>
      <c r="E12" s="142">
        <f t="shared" si="1"/>
        <v>69.811922962929998</v>
      </c>
      <c r="F12" s="142">
        <f t="shared" si="1"/>
        <v>65.505686112320006</v>
      </c>
      <c r="G12" s="142">
        <f t="shared" si="1"/>
        <v>66.995200916040005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9" s="222" customFormat="1" x14ac:dyDescent="0.2">
      <c r="A13" s="112" t="str">
        <f>YT_ALL!A13</f>
        <v>Внутрішній борг</v>
      </c>
      <c r="B13" s="140">
        <f>YT_ALL!B13/DMLMLR</f>
        <v>21.74900491835</v>
      </c>
      <c r="C13" s="140">
        <f>YT_ALL!C13/DMLMLR</f>
        <v>25.836446091900001</v>
      </c>
      <c r="D13" s="140">
        <f>YT_ALL!D13/DMLMLR</f>
        <v>35.542190100170004</v>
      </c>
      <c r="E13" s="140">
        <f>YT_ALL!E13/DMLMLR</f>
        <v>31.002642687809999</v>
      </c>
      <c r="F13" s="140">
        <f>YT_ALL!F13/DMLMLR</f>
        <v>22.060244326389999</v>
      </c>
      <c r="G13" s="140">
        <f>YT_ALL!G13/DMLMLR</f>
        <v>22.7985996086</v>
      </c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9" s="222" customFormat="1" x14ac:dyDescent="0.2">
      <c r="A14" s="112" t="str">
        <f>YT_ALL!A14</f>
        <v>Зовнішній борг</v>
      </c>
      <c r="B14" s="140">
        <f>YT_ALL!B14/DMLMLR</f>
        <v>37.474653315770006</v>
      </c>
      <c r="C14" s="140">
        <f>YT_ALL!C14/DMLMLR</f>
        <v>38.658841419490003</v>
      </c>
      <c r="D14" s="140">
        <f>YT_ALL!D14/DMLMLR</f>
        <v>37.620148314780003</v>
      </c>
      <c r="E14" s="140">
        <f>YT_ALL!E14/DMLMLR</f>
        <v>38.809280275120003</v>
      </c>
      <c r="F14" s="140">
        <f>YT_ALL!F14/DMLMLR</f>
        <v>43.445441785930001</v>
      </c>
      <c r="G14" s="140">
        <f>YT_ALL!G14/DMLMLR</f>
        <v>44.196601307440005</v>
      </c>
      <c r="H14" s="234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x14ac:dyDescent="0.2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s="25" customFormat="1" x14ac:dyDescent="0.2">
      <c r="G16" s="154" t="s">
        <v>67</v>
      </c>
    </row>
    <row r="17" spans="1:19" s="34" customFormat="1" x14ac:dyDescent="0.2">
      <c r="A17" s="217"/>
      <c r="B17" s="98">
        <f>YT_ALL!B17</f>
        <v>40908</v>
      </c>
      <c r="C17" s="98">
        <f>YT_ALL!C17</f>
        <v>41274</v>
      </c>
      <c r="D17" s="98">
        <f>YT_ALL!D17</f>
        <v>41639</v>
      </c>
      <c r="E17" s="98">
        <f>YT_ALL!E17</f>
        <v>42004</v>
      </c>
      <c r="F17" s="98">
        <f>YT_ALL!F17</f>
        <v>42369</v>
      </c>
      <c r="G17" s="98">
        <f>YT_ALL!G17</f>
        <v>42582</v>
      </c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</row>
    <row r="18" spans="1:19" s="12" customFormat="1" x14ac:dyDescent="0.2">
      <c r="A18" s="68" t="s">
        <v>172</v>
      </c>
      <c r="B18" s="142">
        <f t="shared" ref="B18:G18" si="2">SUM(B$19+ B$20)</f>
        <v>1</v>
      </c>
      <c r="C18" s="142">
        <f t="shared" si="2"/>
        <v>1</v>
      </c>
      <c r="D18" s="142">
        <f t="shared" si="2"/>
        <v>1</v>
      </c>
      <c r="E18" s="142">
        <f t="shared" si="2"/>
        <v>1</v>
      </c>
      <c r="F18" s="142">
        <f t="shared" si="2"/>
        <v>1</v>
      </c>
      <c r="G18" s="142">
        <f t="shared" si="2"/>
        <v>1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9" s="222" customFormat="1" x14ac:dyDescent="0.2">
      <c r="A19" s="112" t="str">
        <f>YT_ALL!A19</f>
        <v>Внутрішній борг</v>
      </c>
      <c r="B19" s="239">
        <f>YT_ALL!B19</f>
        <v>0.36723499999999998</v>
      </c>
      <c r="C19" s="239">
        <f>YT_ALL!C19</f>
        <v>0.40059400000000001</v>
      </c>
      <c r="D19" s="239">
        <f>YT_ALL!D19</f>
        <v>0.48579899999999998</v>
      </c>
      <c r="E19" s="239">
        <f>YT_ALL!E19</f>
        <v>0.44408799999999998</v>
      </c>
      <c r="F19" s="239">
        <f>YT_ALL!F19</f>
        <v>0.33676800000000001</v>
      </c>
      <c r="G19" s="239">
        <f>YT_ALL!G19</f>
        <v>0.34030199999999999</v>
      </c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1:19" s="222" customFormat="1" x14ac:dyDescent="0.2">
      <c r="A20" s="112" t="str">
        <f>YT_ALL!A20</f>
        <v>Зовнішній борг</v>
      </c>
      <c r="B20" s="239">
        <f>YT_ALL!B20</f>
        <v>0.63276500000000002</v>
      </c>
      <c r="C20" s="239">
        <f>YT_ALL!C20</f>
        <v>0.59940599999999999</v>
      </c>
      <c r="D20" s="239">
        <f>YT_ALL!D20</f>
        <v>0.51420100000000002</v>
      </c>
      <c r="E20" s="239">
        <f>YT_ALL!E20</f>
        <v>0.55591199999999996</v>
      </c>
      <c r="F20" s="239">
        <f>YT_ALL!F20</f>
        <v>0.66323200000000004</v>
      </c>
      <c r="G20" s="239">
        <f>YT_ALL!G20</f>
        <v>0.65969800000000001</v>
      </c>
      <c r="H20" s="234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1:19" x14ac:dyDescent="0.2">
      <c r="A21" s="229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1:19" x14ac:dyDescent="0.2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1:19" x14ac:dyDescent="0.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1:19" x14ac:dyDescent="0.2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1:19" s="25" customFormat="1" x14ac:dyDescent="0.2"/>
    <row r="26" spans="1:19" x14ac:dyDescent="0.2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1:19" x14ac:dyDescent="0.2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9" x14ac:dyDescent="0.2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1:19" x14ac:dyDescent="0.2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1:19" x14ac:dyDescent="0.2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1:19" x14ac:dyDescent="0.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1:19" x14ac:dyDescent="0.2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2:17" x14ac:dyDescent="0.2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2:17" x14ac:dyDescent="0.2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2:17" x14ac:dyDescent="0.2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2:17" x14ac:dyDescent="0.2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2:17" x14ac:dyDescent="0.2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2:17" x14ac:dyDescent="0.2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2:17" x14ac:dyDescent="0.2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2:17" x14ac:dyDescent="0.2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2:17" x14ac:dyDescent="0.2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2:17" x14ac:dyDescent="0.2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2:17" x14ac:dyDescent="0.2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2:17" x14ac:dyDescent="0.2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2:17" x14ac:dyDescent="0.2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2:17" x14ac:dyDescent="0.2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2:17" x14ac:dyDescent="0.2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2:17" x14ac:dyDescent="0.2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</row>
    <row r="183" spans="2:17" x14ac:dyDescent="0.2"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</row>
    <row r="184" spans="2:17" x14ac:dyDescent="0.2"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</row>
    <row r="185" spans="2:17" x14ac:dyDescent="0.2"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</row>
    <row r="186" spans="2:17" x14ac:dyDescent="0.2"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</row>
    <row r="187" spans="2:17" x14ac:dyDescent="0.2"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</row>
    <row r="188" spans="2:17" x14ac:dyDescent="0.2"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</row>
    <row r="189" spans="2:17" x14ac:dyDescent="0.2"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</row>
    <row r="190" spans="2:17" x14ac:dyDescent="0.2"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</row>
    <row r="191" spans="2:17" x14ac:dyDescent="0.2"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</row>
    <row r="192" spans="2:17" x14ac:dyDescent="0.2"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</row>
    <row r="193" spans="2:17" x14ac:dyDescent="0.2"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</row>
    <row r="194" spans="2:17" x14ac:dyDescent="0.2"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</row>
    <row r="195" spans="2:17" x14ac:dyDescent="0.2"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</row>
    <row r="196" spans="2:17" x14ac:dyDescent="0.2"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</row>
    <row r="197" spans="2:17" x14ac:dyDescent="0.2"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</row>
    <row r="198" spans="2:17" x14ac:dyDescent="0.2"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</row>
    <row r="199" spans="2:17" x14ac:dyDescent="0.2"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</row>
    <row r="200" spans="2:17" x14ac:dyDescent="0.2"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</row>
    <row r="201" spans="2:17" x14ac:dyDescent="0.2"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</row>
    <row r="202" spans="2:17" x14ac:dyDescent="0.2"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</row>
    <row r="203" spans="2:17" x14ac:dyDescent="0.2"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</row>
    <row r="204" spans="2:17" x14ac:dyDescent="0.2"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</row>
    <row r="205" spans="2:17" x14ac:dyDescent="0.2"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</row>
    <row r="206" spans="2:17" x14ac:dyDescent="0.2"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</row>
    <row r="207" spans="2:17" x14ac:dyDescent="0.2"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</row>
    <row r="208" spans="2:17" x14ac:dyDescent="0.2"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</row>
    <row r="209" spans="2:17" x14ac:dyDescent="0.2"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</row>
    <row r="210" spans="2:17" x14ac:dyDescent="0.2"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</row>
    <row r="211" spans="2:17" x14ac:dyDescent="0.2"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</row>
    <row r="212" spans="2:17" x14ac:dyDescent="0.2"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</row>
    <row r="213" spans="2:17" x14ac:dyDescent="0.2"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</row>
    <row r="214" spans="2:17" x14ac:dyDescent="0.2"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</row>
    <row r="215" spans="2:17" x14ac:dyDescent="0.2"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</row>
    <row r="216" spans="2:17" x14ac:dyDescent="0.2"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</row>
    <row r="217" spans="2:17" x14ac:dyDescent="0.2"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</row>
    <row r="218" spans="2:17" x14ac:dyDescent="0.2"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</row>
    <row r="219" spans="2:17" x14ac:dyDescent="0.2"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</row>
    <row r="220" spans="2:17" x14ac:dyDescent="0.2"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</row>
    <row r="221" spans="2:17" x14ac:dyDescent="0.2"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</row>
    <row r="222" spans="2:17" x14ac:dyDescent="0.2"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</row>
    <row r="223" spans="2:17" x14ac:dyDescent="0.2"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</row>
    <row r="224" spans="2:17" x14ac:dyDescent="0.2"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</row>
    <row r="225" spans="2:17" x14ac:dyDescent="0.2"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</row>
    <row r="226" spans="2:17" x14ac:dyDescent="0.2"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</row>
    <row r="227" spans="2:17" x14ac:dyDescent="0.2"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</row>
    <row r="228" spans="2:17" x14ac:dyDescent="0.2"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</row>
    <row r="229" spans="2:17" x14ac:dyDescent="0.2"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</row>
    <row r="230" spans="2:17" x14ac:dyDescent="0.2"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</row>
    <row r="231" spans="2:17" x14ac:dyDescent="0.2"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2:17" x14ac:dyDescent="0.2"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</row>
    <row r="233" spans="2:17" x14ac:dyDescent="0.2"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</row>
    <row r="234" spans="2:17" x14ac:dyDescent="0.2"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</row>
    <row r="235" spans="2:17" x14ac:dyDescent="0.2"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</row>
    <row r="236" spans="2:17" x14ac:dyDescent="0.2"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</row>
    <row r="237" spans="2:17" x14ac:dyDescent="0.2"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</row>
    <row r="238" spans="2:17" x14ac:dyDescent="0.2"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</row>
    <row r="239" spans="2:17" x14ac:dyDescent="0.2"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</row>
    <row r="240" spans="2:17" x14ac:dyDescent="0.2"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</row>
    <row r="241" spans="2:17" x14ac:dyDescent="0.2"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</row>
    <row r="242" spans="2:17" x14ac:dyDescent="0.2"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</row>
    <row r="243" spans="2:17" x14ac:dyDescent="0.2"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</row>
    <row r="244" spans="2:17" x14ac:dyDescent="0.2"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</row>
    <row r="245" spans="2:17" x14ac:dyDescent="0.2"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</row>
    <row r="246" spans="2:17" x14ac:dyDescent="0.2"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</row>
    <row r="247" spans="2:17" x14ac:dyDescent="0.2"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44" bestFit="1" customWidth="1"/>
    <col min="2" max="7" width="11.7109375" style="44" customWidth="1"/>
    <col min="8" max="16384" width="9.140625" style="44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4" spans="1:19" s="67" customFormat="1" x14ac:dyDescent="0.2">
      <c r="G4" s="154" t="s">
        <v>81</v>
      </c>
    </row>
    <row r="5" spans="1:19" s="171" customFormat="1" x14ac:dyDescent="0.2">
      <c r="A5" s="120"/>
      <c r="B5" s="98">
        <f>YT_ALL!B5</f>
        <v>40908</v>
      </c>
      <c r="C5" s="98">
        <f>YT_ALL!C5</f>
        <v>41274</v>
      </c>
      <c r="D5" s="98">
        <f>YT_ALL!D5</f>
        <v>41639</v>
      </c>
      <c r="E5" s="98">
        <f>YT_ALL!E5</f>
        <v>42004</v>
      </c>
      <c r="F5" s="98">
        <f>YT_ALL!F5</f>
        <v>42369</v>
      </c>
      <c r="G5" s="98">
        <f>YT_ALL!G5</f>
        <v>42582</v>
      </c>
    </row>
    <row r="6" spans="1:19" s="204" customFormat="1" x14ac:dyDescent="0.2">
      <c r="A6" s="68" t="s">
        <v>172</v>
      </c>
      <c r="B6" s="142">
        <f t="shared" ref="B6:G6" si="0">SUM(B$7+ B$8)</f>
        <v>473.18518455821004</v>
      </c>
      <c r="C6" s="142">
        <f t="shared" si="0"/>
        <v>515.51083307650003</v>
      </c>
      <c r="D6" s="142">
        <f t="shared" si="0"/>
        <v>584.78657094876996</v>
      </c>
      <c r="E6" s="142">
        <f t="shared" si="0"/>
        <v>1100.8332167026401</v>
      </c>
      <c r="F6" s="142">
        <f t="shared" si="0"/>
        <v>1572.1801589904999</v>
      </c>
      <c r="G6" s="142">
        <f t="shared" si="0"/>
        <v>1661.3606593371701</v>
      </c>
    </row>
    <row r="7" spans="1:19" s="159" customFormat="1" x14ac:dyDescent="0.2">
      <c r="A7" s="112" t="str">
        <f>YK_ALL!A7</f>
        <v>Державний борг</v>
      </c>
      <c r="B7" s="140">
        <f>YK_ALL!B7/DMLMLR</f>
        <v>357.27386718598001</v>
      </c>
      <c r="C7" s="140">
        <f>YK_ALL!C7/DMLMLR</f>
        <v>399.21823411787</v>
      </c>
      <c r="D7" s="140">
        <f>YK_ALL!D7/DMLMLR</f>
        <v>480.21862943662001</v>
      </c>
      <c r="E7" s="140">
        <f>YK_ALL!E7/DMLMLR</f>
        <v>947.03046914465006</v>
      </c>
      <c r="F7" s="140">
        <f>YK_ALL!F7/DMLMLR</f>
        <v>1334.2716012912799</v>
      </c>
      <c r="G7" s="140">
        <f>YK_ALL!G7/DMLMLR</f>
        <v>1427.3607607313002</v>
      </c>
    </row>
    <row r="8" spans="1:19" s="159" customFormat="1" x14ac:dyDescent="0.2">
      <c r="A8" s="112" t="str">
        <f>YK_ALL!A8</f>
        <v>Гарантований державою борг</v>
      </c>
      <c r="B8" s="140">
        <f>YK_ALL!B8/DMLMLR</f>
        <v>115.91131737223</v>
      </c>
      <c r="C8" s="140">
        <f>YK_ALL!C8/DMLMLR</f>
        <v>116.29259895862999</v>
      </c>
      <c r="D8" s="140">
        <f>YK_ALL!D8/DMLMLR</f>
        <v>104.56794151215</v>
      </c>
      <c r="E8" s="140">
        <f>YK_ALL!E8/DMLMLR</f>
        <v>153.80274755798999</v>
      </c>
      <c r="F8" s="140">
        <f>YK_ALL!F8/DMLMLR</f>
        <v>237.90855769921998</v>
      </c>
      <c r="G8" s="140">
        <f>YK_ALL!G8/DMLMLR</f>
        <v>233.99989860586999</v>
      </c>
    </row>
    <row r="9" spans="1:19" x14ac:dyDescent="0.2"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</row>
    <row r="10" spans="1:19" x14ac:dyDescent="0.2">
      <c r="B10" s="65"/>
      <c r="C10" s="65"/>
      <c r="D10" s="65"/>
      <c r="E10" s="65"/>
      <c r="F10" s="65"/>
      <c r="G10" s="154" t="s">
        <v>48</v>
      </c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9" s="34" customFormat="1" x14ac:dyDescent="0.2">
      <c r="A11" s="217"/>
      <c r="B11" s="98">
        <f>YT_ALL!B11</f>
        <v>40908</v>
      </c>
      <c r="C11" s="98">
        <f>YT_ALL!C11</f>
        <v>41274</v>
      </c>
      <c r="D11" s="98">
        <f>YT_ALL!D11</f>
        <v>41639</v>
      </c>
      <c r="E11" s="98">
        <f>YT_ALL!E11</f>
        <v>42004</v>
      </c>
      <c r="F11" s="98">
        <f>YT_ALL!F11</f>
        <v>42369</v>
      </c>
      <c r="G11" s="98">
        <f>YT_ALL!G11</f>
        <v>42582</v>
      </c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</row>
    <row r="12" spans="1:19" s="12" customFormat="1" x14ac:dyDescent="0.2">
      <c r="A12" s="68" t="s">
        <v>172</v>
      </c>
      <c r="B12" s="142">
        <f t="shared" ref="B12:G12" si="1">SUM(B$13+ B$14)</f>
        <v>59.223658234119995</v>
      </c>
      <c r="C12" s="142">
        <f t="shared" si="1"/>
        <v>64.495287511390003</v>
      </c>
      <c r="D12" s="142">
        <f t="shared" si="1"/>
        <v>73.16233841495</v>
      </c>
      <c r="E12" s="142">
        <f t="shared" si="1"/>
        <v>69.811922962929998</v>
      </c>
      <c r="F12" s="142">
        <f t="shared" si="1"/>
        <v>65.505686112320006</v>
      </c>
      <c r="G12" s="142">
        <f t="shared" si="1"/>
        <v>66.995200916040005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9" s="222" customFormat="1" x14ac:dyDescent="0.2">
      <c r="A13" s="112" t="str">
        <f>YK_ALL!A13</f>
        <v>Державний борг</v>
      </c>
      <c r="B13" s="140">
        <f>YK_ALL!B13/DMLMLR</f>
        <v>44.716246612729996</v>
      </c>
      <c r="C13" s="140">
        <f>YK_ALL!C13/DMLMLR</f>
        <v>49.945981999040001</v>
      </c>
      <c r="D13" s="140">
        <f>YK_ALL!D13/DMLMLR</f>
        <v>60.079898590879999</v>
      </c>
      <c r="E13" s="140">
        <f>YK_ALL!E13/DMLMLR</f>
        <v>60.058160629949995</v>
      </c>
      <c r="F13" s="140">
        <f>YK_ALL!F13/DMLMLR</f>
        <v>55.593105028709999</v>
      </c>
      <c r="G13" s="140">
        <f>YK_ALL!G13/DMLMLR</f>
        <v>57.559037772720004</v>
      </c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9" s="222" customFormat="1" x14ac:dyDescent="0.2">
      <c r="A14" s="112" t="str">
        <f>YK_ALL!A14</f>
        <v>Гарантований державою борг</v>
      </c>
      <c r="B14" s="140">
        <f>YK_ALL!B14/DMLMLR</f>
        <v>14.50741162139</v>
      </c>
      <c r="C14" s="140">
        <f>YK_ALL!C14/DMLMLR</f>
        <v>14.549305512349999</v>
      </c>
      <c r="D14" s="140">
        <f>YK_ALL!D14/DMLMLR</f>
        <v>13.082439824069999</v>
      </c>
      <c r="E14" s="140">
        <f>YK_ALL!E14/DMLMLR</f>
        <v>9.7537623329800009</v>
      </c>
      <c r="F14" s="140">
        <f>YK_ALL!F14/DMLMLR</f>
        <v>9.9125810836100001</v>
      </c>
      <c r="G14" s="140">
        <f>YK_ALL!G14/DMLMLR</f>
        <v>9.4361631433199999</v>
      </c>
      <c r="H14" s="234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x14ac:dyDescent="0.2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s="25" customFormat="1" x14ac:dyDescent="0.2">
      <c r="G16" s="154" t="s">
        <v>67</v>
      </c>
    </row>
    <row r="17" spans="1:19" s="34" customFormat="1" x14ac:dyDescent="0.2">
      <c r="A17" s="217"/>
      <c r="B17" s="98">
        <f>YT_ALL!B17</f>
        <v>40908</v>
      </c>
      <c r="C17" s="98">
        <f>YT_ALL!C17</f>
        <v>41274</v>
      </c>
      <c r="D17" s="98">
        <f>YT_ALL!D17</f>
        <v>41639</v>
      </c>
      <c r="E17" s="98">
        <f>YT_ALL!E17</f>
        <v>42004</v>
      </c>
      <c r="F17" s="98">
        <f>YT_ALL!F17</f>
        <v>42369</v>
      </c>
      <c r="G17" s="98">
        <f>YT_ALL!G17</f>
        <v>42582</v>
      </c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</row>
    <row r="18" spans="1:19" s="12" customFormat="1" x14ac:dyDescent="0.2">
      <c r="A18" s="68" t="s">
        <v>172</v>
      </c>
      <c r="B18" s="142">
        <f t="shared" ref="B18:G18" si="2">SUM(B$19+ B$20)</f>
        <v>1</v>
      </c>
      <c r="C18" s="142">
        <f t="shared" si="2"/>
        <v>1</v>
      </c>
      <c r="D18" s="142">
        <f t="shared" si="2"/>
        <v>1</v>
      </c>
      <c r="E18" s="142">
        <f t="shared" si="2"/>
        <v>1</v>
      </c>
      <c r="F18" s="142">
        <f t="shared" si="2"/>
        <v>1</v>
      </c>
      <c r="G18" s="142">
        <f t="shared" si="2"/>
        <v>1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9" s="222" customFormat="1" x14ac:dyDescent="0.2">
      <c r="A19" s="112" t="str">
        <f>YK_ALL!A19</f>
        <v>Державний борг</v>
      </c>
      <c r="B19" s="140">
        <f>YK_ALL!B19</f>
        <v>0.75504000000000004</v>
      </c>
      <c r="C19" s="140">
        <f>YK_ALL!C19</f>
        <v>0.77441300000000002</v>
      </c>
      <c r="D19" s="140">
        <f>YK_ALL!D19</f>
        <v>0.82118599999999997</v>
      </c>
      <c r="E19" s="140">
        <f>YK_ALL!E19</f>
        <v>0.86028499999999997</v>
      </c>
      <c r="F19" s="140">
        <f>YK_ALL!F19</f>
        <v>0.84867599999999999</v>
      </c>
      <c r="G19" s="140">
        <f>YK_ALL!G19</f>
        <v>0.85915200000000003</v>
      </c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1:19" s="222" customFormat="1" x14ac:dyDescent="0.2">
      <c r="A20" s="112" t="str">
        <f>YK_ALL!A20</f>
        <v>Гарантований державою борг</v>
      </c>
      <c r="B20" s="140">
        <f>YK_ALL!B20</f>
        <v>0.24496000000000001</v>
      </c>
      <c r="C20" s="140">
        <f>YK_ALL!C20</f>
        <v>0.22558700000000001</v>
      </c>
      <c r="D20" s="140">
        <f>YK_ALL!D20</f>
        <v>0.178814</v>
      </c>
      <c r="E20" s="140">
        <f>YK_ALL!E20</f>
        <v>0.13971500000000001</v>
      </c>
      <c r="F20" s="140">
        <f>YK_ALL!F20</f>
        <v>0.15132399999999999</v>
      </c>
      <c r="G20" s="140">
        <f>YK_ALL!G20</f>
        <v>0.140848</v>
      </c>
      <c r="H20" s="234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1:19" x14ac:dyDescent="0.2">
      <c r="A21" s="229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1:19" x14ac:dyDescent="0.2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1:19" x14ac:dyDescent="0.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1:19" x14ac:dyDescent="0.2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1:19" s="25" customFormat="1" x14ac:dyDescent="0.2"/>
    <row r="26" spans="1:19" x14ac:dyDescent="0.2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1:19" x14ac:dyDescent="0.2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9" x14ac:dyDescent="0.2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1:19" x14ac:dyDescent="0.2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1:19" x14ac:dyDescent="0.2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1:19" x14ac:dyDescent="0.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1:19" x14ac:dyDescent="0.2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2:17" x14ac:dyDescent="0.2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2:17" x14ac:dyDescent="0.2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2:17" x14ac:dyDescent="0.2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2:17" x14ac:dyDescent="0.2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2:17" x14ac:dyDescent="0.2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2:17" x14ac:dyDescent="0.2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2:17" x14ac:dyDescent="0.2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2:17" x14ac:dyDescent="0.2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2:17" x14ac:dyDescent="0.2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2:17" x14ac:dyDescent="0.2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2:17" x14ac:dyDescent="0.2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2:17" x14ac:dyDescent="0.2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2:17" x14ac:dyDescent="0.2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2:17" x14ac:dyDescent="0.2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2:17" x14ac:dyDescent="0.2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2:17" x14ac:dyDescent="0.2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</row>
    <row r="183" spans="2:17" x14ac:dyDescent="0.2"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</row>
    <row r="184" spans="2:17" x14ac:dyDescent="0.2"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</row>
    <row r="185" spans="2:17" x14ac:dyDescent="0.2"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</row>
    <row r="186" spans="2:17" x14ac:dyDescent="0.2"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</row>
    <row r="187" spans="2:17" x14ac:dyDescent="0.2"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</row>
    <row r="188" spans="2:17" x14ac:dyDescent="0.2"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</row>
    <row r="189" spans="2:17" x14ac:dyDescent="0.2"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</row>
    <row r="190" spans="2:17" x14ac:dyDescent="0.2"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</row>
    <row r="191" spans="2:17" x14ac:dyDescent="0.2"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</row>
    <row r="192" spans="2:17" x14ac:dyDescent="0.2"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</row>
    <row r="193" spans="2:17" x14ac:dyDescent="0.2"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</row>
    <row r="194" spans="2:17" x14ac:dyDescent="0.2"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</row>
    <row r="195" spans="2:17" x14ac:dyDescent="0.2"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</row>
    <row r="196" spans="2:17" x14ac:dyDescent="0.2"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</row>
    <row r="197" spans="2:17" x14ac:dyDescent="0.2"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</row>
    <row r="198" spans="2:17" x14ac:dyDescent="0.2"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</row>
    <row r="199" spans="2:17" x14ac:dyDescent="0.2"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</row>
    <row r="200" spans="2:17" x14ac:dyDescent="0.2"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</row>
    <row r="201" spans="2:17" x14ac:dyDescent="0.2"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</row>
    <row r="202" spans="2:17" x14ac:dyDescent="0.2"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</row>
    <row r="203" spans="2:17" x14ac:dyDescent="0.2"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</row>
    <row r="204" spans="2:17" x14ac:dyDescent="0.2"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</row>
    <row r="205" spans="2:17" x14ac:dyDescent="0.2"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</row>
    <row r="206" spans="2:17" x14ac:dyDescent="0.2"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</row>
    <row r="207" spans="2:17" x14ac:dyDescent="0.2"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</row>
    <row r="208" spans="2:17" x14ac:dyDescent="0.2"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</row>
    <row r="209" spans="2:17" x14ac:dyDescent="0.2"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</row>
    <row r="210" spans="2:17" x14ac:dyDescent="0.2"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</row>
    <row r="211" spans="2:17" x14ac:dyDescent="0.2"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</row>
    <row r="212" spans="2:17" x14ac:dyDescent="0.2"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</row>
    <row r="213" spans="2:17" x14ac:dyDescent="0.2"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</row>
    <row r="214" spans="2:17" x14ac:dyDescent="0.2"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</row>
    <row r="215" spans="2:17" x14ac:dyDescent="0.2"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</row>
    <row r="216" spans="2:17" x14ac:dyDescent="0.2"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</row>
    <row r="217" spans="2:17" x14ac:dyDescent="0.2"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</row>
    <row r="218" spans="2:17" x14ac:dyDescent="0.2"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</row>
    <row r="219" spans="2:17" x14ac:dyDescent="0.2"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</row>
    <row r="220" spans="2:17" x14ac:dyDescent="0.2"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</row>
    <row r="221" spans="2:17" x14ac:dyDescent="0.2"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</row>
    <row r="222" spans="2:17" x14ac:dyDescent="0.2"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</row>
    <row r="223" spans="2:17" x14ac:dyDescent="0.2"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</row>
    <row r="224" spans="2:17" x14ac:dyDescent="0.2"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</row>
    <row r="225" spans="2:17" x14ac:dyDescent="0.2"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</row>
    <row r="226" spans="2:17" x14ac:dyDescent="0.2"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</row>
    <row r="227" spans="2:17" x14ac:dyDescent="0.2"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</row>
    <row r="228" spans="2:17" x14ac:dyDescent="0.2"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</row>
    <row r="229" spans="2:17" x14ac:dyDescent="0.2"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</row>
    <row r="230" spans="2:17" x14ac:dyDescent="0.2"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</row>
    <row r="231" spans="2:17" x14ac:dyDescent="0.2"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2:17" x14ac:dyDescent="0.2"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</row>
    <row r="233" spans="2:17" x14ac:dyDescent="0.2"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</row>
    <row r="234" spans="2:17" x14ac:dyDescent="0.2"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</row>
    <row r="235" spans="2:17" x14ac:dyDescent="0.2"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</row>
    <row r="236" spans="2:17" x14ac:dyDescent="0.2"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</row>
    <row r="237" spans="2:17" x14ac:dyDescent="0.2"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</row>
    <row r="238" spans="2:17" x14ac:dyDescent="0.2"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</row>
    <row r="239" spans="2:17" x14ac:dyDescent="0.2"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</row>
    <row r="240" spans="2:17" x14ac:dyDescent="0.2"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</row>
    <row r="241" spans="2:17" x14ac:dyDescent="0.2"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</row>
    <row r="242" spans="2:17" x14ac:dyDescent="0.2"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</row>
    <row r="243" spans="2:17" x14ac:dyDescent="0.2"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</row>
    <row r="244" spans="2:17" x14ac:dyDescent="0.2"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</row>
    <row r="245" spans="2:17" x14ac:dyDescent="0.2"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</row>
    <row r="246" spans="2:17" x14ac:dyDescent="0.2"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</row>
    <row r="247" spans="2:17" x14ac:dyDescent="0.2"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44" bestFit="1" customWidth="1"/>
    <col min="2" max="3" width="13.5703125" style="44" bestFit="1" customWidth="1"/>
    <col min="4" max="4" width="14" style="44" bestFit="1" customWidth="1"/>
    <col min="5" max="7" width="14.5703125" style="44" bestFit="1" customWidth="1"/>
    <col min="8" max="16384" width="9.140625" style="44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x14ac:dyDescent="0.2">
      <c r="A3" s="235"/>
    </row>
    <row r="4" spans="1:19" s="67" customFormat="1" x14ac:dyDescent="0.2">
      <c r="G4" s="67" t="str">
        <f>VALUAH</f>
        <v>млн. грн</v>
      </c>
    </row>
    <row r="5" spans="1:19" s="171" customFormat="1" x14ac:dyDescent="0.2">
      <c r="A5" s="94"/>
      <c r="B5" s="98">
        <v>40908</v>
      </c>
      <c r="C5" s="98">
        <v>41274</v>
      </c>
      <c r="D5" s="98">
        <v>41639</v>
      </c>
      <c r="E5" s="98">
        <v>42004</v>
      </c>
      <c r="F5" s="98">
        <v>42369</v>
      </c>
      <c r="G5" s="98">
        <v>42582</v>
      </c>
    </row>
    <row r="6" spans="1:19" s="204" customFormat="1" x14ac:dyDescent="0.2">
      <c r="A6" s="68" t="s">
        <v>172</v>
      </c>
      <c r="B6" s="142">
        <f t="shared" ref="B6:G6" si="0">SUM(B$7+ B$8)</f>
        <v>473185.18455821002</v>
      </c>
      <c r="C6" s="142">
        <f t="shared" si="0"/>
        <v>515510.83307649998</v>
      </c>
      <c r="D6" s="142">
        <f t="shared" si="0"/>
        <v>584786.57094877004</v>
      </c>
      <c r="E6" s="142">
        <f t="shared" si="0"/>
        <v>1100833.2167026401</v>
      </c>
      <c r="F6" s="142">
        <f t="shared" si="0"/>
        <v>1572180.1589905</v>
      </c>
      <c r="G6" s="142">
        <f t="shared" si="0"/>
        <v>1661360.6593371702</v>
      </c>
    </row>
    <row r="7" spans="1:19" s="159" customFormat="1" x14ac:dyDescent="0.2">
      <c r="A7" s="225" t="s">
        <v>74</v>
      </c>
      <c r="B7" s="140">
        <v>357273.86718598002</v>
      </c>
      <c r="C7" s="140">
        <v>399218.23411786999</v>
      </c>
      <c r="D7" s="140">
        <v>480218.62943661999</v>
      </c>
      <c r="E7" s="140">
        <v>947030.46914465004</v>
      </c>
      <c r="F7" s="140">
        <v>1334271.60129128</v>
      </c>
      <c r="G7" s="140">
        <v>1427360.7607313001</v>
      </c>
    </row>
    <row r="8" spans="1:19" s="159" customFormat="1" x14ac:dyDescent="0.2">
      <c r="A8" s="225" t="s">
        <v>114</v>
      </c>
      <c r="B8" s="140">
        <v>115911.31737223</v>
      </c>
      <c r="C8" s="140">
        <v>116292.59895863</v>
      </c>
      <c r="D8" s="140">
        <v>104567.94151215001</v>
      </c>
      <c r="E8" s="140">
        <v>153802.74755798999</v>
      </c>
      <c r="F8" s="140">
        <v>237908.55769921999</v>
      </c>
      <c r="G8" s="140">
        <v>233999.89860587</v>
      </c>
    </row>
    <row r="9" spans="1:19" x14ac:dyDescent="0.2"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</row>
    <row r="10" spans="1:19" x14ac:dyDescent="0.2">
      <c r="B10" s="65"/>
      <c r="C10" s="65"/>
      <c r="D10" s="65"/>
      <c r="E10" s="65"/>
      <c r="F10" s="65"/>
      <c r="G10" s="67" t="str">
        <f>VALUSD</f>
        <v>млн. дол. США</v>
      </c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9" s="34" customFormat="1" x14ac:dyDescent="0.2">
      <c r="A11" s="94"/>
      <c r="B11" s="98">
        <v>40908</v>
      </c>
      <c r="C11" s="98">
        <v>41274</v>
      </c>
      <c r="D11" s="98">
        <v>41639</v>
      </c>
      <c r="E11" s="98">
        <v>42004</v>
      </c>
      <c r="F11" s="98">
        <v>42369</v>
      </c>
      <c r="G11" s="98">
        <v>42582</v>
      </c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</row>
    <row r="12" spans="1:19" s="12" customFormat="1" x14ac:dyDescent="0.2">
      <c r="A12" s="68" t="s">
        <v>172</v>
      </c>
      <c r="B12" s="142">
        <f t="shared" ref="B12:G12" si="1">SUM(B$13+ B$14)</f>
        <v>59223.658234119997</v>
      </c>
      <c r="C12" s="142">
        <f t="shared" si="1"/>
        <v>64495.287511390001</v>
      </c>
      <c r="D12" s="142">
        <f t="shared" si="1"/>
        <v>73162.338414950005</v>
      </c>
      <c r="E12" s="142">
        <f t="shared" si="1"/>
        <v>69811.922962929995</v>
      </c>
      <c r="F12" s="142">
        <f t="shared" si="1"/>
        <v>65505.68611232</v>
      </c>
      <c r="G12" s="142">
        <f t="shared" si="1"/>
        <v>66995.200916040005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9" s="222" customFormat="1" x14ac:dyDescent="0.2">
      <c r="A13" s="225" t="s">
        <v>74</v>
      </c>
      <c r="B13" s="244">
        <v>44716.246612729999</v>
      </c>
      <c r="C13" s="244">
        <v>49945.981999039999</v>
      </c>
      <c r="D13" s="244">
        <v>60079.898590880002</v>
      </c>
      <c r="E13" s="244">
        <v>60058.160629949998</v>
      </c>
      <c r="F13" s="244">
        <v>55593.105028710001</v>
      </c>
      <c r="G13" s="244">
        <v>57559.037772720003</v>
      </c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9" s="222" customFormat="1" x14ac:dyDescent="0.2">
      <c r="A14" s="225" t="s">
        <v>114</v>
      </c>
      <c r="B14" s="244">
        <v>14507.41162139</v>
      </c>
      <c r="C14" s="244">
        <v>14549.30551235</v>
      </c>
      <c r="D14" s="244">
        <v>13082.439824069999</v>
      </c>
      <c r="E14" s="244">
        <v>9753.7623329800008</v>
      </c>
      <c r="F14" s="244">
        <v>9912.5810836100009</v>
      </c>
      <c r="G14" s="244">
        <v>9436.16314332</v>
      </c>
      <c r="H14" s="234"/>
      <c r="I14" s="234"/>
      <c r="J14" s="234"/>
      <c r="K14" s="234"/>
      <c r="L14" s="234"/>
      <c r="M14" s="234"/>
      <c r="N14" s="234"/>
      <c r="O14" s="234"/>
      <c r="P14" s="234"/>
      <c r="Q14" s="234"/>
    </row>
    <row r="15" spans="1:19" x14ac:dyDescent="0.2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s="25" customFormat="1" x14ac:dyDescent="0.2">
      <c r="G16" s="154" t="s">
        <v>67</v>
      </c>
    </row>
    <row r="17" spans="1:19" s="34" customFormat="1" x14ac:dyDescent="0.2">
      <c r="A17" s="94"/>
      <c r="B17" s="98">
        <v>40908</v>
      </c>
      <c r="C17" s="98">
        <v>41274</v>
      </c>
      <c r="D17" s="98">
        <v>41639</v>
      </c>
      <c r="E17" s="98">
        <v>42004</v>
      </c>
      <c r="F17" s="98">
        <v>42369</v>
      </c>
      <c r="G17" s="98">
        <v>42582</v>
      </c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</row>
    <row r="18" spans="1:19" s="12" customFormat="1" x14ac:dyDescent="0.2">
      <c r="A18" s="68" t="s">
        <v>172</v>
      </c>
      <c r="B18" s="142">
        <f t="shared" ref="B18:G18" si="2">SUM(B$19+ B$20)</f>
        <v>1</v>
      </c>
      <c r="C18" s="142">
        <f t="shared" si="2"/>
        <v>1</v>
      </c>
      <c r="D18" s="142">
        <f t="shared" si="2"/>
        <v>1</v>
      </c>
      <c r="E18" s="142">
        <f t="shared" si="2"/>
        <v>1</v>
      </c>
      <c r="F18" s="142">
        <f t="shared" si="2"/>
        <v>1</v>
      </c>
      <c r="G18" s="142">
        <f t="shared" si="2"/>
        <v>1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9" s="222" customFormat="1" x14ac:dyDescent="0.2">
      <c r="A19" s="225" t="s">
        <v>74</v>
      </c>
      <c r="B19" s="162">
        <v>0.75504000000000004</v>
      </c>
      <c r="C19" s="162">
        <v>0.77441300000000002</v>
      </c>
      <c r="D19" s="162">
        <v>0.82118599999999997</v>
      </c>
      <c r="E19" s="162">
        <v>0.86028499999999997</v>
      </c>
      <c r="F19" s="162">
        <v>0.84867599999999999</v>
      </c>
      <c r="G19" s="162">
        <v>0.85915200000000003</v>
      </c>
      <c r="H19" s="234"/>
      <c r="I19" s="234"/>
      <c r="J19" s="234"/>
      <c r="K19" s="234"/>
      <c r="L19" s="234"/>
      <c r="M19" s="234"/>
      <c r="N19" s="234"/>
      <c r="O19" s="234"/>
      <c r="P19" s="234"/>
      <c r="Q19" s="234"/>
    </row>
    <row r="20" spans="1:19" s="222" customFormat="1" x14ac:dyDescent="0.2">
      <c r="A20" s="225" t="s">
        <v>114</v>
      </c>
      <c r="B20" s="162">
        <v>0.24496000000000001</v>
      </c>
      <c r="C20" s="162">
        <v>0.22558700000000001</v>
      </c>
      <c r="D20" s="162">
        <v>0.178814</v>
      </c>
      <c r="E20" s="162">
        <v>0.13971500000000001</v>
      </c>
      <c r="F20" s="162">
        <v>0.15132399999999999</v>
      </c>
      <c r="G20" s="162">
        <v>0.140848</v>
      </c>
      <c r="H20" s="234"/>
      <c r="I20" s="234"/>
      <c r="J20" s="234"/>
      <c r="K20" s="234"/>
      <c r="L20" s="234"/>
      <c r="M20" s="234"/>
      <c r="N20" s="234"/>
      <c r="O20" s="234"/>
      <c r="P20" s="234"/>
      <c r="Q20" s="234"/>
    </row>
    <row r="21" spans="1:19" x14ac:dyDescent="0.2"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1:19" x14ac:dyDescent="0.2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1:19" x14ac:dyDescent="0.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1:19" x14ac:dyDescent="0.2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1:19" s="25" customFormat="1" x14ac:dyDescent="0.2"/>
    <row r="26" spans="1:19" x14ac:dyDescent="0.2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1:19" x14ac:dyDescent="0.2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9" x14ac:dyDescent="0.2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1:19" x14ac:dyDescent="0.2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1:19" x14ac:dyDescent="0.2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1:19" x14ac:dyDescent="0.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1:19" x14ac:dyDescent="0.2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2:17" x14ac:dyDescent="0.2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2:17" x14ac:dyDescent="0.2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2:17" x14ac:dyDescent="0.2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2:17" x14ac:dyDescent="0.2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2:17" x14ac:dyDescent="0.2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2:17" x14ac:dyDescent="0.2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2:17" x14ac:dyDescent="0.2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2:17" x14ac:dyDescent="0.2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2:17" x14ac:dyDescent="0.2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2:17" x14ac:dyDescent="0.2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2:17" x14ac:dyDescent="0.2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2:17" x14ac:dyDescent="0.2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2:17" x14ac:dyDescent="0.2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2:17" x14ac:dyDescent="0.2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2:17" x14ac:dyDescent="0.2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2:17" x14ac:dyDescent="0.2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</row>
    <row r="183" spans="2:17" x14ac:dyDescent="0.2"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</row>
    <row r="184" spans="2:17" x14ac:dyDescent="0.2"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</row>
    <row r="185" spans="2:17" x14ac:dyDescent="0.2"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</row>
    <row r="186" spans="2:17" x14ac:dyDescent="0.2"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</row>
    <row r="187" spans="2:17" x14ac:dyDescent="0.2"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</row>
    <row r="188" spans="2:17" x14ac:dyDescent="0.2"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</row>
    <row r="189" spans="2:17" x14ac:dyDescent="0.2"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</row>
    <row r="190" spans="2:17" x14ac:dyDescent="0.2"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</row>
    <row r="191" spans="2:17" x14ac:dyDescent="0.2"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</row>
    <row r="192" spans="2:17" x14ac:dyDescent="0.2"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</row>
    <row r="193" spans="2:17" x14ac:dyDescent="0.2"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</row>
    <row r="194" spans="2:17" x14ac:dyDescent="0.2"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</row>
    <row r="195" spans="2:17" x14ac:dyDescent="0.2"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</row>
    <row r="196" spans="2:17" x14ac:dyDescent="0.2"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</row>
    <row r="197" spans="2:17" x14ac:dyDescent="0.2"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</row>
    <row r="198" spans="2:17" x14ac:dyDescent="0.2"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</row>
    <row r="199" spans="2:17" x14ac:dyDescent="0.2"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</row>
    <row r="200" spans="2:17" x14ac:dyDescent="0.2"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</row>
    <row r="201" spans="2:17" x14ac:dyDescent="0.2"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</row>
    <row r="202" spans="2:17" x14ac:dyDescent="0.2"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</row>
    <row r="203" spans="2:17" x14ac:dyDescent="0.2"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</row>
    <row r="204" spans="2:17" x14ac:dyDescent="0.2"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</row>
    <row r="205" spans="2:17" x14ac:dyDescent="0.2"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</row>
    <row r="206" spans="2:17" x14ac:dyDescent="0.2"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</row>
    <row r="207" spans="2:17" x14ac:dyDescent="0.2"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</row>
    <row r="208" spans="2:17" x14ac:dyDescent="0.2"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</row>
    <row r="209" spans="2:17" x14ac:dyDescent="0.2"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</row>
    <row r="210" spans="2:17" x14ac:dyDescent="0.2"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</row>
    <row r="211" spans="2:17" x14ac:dyDescent="0.2"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</row>
    <row r="212" spans="2:17" x14ac:dyDescent="0.2"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</row>
    <row r="213" spans="2:17" x14ac:dyDescent="0.2"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</row>
    <row r="214" spans="2:17" x14ac:dyDescent="0.2"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</row>
    <row r="215" spans="2:17" x14ac:dyDescent="0.2"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</row>
    <row r="216" spans="2:17" x14ac:dyDescent="0.2"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</row>
    <row r="217" spans="2:17" x14ac:dyDescent="0.2"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</row>
    <row r="218" spans="2:17" x14ac:dyDescent="0.2"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</row>
    <row r="219" spans="2:17" x14ac:dyDescent="0.2"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</row>
    <row r="220" spans="2:17" x14ac:dyDescent="0.2"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</row>
    <row r="221" spans="2:17" x14ac:dyDescent="0.2"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</row>
    <row r="222" spans="2:17" x14ac:dyDescent="0.2"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</row>
    <row r="223" spans="2:17" x14ac:dyDescent="0.2"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</row>
    <row r="224" spans="2:17" x14ac:dyDescent="0.2"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</row>
    <row r="225" spans="2:17" x14ac:dyDescent="0.2"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</row>
    <row r="226" spans="2:17" x14ac:dyDescent="0.2"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</row>
    <row r="227" spans="2:17" x14ac:dyDescent="0.2"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</row>
    <row r="228" spans="2:17" x14ac:dyDescent="0.2"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</row>
    <row r="229" spans="2:17" x14ac:dyDescent="0.2"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</row>
    <row r="230" spans="2:17" x14ac:dyDescent="0.2"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</row>
    <row r="231" spans="2:17" x14ac:dyDescent="0.2"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2:17" x14ac:dyDescent="0.2"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</row>
    <row r="233" spans="2:17" x14ac:dyDescent="0.2"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</row>
    <row r="234" spans="2:17" x14ac:dyDescent="0.2"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</row>
    <row r="235" spans="2:17" x14ac:dyDescent="0.2"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</row>
    <row r="236" spans="2:17" x14ac:dyDescent="0.2"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</row>
    <row r="237" spans="2:17" x14ac:dyDescent="0.2"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</row>
    <row r="238" spans="2:17" x14ac:dyDescent="0.2"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</row>
    <row r="239" spans="2:17" x14ac:dyDescent="0.2"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</row>
    <row r="240" spans="2:17" x14ac:dyDescent="0.2"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</row>
    <row r="241" spans="2:17" x14ac:dyDescent="0.2"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</row>
    <row r="242" spans="2:17" x14ac:dyDescent="0.2"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</row>
    <row r="243" spans="2:17" x14ac:dyDescent="0.2"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</row>
    <row r="244" spans="2:17" x14ac:dyDescent="0.2"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</row>
    <row r="245" spans="2:17" x14ac:dyDescent="0.2"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</row>
    <row r="246" spans="2:17" x14ac:dyDescent="0.2"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</row>
    <row r="247" spans="2:17" x14ac:dyDescent="0.2"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G18" sqref="G18"/>
    </sheetView>
  </sheetViews>
  <sheetFormatPr defaultRowHeight="12.75" outlineLevelRow="3" x14ac:dyDescent="0.2"/>
  <cols>
    <col min="1" max="1" width="52" style="44" customWidth="1"/>
    <col min="2" max="7" width="16.28515625" style="206" customWidth="1"/>
    <col min="8" max="16384" width="9.140625" style="44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x14ac:dyDescent="0.2">
      <c r="A3" s="235"/>
    </row>
    <row r="4" spans="1:19" s="67" customFormat="1" x14ac:dyDescent="0.2">
      <c r="B4" s="224"/>
      <c r="C4" s="224"/>
      <c r="D4" s="224"/>
      <c r="E4" s="224"/>
      <c r="F4" s="224"/>
      <c r="G4" s="67" t="str">
        <f>VALUAH</f>
        <v>млн. грн</v>
      </c>
    </row>
    <row r="5" spans="1:19" s="171" customFormat="1" x14ac:dyDescent="0.2">
      <c r="A5" s="94"/>
      <c r="B5" s="98">
        <v>40908</v>
      </c>
      <c r="C5" s="98">
        <v>41274</v>
      </c>
      <c r="D5" s="98">
        <v>41639</v>
      </c>
      <c r="E5" s="98">
        <v>42004</v>
      </c>
      <c r="F5" s="98">
        <v>42369</v>
      </c>
      <c r="G5" s="98">
        <v>42582</v>
      </c>
    </row>
    <row r="6" spans="1:19" s="204" customFormat="1" ht="31.5" x14ac:dyDescent="0.2">
      <c r="A6" s="121" t="s">
        <v>172</v>
      </c>
      <c r="B6" s="10">
        <f t="shared" ref="B6:G6" si="0">B$7+B$65</f>
        <v>473185.18455820996</v>
      </c>
      <c r="C6" s="10">
        <f t="shared" si="0"/>
        <v>515510.83307649998</v>
      </c>
      <c r="D6" s="10">
        <f t="shared" si="0"/>
        <v>584786.57094877004</v>
      </c>
      <c r="E6" s="10">
        <f t="shared" si="0"/>
        <v>1100833.2167026401</v>
      </c>
      <c r="F6" s="10">
        <f t="shared" si="0"/>
        <v>1572180.1589905</v>
      </c>
      <c r="G6" s="10">
        <f t="shared" si="0"/>
        <v>1661360.90731921</v>
      </c>
    </row>
    <row r="7" spans="1:19" s="14" customFormat="1" ht="15" x14ac:dyDescent="0.2">
      <c r="A7" s="35" t="s">
        <v>74</v>
      </c>
      <c r="B7" s="17">
        <f t="shared" ref="B7:G7" si="1">B$8+B$33</f>
        <v>357273.86718597997</v>
      </c>
      <c r="C7" s="17">
        <f t="shared" si="1"/>
        <v>399218.23411786999</v>
      </c>
      <c r="D7" s="17">
        <f t="shared" si="1"/>
        <v>480218.62943661999</v>
      </c>
      <c r="E7" s="17">
        <f t="shared" si="1"/>
        <v>947030.46914465004</v>
      </c>
      <c r="F7" s="17">
        <f t="shared" si="1"/>
        <v>1334271.60129128</v>
      </c>
      <c r="G7" s="17">
        <f t="shared" si="1"/>
        <v>1427361.0087133399</v>
      </c>
    </row>
    <row r="8" spans="1:19" s="40" customFormat="1" ht="15" outlineLevel="1" x14ac:dyDescent="0.2">
      <c r="A8" s="186" t="s">
        <v>50</v>
      </c>
      <c r="B8" s="208">
        <f t="shared" ref="B8:G8" si="2">B$9+B$31</f>
        <v>161467.00626482</v>
      </c>
      <c r="C8" s="208">
        <f t="shared" si="2"/>
        <v>190299.29770604</v>
      </c>
      <c r="D8" s="208">
        <f t="shared" si="2"/>
        <v>256959.57565806</v>
      </c>
      <c r="E8" s="208">
        <f t="shared" si="2"/>
        <v>461003.62280238996</v>
      </c>
      <c r="F8" s="208">
        <f t="shared" si="2"/>
        <v>508001.12311178993</v>
      </c>
      <c r="G8" s="208">
        <f t="shared" si="2"/>
        <v>545076.03932753997</v>
      </c>
    </row>
    <row r="9" spans="1:19" s="26" customFormat="1" ht="25.5" outlineLevel="2" collapsed="1" x14ac:dyDescent="0.2">
      <c r="A9" s="263" t="s">
        <v>130</v>
      </c>
      <c r="B9" s="93">
        <f t="shared" ref="B9:G9" si="3">SUM(B$10:B$30)</f>
        <v>158292.9457248</v>
      </c>
      <c r="C9" s="93">
        <f t="shared" si="3"/>
        <v>187257.48968850001</v>
      </c>
      <c r="D9" s="93">
        <f t="shared" si="3"/>
        <v>254050.02016300001</v>
      </c>
      <c r="E9" s="93">
        <f t="shared" si="3"/>
        <v>458226.31982980995</v>
      </c>
      <c r="F9" s="93">
        <f t="shared" si="3"/>
        <v>505356.07266168995</v>
      </c>
      <c r="G9" s="93">
        <f t="shared" si="3"/>
        <v>542497.11513867998</v>
      </c>
    </row>
    <row r="10" spans="1:19" s="159" customFormat="1" hidden="1" outlineLevel="3" x14ac:dyDescent="0.2">
      <c r="A10" s="264" t="s">
        <v>52</v>
      </c>
      <c r="B10" s="140">
        <v>0</v>
      </c>
      <c r="C10" s="140">
        <v>826.23241350000001</v>
      </c>
      <c r="D10" s="140">
        <v>1598.6</v>
      </c>
      <c r="E10" s="140">
        <v>88.426000000000002</v>
      </c>
      <c r="F10" s="140">
        <v>98.638000000000005</v>
      </c>
      <c r="G10" s="140">
        <v>0</v>
      </c>
    </row>
    <row r="11" spans="1:19" hidden="1" outlineLevel="3" x14ac:dyDescent="0.2">
      <c r="A11" s="265" t="s">
        <v>183</v>
      </c>
      <c r="B11" s="86">
        <v>0</v>
      </c>
      <c r="C11" s="86">
        <v>0</v>
      </c>
      <c r="D11" s="86">
        <v>2360.9777949999998</v>
      </c>
      <c r="E11" s="86">
        <v>0</v>
      </c>
      <c r="F11" s="86">
        <v>0</v>
      </c>
      <c r="G11" s="86">
        <v>0</v>
      </c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19" hidden="1" outlineLevel="3" x14ac:dyDescent="0.2">
      <c r="A12" s="265" t="s">
        <v>161</v>
      </c>
      <c r="B12" s="86">
        <v>15412.189</v>
      </c>
      <c r="C12" s="86">
        <v>15412.189</v>
      </c>
      <c r="D12" s="86">
        <v>15742.189</v>
      </c>
      <c r="E12" s="86">
        <v>50254.464999999997</v>
      </c>
      <c r="F12" s="86">
        <v>60558.463000000003</v>
      </c>
      <c r="G12" s="86">
        <v>60558.463000000003</v>
      </c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19" hidden="1" outlineLevel="3" x14ac:dyDescent="0.2">
      <c r="A13" s="265" t="s">
        <v>44</v>
      </c>
      <c r="B13" s="86">
        <v>3849.9810000000002</v>
      </c>
      <c r="C13" s="86">
        <v>3849.9810000000002</v>
      </c>
      <c r="D13" s="86">
        <v>3849.9810000000002</v>
      </c>
      <c r="E13" s="86">
        <v>3849.9810000000002</v>
      </c>
      <c r="F13" s="86">
        <v>38882.981</v>
      </c>
      <c r="G13" s="86">
        <v>38882.981</v>
      </c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9" hidden="1" outlineLevel="3" x14ac:dyDescent="0.2">
      <c r="A14" s="265" t="s">
        <v>72</v>
      </c>
      <c r="B14" s="86">
        <v>4628.7530951999997</v>
      </c>
      <c r="C14" s="86">
        <v>14392.811129</v>
      </c>
      <c r="D14" s="86">
        <v>2958.7168000000001</v>
      </c>
      <c r="E14" s="86">
        <v>7337.8894799999998</v>
      </c>
      <c r="F14" s="86">
        <v>8283.7102117199993</v>
      </c>
      <c r="G14" s="86">
        <v>2704.57</v>
      </c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9" hidden="1" outlineLevel="3" x14ac:dyDescent="0.2">
      <c r="A15" s="265" t="s">
        <v>121</v>
      </c>
      <c r="B15" s="86">
        <v>1500</v>
      </c>
      <c r="C15" s="86">
        <v>1500</v>
      </c>
      <c r="D15" s="86">
        <v>1500</v>
      </c>
      <c r="E15" s="86">
        <v>1500</v>
      </c>
      <c r="F15" s="86">
        <v>1500</v>
      </c>
      <c r="G15" s="86">
        <v>1500</v>
      </c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hidden="1" outlineLevel="3" x14ac:dyDescent="0.2">
      <c r="A16" s="265" t="s">
        <v>178</v>
      </c>
      <c r="B16" s="86">
        <v>0</v>
      </c>
      <c r="C16" s="86">
        <v>0</v>
      </c>
      <c r="D16" s="86">
        <v>0</v>
      </c>
      <c r="E16" s="86">
        <v>2617.63</v>
      </c>
      <c r="F16" s="86">
        <v>2617.63</v>
      </c>
      <c r="G16" s="86">
        <v>2617.63</v>
      </c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1:17" hidden="1" outlineLevel="3" x14ac:dyDescent="0.2">
      <c r="A17" s="265" t="s">
        <v>77</v>
      </c>
      <c r="B17" s="86">
        <v>0</v>
      </c>
      <c r="C17" s="86">
        <v>0</v>
      </c>
      <c r="D17" s="86">
        <v>0</v>
      </c>
      <c r="E17" s="86">
        <v>3250</v>
      </c>
      <c r="F17" s="86">
        <v>3250</v>
      </c>
      <c r="G17" s="86">
        <v>3250</v>
      </c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17" hidden="1" outlineLevel="3" x14ac:dyDescent="0.2">
      <c r="A18" s="265" t="s">
        <v>142</v>
      </c>
      <c r="B18" s="86">
        <v>0</v>
      </c>
      <c r="C18" s="86">
        <v>0</v>
      </c>
      <c r="D18" s="86">
        <v>0</v>
      </c>
      <c r="E18" s="86">
        <v>15848.84</v>
      </c>
      <c r="F18" s="86">
        <v>15848.84</v>
      </c>
      <c r="G18" s="86">
        <v>15848.84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17" hidden="1" outlineLevel="3" x14ac:dyDescent="0.2">
      <c r="A19" s="265" t="s">
        <v>140</v>
      </c>
      <c r="B19" s="86">
        <v>2100</v>
      </c>
      <c r="C19" s="86">
        <v>5709.0358230000002</v>
      </c>
      <c r="D19" s="86">
        <v>2803.4248550000002</v>
      </c>
      <c r="E19" s="86">
        <v>769.31632000000002</v>
      </c>
      <c r="F19" s="86">
        <v>1048.92516</v>
      </c>
      <c r="G19" s="86">
        <v>18735.489489669999</v>
      </c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1:17" hidden="1" outlineLevel="3" x14ac:dyDescent="0.2">
      <c r="A20" s="265" t="s">
        <v>132</v>
      </c>
      <c r="B20" s="86">
        <v>6544.268</v>
      </c>
      <c r="C20" s="86">
        <v>11078.361602000001</v>
      </c>
      <c r="D20" s="86">
        <v>20370.806240999998</v>
      </c>
      <c r="E20" s="86">
        <v>40907.373574390003</v>
      </c>
      <c r="F20" s="86">
        <v>21910.342336000002</v>
      </c>
      <c r="G20" s="86">
        <v>49252.235186359998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1:17" hidden="1" outlineLevel="3" x14ac:dyDescent="0.2">
      <c r="A21" s="265" t="s">
        <v>136</v>
      </c>
      <c r="B21" s="86">
        <v>650</v>
      </c>
      <c r="C21" s="86">
        <v>0</v>
      </c>
      <c r="D21" s="86">
        <v>0</v>
      </c>
      <c r="E21" s="86">
        <v>0</v>
      </c>
      <c r="F21" s="86">
        <v>0</v>
      </c>
      <c r="G21" s="86">
        <v>416</v>
      </c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1:17" hidden="1" outlineLevel="3" x14ac:dyDescent="0.2">
      <c r="A22" s="265" t="s">
        <v>0</v>
      </c>
      <c r="B22" s="86">
        <v>28905.563999999998</v>
      </c>
      <c r="C22" s="86">
        <v>28454.277420999999</v>
      </c>
      <c r="D22" s="86">
        <v>34656.496490999998</v>
      </c>
      <c r="E22" s="86">
        <v>46585.054805569998</v>
      </c>
      <c r="F22" s="86">
        <v>43377.236129329998</v>
      </c>
      <c r="G22" s="86">
        <v>34859.323853579997</v>
      </c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1:17" hidden="1" outlineLevel="3" x14ac:dyDescent="0.2">
      <c r="A23" s="265" t="s">
        <v>85</v>
      </c>
      <c r="B23" s="86">
        <v>1598.269</v>
      </c>
      <c r="C23" s="86">
        <v>1598.269</v>
      </c>
      <c r="D23" s="86">
        <v>6518.1647000000003</v>
      </c>
      <c r="E23" s="86">
        <v>2922.1828599999999</v>
      </c>
      <c r="F23" s="86">
        <v>3845.1067200000002</v>
      </c>
      <c r="G23" s="86">
        <v>3972.7126400000002</v>
      </c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1:17" hidden="1" outlineLevel="3" x14ac:dyDescent="0.2">
      <c r="A24" s="265" t="s">
        <v>152</v>
      </c>
      <c r="B24" s="86">
        <v>27440.7484</v>
      </c>
      <c r="C24" s="86">
        <v>32665.693299999999</v>
      </c>
      <c r="D24" s="86">
        <v>75317.385280999995</v>
      </c>
      <c r="E24" s="86">
        <v>131379.77278984999</v>
      </c>
      <c r="F24" s="86">
        <v>160233.81210464</v>
      </c>
      <c r="G24" s="86">
        <v>161025.66496907</v>
      </c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1:17" hidden="1" outlineLevel="3" x14ac:dyDescent="0.2">
      <c r="A25" s="265" t="s">
        <v>39</v>
      </c>
      <c r="B25" s="86">
        <v>2065.2246255999999</v>
      </c>
      <c r="C25" s="86">
        <v>0</v>
      </c>
      <c r="D25" s="86">
        <v>553.79</v>
      </c>
      <c r="E25" s="86">
        <v>170</v>
      </c>
      <c r="F25" s="86">
        <v>0</v>
      </c>
      <c r="G25" s="86">
        <v>1086.73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</row>
    <row r="26" spans="1:17" hidden="1" outlineLevel="3" x14ac:dyDescent="0.2">
      <c r="A26" s="265" t="s">
        <v>28</v>
      </c>
      <c r="B26" s="86">
        <v>9500</v>
      </c>
      <c r="C26" s="86">
        <v>9500</v>
      </c>
      <c r="D26" s="86">
        <v>9500</v>
      </c>
      <c r="E26" s="86">
        <v>27100</v>
      </c>
      <c r="F26" s="86">
        <v>27100</v>
      </c>
      <c r="G26" s="86">
        <v>24100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1:17" hidden="1" outlineLevel="3" x14ac:dyDescent="0.2">
      <c r="A27" s="265" t="s">
        <v>109</v>
      </c>
      <c r="B27" s="86">
        <v>24539.001</v>
      </c>
      <c r="C27" s="86">
        <v>33095.042000000001</v>
      </c>
      <c r="D27" s="86">
        <v>47143.891000000003</v>
      </c>
      <c r="E27" s="86">
        <v>54624.790999999997</v>
      </c>
      <c r="F27" s="86">
        <v>48624.790999999997</v>
      </c>
      <c r="G27" s="86">
        <v>41039.790999999997</v>
      </c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7" hidden="1" outlineLevel="3" x14ac:dyDescent="0.2">
      <c r="A28" s="265" t="s">
        <v>169</v>
      </c>
      <c r="B28" s="86">
        <v>14301.198</v>
      </c>
      <c r="C28" s="86">
        <v>14301.198</v>
      </c>
      <c r="D28" s="86">
        <v>14301.198</v>
      </c>
      <c r="E28" s="86">
        <v>31301.198</v>
      </c>
      <c r="F28" s="86">
        <v>31301.198</v>
      </c>
      <c r="G28" s="86">
        <v>31301.198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1:17" hidden="1" outlineLevel="3" x14ac:dyDescent="0.2">
      <c r="A29" s="265" t="s">
        <v>2</v>
      </c>
      <c r="B29" s="86">
        <v>383.35060399999998</v>
      </c>
      <c r="C29" s="86">
        <v>0</v>
      </c>
      <c r="D29" s="86">
        <v>0</v>
      </c>
      <c r="E29" s="86">
        <v>845</v>
      </c>
      <c r="F29" s="86">
        <v>0</v>
      </c>
      <c r="G29" s="86">
        <v>196.56700000000001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1:17" hidden="1" outlineLevel="3" x14ac:dyDescent="0.2">
      <c r="A30" s="265" t="s">
        <v>56</v>
      </c>
      <c r="B30" s="86">
        <v>14874.398999999999</v>
      </c>
      <c r="C30" s="86">
        <v>14874.398999999999</v>
      </c>
      <c r="D30" s="86">
        <v>14874.398999999999</v>
      </c>
      <c r="E30" s="86">
        <v>36874.398999999998</v>
      </c>
      <c r="F30" s="86">
        <v>36874.398999999998</v>
      </c>
      <c r="G30" s="86">
        <v>51148.919000000002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1:17" ht="25.5" outlineLevel="2" collapsed="1" x14ac:dyDescent="0.2">
      <c r="A31" s="266" t="s">
        <v>8</v>
      </c>
      <c r="B31" s="172">
        <f t="shared" ref="B31:F31" si="4">SUM(B$32:B$32)</f>
        <v>3174.0605400200002</v>
      </c>
      <c r="C31" s="172">
        <f t="shared" si="4"/>
        <v>3041.80801754</v>
      </c>
      <c r="D31" s="172">
        <f t="shared" si="4"/>
        <v>2909.5554950599999</v>
      </c>
      <c r="E31" s="172">
        <f t="shared" si="4"/>
        <v>2777.3029725800002</v>
      </c>
      <c r="F31" s="172">
        <f t="shared" si="4"/>
        <v>2645.0504501</v>
      </c>
      <c r="G31" s="172">
        <v>2578.92418886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1:17" hidden="1" outlineLevel="3" x14ac:dyDescent="0.2">
      <c r="A32" s="265" t="s">
        <v>97</v>
      </c>
      <c r="B32" s="86">
        <v>3174.0605400200002</v>
      </c>
      <c r="C32" s="86">
        <v>3041.80801754</v>
      </c>
      <c r="D32" s="86">
        <v>2909.5554950599999</v>
      </c>
      <c r="E32" s="86">
        <v>2777.3029725800002</v>
      </c>
      <c r="F32" s="86">
        <v>2645.0504501</v>
      </c>
      <c r="G32" s="86">
        <v>2578.92418886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1:17" ht="15" outlineLevel="1" x14ac:dyDescent="0.25">
      <c r="A33" s="267" t="s">
        <v>80</v>
      </c>
      <c r="B33" s="41">
        <f t="shared" ref="B33:G33" si="5">B$34+B$41+B$49+B$52+B$63</f>
        <v>195806.86092116</v>
      </c>
      <c r="C33" s="41">
        <f t="shared" si="5"/>
        <v>208918.93641182999</v>
      </c>
      <c r="D33" s="41">
        <f t="shared" si="5"/>
        <v>223259.05377855999</v>
      </c>
      <c r="E33" s="41">
        <f t="shared" si="5"/>
        <v>486026.84634226002</v>
      </c>
      <c r="F33" s="41">
        <f t="shared" si="5"/>
        <v>826270.47817949008</v>
      </c>
      <c r="G33" s="41">
        <f t="shared" si="5"/>
        <v>882284.96938579995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1:17" ht="25.5" outlineLevel="2" collapsed="1" x14ac:dyDescent="0.2">
      <c r="A34" s="266" t="s">
        <v>143</v>
      </c>
      <c r="B34" s="172">
        <f t="shared" ref="B34:F34" si="6">SUM(B$35:B$40)</f>
        <v>84344.831914139999</v>
      </c>
      <c r="C34" s="172">
        <f t="shared" si="6"/>
        <v>80097.203051980003</v>
      </c>
      <c r="D34" s="172">
        <f t="shared" si="6"/>
        <v>61903.650087089998</v>
      </c>
      <c r="E34" s="172">
        <f t="shared" si="6"/>
        <v>169089.90330626004</v>
      </c>
      <c r="F34" s="172">
        <f t="shared" si="6"/>
        <v>337449.29111161997</v>
      </c>
      <c r="G34" s="172">
        <v>348620.08955850999</v>
      </c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1:17" hidden="1" outlineLevel="3" x14ac:dyDescent="0.2">
      <c r="A35" s="265" t="s">
        <v>29</v>
      </c>
      <c r="B35" s="86">
        <v>0</v>
      </c>
      <c r="C35" s="86">
        <v>0</v>
      </c>
      <c r="D35" s="86">
        <v>0</v>
      </c>
      <c r="E35" s="86">
        <v>26156.75488</v>
      </c>
      <c r="F35" s="86">
        <v>57953.115089999999</v>
      </c>
      <c r="G35" s="86">
        <v>60777.669679999999</v>
      </c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1:17" hidden="1" outlineLevel="3" x14ac:dyDescent="0.2">
      <c r="A36" s="265" t="s">
        <v>98</v>
      </c>
      <c r="B36" s="86">
        <v>3553.4168591900002</v>
      </c>
      <c r="C36" s="86">
        <v>4266.7356564000002</v>
      </c>
      <c r="D36" s="86">
        <v>4766.6457536099997</v>
      </c>
      <c r="E36" s="86">
        <v>9368.9811106899997</v>
      </c>
      <c r="F36" s="86">
        <v>13990.69907051</v>
      </c>
      <c r="G36" s="86">
        <v>14952.852717010001</v>
      </c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1:17" hidden="1" outlineLevel="3" x14ac:dyDescent="0.2">
      <c r="A37" s="265" t="s">
        <v>78</v>
      </c>
      <c r="B37" s="86">
        <v>2059.6106</v>
      </c>
      <c r="C37" s="86">
        <v>3203.3002879999999</v>
      </c>
      <c r="D37" s="86">
        <v>4283.1345544100004</v>
      </c>
      <c r="E37" s="86">
        <v>7652.9919443500003</v>
      </c>
      <c r="F37" s="86">
        <v>12530.14511808</v>
      </c>
      <c r="G37" s="86">
        <v>13306.541820889999</v>
      </c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1:17" hidden="1" outlineLevel="3" x14ac:dyDescent="0.2">
      <c r="A38" s="265" t="s">
        <v>66</v>
      </c>
      <c r="B38" s="86">
        <v>24084.69396995</v>
      </c>
      <c r="C38" s="86">
        <v>24233.517043200001</v>
      </c>
      <c r="D38" s="86">
        <v>24539.548446559998</v>
      </c>
      <c r="E38" s="86">
        <v>68318.982284140002</v>
      </c>
      <c r="F38" s="86">
        <v>124747.12580343999</v>
      </c>
      <c r="G38" s="86">
        <v>126362.52169738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1:17" hidden="1" outlineLevel="3" x14ac:dyDescent="0.2">
      <c r="A39" s="265" t="s">
        <v>94</v>
      </c>
      <c r="B39" s="86">
        <v>54647.110484999997</v>
      </c>
      <c r="C39" s="86">
        <v>48393.650064380003</v>
      </c>
      <c r="D39" s="86">
        <v>28314.321332510001</v>
      </c>
      <c r="E39" s="86">
        <v>57585.097236879999</v>
      </c>
      <c r="F39" s="86">
        <v>128207.69715962</v>
      </c>
      <c r="G39" s="86">
        <v>133199.31326793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1:17" hidden="1" outlineLevel="3" x14ac:dyDescent="0.2">
      <c r="A40" s="265" t="s">
        <v>23</v>
      </c>
      <c r="B40" s="86">
        <v>0</v>
      </c>
      <c r="C40" s="86">
        <v>0</v>
      </c>
      <c r="D40" s="86">
        <v>0</v>
      </c>
      <c r="E40" s="86">
        <v>7.0958502000000001</v>
      </c>
      <c r="F40" s="86">
        <v>20.508869969999999</v>
      </c>
      <c r="G40" s="86">
        <v>21.190375299999999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1:17" ht="25.5" outlineLevel="2" collapsed="1" x14ac:dyDescent="0.2">
      <c r="A41" s="266" t="s">
        <v>4</v>
      </c>
      <c r="B41" s="172">
        <f t="shared" ref="B41:F41" si="7">SUM(B$42:B$48)</f>
        <v>10720.93919981</v>
      </c>
      <c r="C41" s="172">
        <f t="shared" si="7"/>
        <v>9099.5013746799996</v>
      </c>
      <c r="D41" s="172">
        <f t="shared" si="7"/>
        <v>7278.9285748700013</v>
      </c>
      <c r="E41" s="172">
        <f t="shared" si="7"/>
        <v>16372.261708800001</v>
      </c>
      <c r="F41" s="172">
        <f t="shared" si="7"/>
        <v>32708.527153449999</v>
      </c>
      <c r="G41" s="172">
        <v>43789.79769721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1:17" hidden="1" outlineLevel="3" x14ac:dyDescent="0.2">
      <c r="A42" s="265" t="s">
        <v>106</v>
      </c>
      <c r="B42" s="86">
        <v>166.89049965999999</v>
      </c>
      <c r="C42" s="86">
        <v>84.649745980000006</v>
      </c>
      <c r="D42" s="86">
        <v>0</v>
      </c>
      <c r="E42" s="86">
        <v>0</v>
      </c>
      <c r="F42" s="86">
        <v>0</v>
      </c>
      <c r="G42" s="86">
        <v>0</v>
      </c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1:17" hidden="1" outlineLevel="3" x14ac:dyDescent="0.2">
      <c r="A43" s="265" t="s">
        <v>103</v>
      </c>
      <c r="B43" s="86">
        <v>0</v>
      </c>
      <c r="C43" s="86">
        <v>0</v>
      </c>
      <c r="D43" s="86">
        <v>0</v>
      </c>
      <c r="E43" s="86">
        <v>2712.1071999999999</v>
      </c>
      <c r="F43" s="86">
        <v>6914.0144</v>
      </c>
      <c r="G43" s="86">
        <v>7537.1588000000002</v>
      </c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1:17" hidden="1" outlineLevel="3" x14ac:dyDescent="0.2">
      <c r="A44" s="265" t="s">
        <v>36</v>
      </c>
      <c r="B44" s="86">
        <v>822.06375946000003</v>
      </c>
      <c r="C44" s="86">
        <v>481.92545175999999</v>
      </c>
      <c r="D44" s="86">
        <v>106.48884857</v>
      </c>
      <c r="E44" s="86">
        <v>134.63035600000001</v>
      </c>
      <c r="F44" s="86">
        <v>5428.1877029999996</v>
      </c>
      <c r="G44" s="86">
        <v>5692.7500559999999</v>
      </c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1:17" hidden="1" outlineLevel="3" x14ac:dyDescent="0.2">
      <c r="A45" s="265" t="s">
        <v>9</v>
      </c>
      <c r="B45" s="86">
        <v>7183.6760002299998</v>
      </c>
      <c r="C45" s="86">
        <v>6405.2373889800001</v>
      </c>
      <c r="D45" s="86">
        <v>5623.9216389800004</v>
      </c>
      <c r="E45" s="86">
        <v>9553.4720563400006</v>
      </c>
      <c r="F45" s="86">
        <v>14540.944745860001</v>
      </c>
      <c r="G45" s="86">
        <v>15024.137210880001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1:17" hidden="1" outlineLevel="3" x14ac:dyDescent="0.2">
      <c r="A46" s="265" t="s">
        <v>99</v>
      </c>
      <c r="B46" s="86">
        <v>434.65931986999999</v>
      </c>
      <c r="C46" s="86">
        <v>264.86239852</v>
      </c>
      <c r="D46" s="86">
        <v>94.891391319999997</v>
      </c>
      <c r="E46" s="86">
        <v>164.73260006000001</v>
      </c>
      <c r="F46" s="86">
        <v>216.53395599999999</v>
      </c>
      <c r="G46" s="86">
        <v>223.72933276000001</v>
      </c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1:17" hidden="1" outlineLevel="3" x14ac:dyDescent="0.2">
      <c r="A47" s="265" t="s">
        <v>60</v>
      </c>
      <c r="B47" s="86">
        <v>43.393483029999999</v>
      </c>
      <c r="C47" s="86">
        <v>22.20053566</v>
      </c>
      <c r="D47" s="86">
        <v>0</v>
      </c>
      <c r="E47" s="86">
        <v>0</v>
      </c>
      <c r="F47" s="86">
        <v>0</v>
      </c>
      <c r="G47" s="86">
        <v>0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1:17" hidden="1" outlineLevel="3" x14ac:dyDescent="0.2">
      <c r="A48" s="265" t="s">
        <v>105</v>
      </c>
      <c r="B48" s="86">
        <v>2070.2561375599998</v>
      </c>
      <c r="C48" s="86">
        <v>1840.6258537799999</v>
      </c>
      <c r="D48" s="86">
        <v>1453.626696</v>
      </c>
      <c r="E48" s="86">
        <v>3807.3194963999999</v>
      </c>
      <c r="F48" s="86">
        <v>5608.8463485900002</v>
      </c>
      <c r="G48" s="86">
        <v>15312.02229757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1:17" ht="38.25" outlineLevel="2" collapsed="1" x14ac:dyDescent="0.2">
      <c r="A49" s="266" t="s">
        <v>22</v>
      </c>
      <c r="B49" s="172">
        <f t="shared" ref="B49:F49" si="8">SUM(B$50:B$51)</f>
        <v>15980.12653121</v>
      </c>
      <c r="C49" s="172">
        <f t="shared" si="8"/>
        <v>0.53875717000000001</v>
      </c>
      <c r="D49" s="172">
        <f t="shared" si="8"/>
        <v>0.56454459999999995</v>
      </c>
      <c r="E49" s="172">
        <f t="shared" si="8"/>
        <v>0.98336319999999999</v>
      </c>
      <c r="F49" s="172">
        <f t="shared" si="8"/>
        <v>1.3407676100000001</v>
      </c>
      <c r="G49" s="172">
        <v>1.4061147599999999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1:17" hidden="1" outlineLevel="3" x14ac:dyDescent="0.2">
      <c r="A50" s="265" t="s">
        <v>75</v>
      </c>
      <c r="B50" s="86">
        <v>0.52653121000000003</v>
      </c>
      <c r="C50" s="86">
        <v>0.53875717000000001</v>
      </c>
      <c r="D50" s="86">
        <v>0.56454459999999995</v>
      </c>
      <c r="E50" s="86">
        <v>0.98336319999999999</v>
      </c>
      <c r="F50" s="86">
        <v>1.3407676100000001</v>
      </c>
      <c r="G50" s="86">
        <v>1.4061147599999999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1:17" hidden="1" outlineLevel="3" x14ac:dyDescent="0.2">
      <c r="A51" s="265" t="s">
        <v>38</v>
      </c>
      <c r="B51" s="86">
        <v>15979.6</v>
      </c>
      <c r="C51" s="86">
        <v>0</v>
      </c>
      <c r="D51" s="86">
        <v>0</v>
      </c>
      <c r="E51" s="86">
        <v>0</v>
      </c>
      <c r="F51" s="86">
        <v>0</v>
      </c>
      <c r="G51" s="86">
        <v>0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1:17" ht="25.5" outlineLevel="2" collapsed="1" x14ac:dyDescent="0.2">
      <c r="A52" s="266" t="s">
        <v>144</v>
      </c>
      <c r="B52" s="172">
        <f t="shared" ref="B52:F52" si="9">SUM(B$53:B$62)</f>
        <v>69697.741800000003</v>
      </c>
      <c r="C52" s="172">
        <f t="shared" si="9"/>
        <v>104636.2032</v>
      </c>
      <c r="D52" s="172">
        <f t="shared" si="9"/>
        <v>138909.068</v>
      </c>
      <c r="E52" s="172">
        <f t="shared" si="9"/>
        <v>272509.34659999999</v>
      </c>
      <c r="F52" s="172">
        <f t="shared" si="9"/>
        <v>415269.93272281002</v>
      </c>
      <c r="G52" s="172">
        <v>447442.17817932001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1:17" hidden="1" outlineLevel="3" x14ac:dyDescent="0.2">
      <c r="A53" s="265" t="s">
        <v>19</v>
      </c>
      <c r="B53" s="86">
        <v>7989.8</v>
      </c>
      <c r="C53" s="86">
        <v>7993</v>
      </c>
      <c r="D53" s="86">
        <v>0</v>
      </c>
      <c r="E53" s="86">
        <v>0</v>
      </c>
      <c r="F53" s="86">
        <v>0</v>
      </c>
      <c r="G53" s="86">
        <v>0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1:17" hidden="1" outlineLevel="3" x14ac:dyDescent="0.2">
      <c r="A54" s="265" t="s">
        <v>26</v>
      </c>
      <c r="B54" s="86">
        <v>6178.8317999999999</v>
      </c>
      <c r="C54" s="86">
        <v>6322.3032000000003</v>
      </c>
      <c r="D54" s="86">
        <v>6624.9179999999997</v>
      </c>
      <c r="E54" s="86">
        <v>11539.7448</v>
      </c>
      <c r="F54" s="86">
        <v>0</v>
      </c>
      <c r="G54" s="86">
        <v>0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1:17" hidden="1" outlineLevel="3" x14ac:dyDescent="0.2">
      <c r="A55" s="265" t="s">
        <v>32</v>
      </c>
      <c r="B55" s="86">
        <v>7989.8</v>
      </c>
      <c r="C55" s="86">
        <v>7993</v>
      </c>
      <c r="D55" s="86">
        <v>7993</v>
      </c>
      <c r="E55" s="86">
        <v>15768.556</v>
      </c>
      <c r="F55" s="86">
        <v>0</v>
      </c>
      <c r="G55" s="86">
        <v>0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1:17" hidden="1" outlineLevel="3" x14ac:dyDescent="0.2">
      <c r="A56" s="265" t="s">
        <v>34</v>
      </c>
      <c r="B56" s="86">
        <v>9587.76</v>
      </c>
      <c r="C56" s="86">
        <v>5595.1</v>
      </c>
      <c r="D56" s="86">
        <v>5595.1</v>
      </c>
      <c r="E56" s="86">
        <v>11037.9892</v>
      </c>
      <c r="F56" s="86">
        <v>0</v>
      </c>
      <c r="G56" s="86">
        <v>0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1:17" hidden="1" outlineLevel="3" x14ac:dyDescent="0.2">
      <c r="A57" s="265" t="s">
        <v>112</v>
      </c>
      <c r="B57" s="86">
        <v>15979.6</v>
      </c>
      <c r="C57" s="86">
        <v>15986</v>
      </c>
      <c r="D57" s="86">
        <v>15986</v>
      </c>
      <c r="E57" s="86">
        <v>31537.112000000001</v>
      </c>
      <c r="F57" s="86">
        <v>0</v>
      </c>
      <c r="G57" s="86">
        <v>0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1:17" hidden="1" outlineLevel="3" x14ac:dyDescent="0.2">
      <c r="A58" s="265" t="s">
        <v>115</v>
      </c>
      <c r="B58" s="86">
        <v>21971.95</v>
      </c>
      <c r="C58" s="86">
        <v>21980.75</v>
      </c>
      <c r="D58" s="86">
        <v>21980.75</v>
      </c>
      <c r="E58" s="86">
        <v>43363.529000000002</v>
      </c>
      <c r="F58" s="86">
        <v>0</v>
      </c>
      <c r="G58" s="86">
        <v>0</v>
      </c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1:17" hidden="1" outlineLevel="3" x14ac:dyDescent="0.2">
      <c r="A59" s="265" t="s">
        <v>116</v>
      </c>
      <c r="B59" s="86">
        <v>0</v>
      </c>
      <c r="C59" s="86">
        <v>38766.050000000003</v>
      </c>
      <c r="D59" s="86">
        <v>46759.05</v>
      </c>
      <c r="E59" s="86">
        <v>76477.496599999999</v>
      </c>
      <c r="F59" s="86">
        <v>0</v>
      </c>
      <c r="G59" s="86">
        <v>0</v>
      </c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1:17" hidden="1" outlineLevel="3" x14ac:dyDescent="0.2">
      <c r="A60" s="265" t="s">
        <v>120</v>
      </c>
      <c r="B60" s="86">
        <v>0</v>
      </c>
      <c r="C60" s="86">
        <v>0</v>
      </c>
      <c r="D60" s="86">
        <v>33970.25</v>
      </c>
      <c r="E60" s="86">
        <v>67016.362999999998</v>
      </c>
      <c r="F60" s="86">
        <v>72002.001000000004</v>
      </c>
      <c r="G60" s="86">
        <v>74394.611999999994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1:17" hidden="1" outlineLevel="3" x14ac:dyDescent="0.2">
      <c r="A61" s="265" t="s">
        <v>122</v>
      </c>
      <c r="B61" s="86">
        <v>0</v>
      </c>
      <c r="C61" s="86">
        <v>0</v>
      </c>
      <c r="D61" s="86">
        <v>0</v>
      </c>
      <c r="E61" s="86">
        <v>15768.556</v>
      </c>
      <c r="F61" s="86">
        <v>24000.667000000001</v>
      </c>
      <c r="G61" s="86">
        <v>24798.204000000002</v>
      </c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1:17" hidden="1" outlineLevel="3" x14ac:dyDescent="0.2">
      <c r="A62" s="265" t="s">
        <v>126</v>
      </c>
      <c r="B62" s="86">
        <v>0</v>
      </c>
      <c r="C62" s="86">
        <v>0</v>
      </c>
      <c r="D62" s="86">
        <v>0</v>
      </c>
      <c r="E62" s="86">
        <v>0</v>
      </c>
      <c r="F62" s="86">
        <v>319267.26472281001</v>
      </c>
      <c r="G62" s="86">
        <v>348249.36217932001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1:17" outlineLevel="2" collapsed="1" x14ac:dyDescent="0.2">
      <c r="A63" s="266" t="s">
        <v>6</v>
      </c>
      <c r="B63" s="172">
        <f t="shared" ref="B63:F63" si="10">SUM(B$64:B$64)</f>
        <v>15063.221476000001</v>
      </c>
      <c r="C63" s="172">
        <f t="shared" si="10"/>
        <v>15085.490028</v>
      </c>
      <c r="D63" s="172">
        <f t="shared" si="10"/>
        <v>15166.842572</v>
      </c>
      <c r="E63" s="172">
        <f t="shared" si="10"/>
        <v>28054.351363999998</v>
      </c>
      <c r="F63" s="172">
        <f t="shared" si="10"/>
        <v>40841.386423999997</v>
      </c>
      <c r="G63" s="172">
        <v>42431.497836000002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1:17" hidden="1" outlineLevel="3" x14ac:dyDescent="0.2">
      <c r="A64" s="265" t="s">
        <v>94</v>
      </c>
      <c r="B64" s="86">
        <v>15063.221476000001</v>
      </c>
      <c r="C64" s="86">
        <v>15085.490028</v>
      </c>
      <c r="D64" s="86">
        <v>15166.842572</v>
      </c>
      <c r="E64" s="86">
        <v>28054.351363999998</v>
      </c>
      <c r="F64" s="86">
        <v>40841.386423999997</v>
      </c>
      <c r="G64" s="86">
        <v>42431.497836000002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1:17" ht="15" x14ac:dyDescent="0.25">
      <c r="A65" s="299" t="s">
        <v>114</v>
      </c>
      <c r="B65" s="85">
        <f t="shared" ref="B65:G65" si="11">B$66+B$86</f>
        <v>115911.31737223001</v>
      </c>
      <c r="C65" s="85">
        <f t="shared" si="11"/>
        <v>116292.59895863</v>
      </c>
      <c r="D65" s="85">
        <f t="shared" si="11"/>
        <v>104567.94151215001</v>
      </c>
      <c r="E65" s="85">
        <f t="shared" si="11"/>
        <v>153802.74755798999</v>
      </c>
      <c r="F65" s="85">
        <f t="shared" si="11"/>
        <v>237908.55769921996</v>
      </c>
      <c r="G65" s="85">
        <f t="shared" si="11"/>
        <v>233999.89860587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1:17" ht="15" outlineLevel="1" x14ac:dyDescent="0.25">
      <c r="A66" s="267" t="s">
        <v>50</v>
      </c>
      <c r="B66" s="41">
        <f t="shared" ref="B66:G66" si="12">B$67+B$80+B$84</f>
        <v>12303.193230819999</v>
      </c>
      <c r="C66" s="41">
        <f t="shared" si="12"/>
        <v>16211.41590439</v>
      </c>
      <c r="D66" s="41">
        <f t="shared" si="12"/>
        <v>27129.14981069</v>
      </c>
      <c r="E66" s="41">
        <f t="shared" si="12"/>
        <v>27863.284562589997</v>
      </c>
      <c r="F66" s="41">
        <f t="shared" si="12"/>
        <v>21459.454905539998</v>
      </c>
      <c r="G66" s="41">
        <f t="shared" si="12"/>
        <v>20288.53266266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1:17" ht="25.5" outlineLevel="2" collapsed="1" x14ac:dyDescent="0.2">
      <c r="A67" s="266" t="s">
        <v>130</v>
      </c>
      <c r="B67" s="172">
        <f t="shared" ref="B67:F67" si="13">SUM(B$68:B$79)</f>
        <v>5812.98205082</v>
      </c>
      <c r="C67" s="172">
        <f t="shared" si="13"/>
        <v>9971.2047243899997</v>
      </c>
      <c r="D67" s="172">
        <f t="shared" si="13"/>
        <v>21135.767983260001</v>
      </c>
      <c r="E67" s="172">
        <f t="shared" si="13"/>
        <v>21567.011599999998</v>
      </c>
      <c r="F67" s="172">
        <f t="shared" si="13"/>
        <v>16400.011599999998</v>
      </c>
      <c r="G67" s="172">
        <v>16200.0116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1:17" hidden="1" outlineLevel="3" x14ac:dyDescent="0.2">
      <c r="A68" s="265" t="s">
        <v>57</v>
      </c>
      <c r="B68" s="86">
        <v>1619.56445082</v>
      </c>
      <c r="C68" s="86">
        <v>1567.7871243899999</v>
      </c>
      <c r="D68" s="86">
        <v>999.85038325999994</v>
      </c>
      <c r="E68" s="86">
        <v>0</v>
      </c>
      <c r="F68" s="86">
        <v>0</v>
      </c>
      <c r="G68" s="86">
        <v>0</v>
      </c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1:17" hidden="1" outlineLevel="3" x14ac:dyDescent="0.2">
      <c r="A69" s="265" t="s">
        <v>154</v>
      </c>
      <c r="B69" s="86">
        <v>1.1599999999999999E-2</v>
      </c>
      <c r="C69" s="86">
        <v>1.1599999999999999E-2</v>
      </c>
      <c r="D69" s="86">
        <v>1.1599999999999999E-2</v>
      </c>
      <c r="E69" s="86">
        <v>1.1599999999999999E-2</v>
      </c>
      <c r="F69" s="86">
        <v>1.1599999999999999E-2</v>
      </c>
      <c r="G69" s="86">
        <v>1.1599999999999999E-2</v>
      </c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1:17" hidden="1" outlineLevel="3" x14ac:dyDescent="0.2">
      <c r="A70" s="265" t="s">
        <v>46</v>
      </c>
      <c r="B70" s="86">
        <v>0</v>
      </c>
      <c r="C70" s="86">
        <v>0</v>
      </c>
      <c r="D70" s="86">
        <v>0</v>
      </c>
      <c r="E70" s="86">
        <v>1000</v>
      </c>
      <c r="F70" s="86">
        <v>1000</v>
      </c>
      <c r="G70" s="86">
        <v>1000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1:17" hidden="1" outlineLevel="3" x14ac:dyDescent="0.2">
      <c r="A71" s="265" t="s">
        <v>51</v>
      </c>
      <c r="B71" s="86">
        <v>1607.5</v>
      </c>
      <c r="C71" s="86">
        <v>1817.5</v>
      </c>
      <c r="D71" s="86">
        <v>1800</v>
      </c>
      <c r="E71" s="86">
        <v>3000</v>
      </c>
      <c r="F71" s="86">
        <v>3000</v>
      </c>
      <c r="G71" s="86">
        <v>3000</v>
      </c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1:17" hidden="1" outlineLevel="3" x14ac:dyDescent="0.2">
      <c r="A72" s="265" t="s">
        <v>181</v>
      </c>
      <c r="B72" s="86">
        <v>400</v>
      </c>
      <c r="C72" s="86">
        <v>400</v>
      </c>
      <c r="D72" s="86">
        <v>1400</v>
      </c>
      <c r="E72" s="86">
        <v>3200</v>
      </c>
      <c r="F72" s="86">
        <v>3200</v>
      </c>
      <c r="G72" s="86">
        <v>3000</v>
      </c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1:17" hidden="1" outlineLevel="3" x14ac:dyDescent="0.2">
      <c r="A73" s="265" t="s">
        <v>83</v>
      </c>
      <c r="B73" s="86">
        <v>578.90599999999995</v>
      </c>
      <c r="C73" s="86">
        <v>578.90599999999995</v>
      </c>
      <c r="D73" s="86">
        <v>578.90599999999995</v>
      </c>
      <c r="E73" s="86">
        <v>0</v>
      </c>
      <c r="F73" s="86">
        <v>0</v>
      </c>
      <c r="G73" s="86">
        <v>0</v>
      </c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1:17" hidden="1" outlineLevel="3" x14ac:dyDescent="0.2">
      <c r="A74" s="265" t="s">
        <v>146</v>
      </c>
      <c r="B74" s="86">
        <v>0</v>
      </c>
      <c r="C74" s="86">
        <v>0</v>
      </c>
      <c r="D74" s="86">
        <v>4800</v>
      </c>
      <c r="E74" s="86">
        <v>4800</v>
      </c>
      <c r="F74" s="86">
        <v>4800</v>
      </c>
      <c r="G74" s="86">
        <v>4800</v>
      </c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1:17" hidden="1" outlineLevel="3" x14ac:dyDescent="0.2">
      <c r="A75" s="265" t="s">
        <v>139</v>
      </c>
      <c r="B75" s="86">
        <v>0</v>
      </c>
      <c r="C75" s="86">
        <v>0</v>
      </c>
      <c r="D75" s="86">
        <v>1550</v>
      </c>
      <c r="E75" s="86">
        <v>0</v>
      </c>
      <c r="F75" s="86">
        <v>0</v>
      </c>
      <c r="G75" s="86">
        <v>0</v>
      </c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1:17" hidden="1" outlineLevel="3" x14ac:dyDescent="0.2">
      <c r="A76" s="265" t="s">
        <v>41</v>
      </c>
      <c r="B76" s="86">
        <v>0</v>
      </c>
      <c r="C76" s="86">
        <v>4000</v>
      </c>
      <c r="D76" s="86">
        <v>4250</v>
      </c>
      <c r="E76" s="86">
        <v>4250</v>
      </c>
      <c r="F76" s="86">
        <v>250</v>
      </c>
      <c r="G76" s="86">
        <v>250</v>
      </c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1:17" hidden="1" outlineLevel="3" x14ac:dyDescent="0.2">
      <c r="A77" s="265" t="s">
        <v>177</v>
      </c>
      <c r="B77" s="86">
        <v>0</v>
      </c>
      <c r="C77" s="86">
        <v>0</v>
      </c>
      <c r="D77" s="86">
        <v>4150</v>
      </c>
      <c r="E77" s="86">
        <v>4150</v>
      </c>
      <c r="F77" s="86">
        <v>4150</v>
      </c>
      <c r="G77" s="86">
        <v>4150</v>
      </c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1:17" hidden="1" outlineLevel="3" x14ac:dyDescent="0.2">
      <c r="A78" s="265" t="s">
        <v>150</v>
      </c>
      <c r="B78" s="86">
        <v>880</v>
      </c>
      <c r="C78" s="86">
        <v>880</v>
      </c>
      <c r="D78" s="86">
        <v>880</v>
      </c>
      <c r="E78" s="86">
        <v>440</v>
      </c>
      <c r="F78" s="86">
        <v>0</v>
      </c>
      <c r="G78" s="86">
        <v>0</v>
      </c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1:17" hidden="1" outlineLevel="3" x14ac:dyDescent="0.2">
      <c r="A79" s="265" t="s">
        <v>21</v>
      </c>
      <c r="B79" s="86">
        <v>727</v>
      </c>
      <c r="C79" s="86">
        <v>727</v>
      </c>
      <c r="D79" s="86">
        <v>727</v>
      </c>
      <c r="E79" s="86">
        <v>727</v>
      </c>
      <c r="F79" s="86">
        <v>0</v>
      </c>
      <c r="G79" s="86">
        <v>0</v>
      </c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1:17" ht="25.5" outlineLevel="2" collapsed="1" x14ac:dyDescent="0.2">
      <c r="A80" s="266" t="s">
        <v>8</v>
      </c>
      <c r="B80" s="172">
        <f t="shared" ref="B80:F80" si="14">SUM(B$81:B$83)</f>
        <v>6489.2565299999997</v>
      </c>
      <c r="C80" s="172">
        <f t="shared" si="14"/>
        <v>6239.2565299999997</v>
      </c>
      <c r="D80" s="172">
        <f t="shared" si="14"/>
        <v>5992.4271774299996</v>
      </c>
      <c r="E80" s="172">
        <f t="shared" si="14"/>
        <v>6295.3183125900005</v>
      </c>
      <c r="F80" s="172">
        <f t="shared" si="14"/>
        <v>5058.4886555400008</v>
      </c>
      <c r="G80" s="172">
        <v>4087.56641266</v>
      </c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1:17" hidden="1" outlineLevel="3" x14ac:dyDescent="0.2">
      <c r="A81" s="265" t="s">
        <v>10</v>
      </c>
      <c r="B81" s="86">
        <v>2100</v>
      </c>
      <c r="C81" s="86">
        <v>2100</v>
      </c>
      <c r="D81" s="86">
        <v>2100</v>
      </c>
      <c r="E81" s="86">
        <v>2100</v>
      </c>
      <c r="F81" s="86">
        <v>1050</v>
      </c>
      <c r="G81" s="86">
        <v>525</v>
      </c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1:17" hidden="1" outlineLevel="3" x14ac:dyDescent="0.2">
      <c r="A82" s="265" t="s">
        <v>107</v>
      </c>
      <c r="B82" s="86">
        <v>4389.2565299999997</v>
      </c>
      <c r="C82" s="86">
        <v>4139.2565299999997</v>
      </c>
      <c r="D82" s="86">
        <v>3892.42717743</v>
      </c>
      <c r="E82" s="86">
        <v>4009.8623181500002</v>
      </c>
      <c r="F82" s="86">
        <v>3859.8623181500002</v>
      </c>
      <c r="G82" s="86">
        <v>3441.56231815</v>
      </c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1:17" hidden="1" outlineLevel="3" x14ac:dyDescent="0.2">
      <c r="A83" s="265" t="s">
        <v>30</v>
      </c>
      <c r="B83" s="86">
        <v>0</v>
      </c>
      <c r="C83" s="86">
        <v>0</v>
      </c>
      <c r="D83" s="86">
        <v>0</v>
      </c>
      <c r="E83" s="86">
        <v>185.45599444000001</v>
      </c>
      <c r="F83" s="86">
        <v>148.62633739</v>
      </c>
      <c r="G83" s="86">
        <v>121.00409451</v>
      </c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1:17" outlineLevel="2" collapsed="1" x14ac:dyDescent="0.2">
      <c r="A84" s="266" t="s">
        <v>133</v>
      </c>
      <c r="B84" s="172">
        <f t="shared" ref="B84:F84" si="15">SUM(B$85:B$85)</f>
        <v>0.95465</v>
      </c>
      <c r="C84" s="172">
        <f t="shared" si="15"/>
        <v>0.95465</v>
      </c>
      <c r="D84" s="172">
        <f t="shared" si="15"/>
        <v>0.95465</v>
      </c>
      <c r="E84" s="172">
        <f t="shared" si="15"/>
        <v>0.95465</v>
      </c>
      <c r="F84" s="172">
        <f t="shared" si="15"/>
        <v>0.95465</v>
      </c>
      <c r="G84" s="172">
        <v>0.95465</v>
      </c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1:17" hidden="1" outlineLevel="3" x14ac:dyDescent="0.2">
      <c r="A85" s="265" t="s">
        <v>175</v>
      </c>
      <c r="B85" s="86">
        <v>0.95465</v>
      </c>
      <c r="C85" s="86">
        <v>0.95465</v>
      </c>
      <c r="D85" s="86">
        <v>0.95465</v>
      </c>
      <c r="E85" s="86">
        <v>0.95465</v>
      </c>
      <c r="F85" s="86">
        <v>0.95465</v>
      </c>
      <c r="G85" s="86">
        <v>0.95465</v>
      </c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1:17" ht="15" outlineLevel="1" x14ac:dyDescent="0.25">
      <c r="A86" s="267" t="s">
        <v>80</v>
      </c>
      <c r="B86" s="41">
        <f t="shared" ref="B86:G86" si="16">B$87+B$93+B$95+B$108+B$112</f>
        <v>103608.12414141001</v>
      </c>
      <c r="C86" s="41">
        <f t="shared" si="16"/>
        <v>100081.18305424</v>
      </c>
      <c r="D86" s="41">
        <f t="shared" si="16"/>
        <v>77438.79170146001</v>
      </c>
      <c r="E86" s="41">
        <f t="shared" si="16"/>
        <v>125939.46299539998</v>
      </c>
      <c r="F86" s="41">
        <f t="shared" si="16"/>
        <v>216449.10279367998</v>
      </c>
      <c r="G86" s="41">
        <f t="shared" si="16"/>
        <v>213711.36594321</v>
      </c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1:17" ht="25.5" outlineLevel="2" collapsed="1" x14ac:dyDescent="0.2">
      <c r="A87" s="266" t="s">
        <v>143</v>
      </c>
      <c r="B87" s="172">
        <f t="shared" ref="B87:F87" si="17">SUM(B$88:B$92)</f>
        <v>61533.96681351</v>
      </c>
      <c r="C87" s="172">
        <f t="shared" si="17"/>
        <v>40557.833932560003</v>
      </c>
      <c r="D87" s="172">
        <f t="shared" si="17"/>
        <v>16225.621553159999</v>
      </c>
      <c r="E87" s="172">
        <f t="shared" si="17"/>
        <v>40110.556680459995</v>
      </c>
      <c r="F87" s="172">
        <f t="shared" si="17"/>
        <v>140833.80311661999</v>
      </c>
      <c r="G87" s="172">
        <v>150013.97229522999</v>
      </c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1:17" hidden="1" outlineLevel="3" x14ac:dyDescent="0.2">
      <c r="A88" s="265" t="s">
        <v>11</v>
      </c>
      <c r="B88" s="86">
        <v>443.25408397000001</v>
      </c>
      <c r="C88" s="86">
        <v>379.4576859</v>
      </c>
      <c r="D88" s="86">
        <v>318.37813165</v>
      </c>
      <c r="E88" s="86">
        <v>451.45045025000002</v>
      </c>
      <c r="F88" s="86">
        <v>456.63837268999998</v>
      </c>
      <c r="G88" s="86">
        <v>393.43652367999999</v>
      </c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1:17" hidden="1" outlineLevel="3" x14ac:dyDescent="0.2">
      <c r="A89" s="265" t="s">
        <v>98</v>
      </c>
      <c r="B89" s="86">
        <v>1010.01266708</v>
      </c>
      <c r="C89" s="86">
        <v>904.24261813999999</v>
      </c>
      <c r="D89" s="86">
        <v>782.19066155999997</v>
      </c>
      <c r="E89" s="86">
        <v>1392.50725657</v>
      </c>
      <c r="F89" s="86">
        <v>3050.1432933199999</v>
      </c>
      <c r="G89" s="86">
        <v>5772.5626011599998</v>
      </c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1:17" hidden="1" outlineLevel="3" x14ac:dyDescent="0.2">
      <c r="A90" s="265" t="s">
        <v>78</v>
      </c>
      <c r="B90" s="86">
        <v>0</v>
      </c>
      <c r="C90" s="86">
        <v>0</v>
      </c>
      <c r="D90" s="86">
        <v>0</v>
      </c>
      <c r="E90" s="86">
        <v>0</v>
      </c>
      <c r="F90" s="86">
        <v>0</v>
      </c>
      <c r="G90" s="86">
        <v>275.01208000000003</v>
      </c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1:17" hidden="1" outlineLevel="3" x14ac:dyDescent="0.2">
      <c r="A91" s="265" t="s">
        <v>66</v>
      </c>
      <c r="B91" s="86">
        <v>1262.9907974600001</v>
      </c>
      <c r="C91" s="86">
        <v>1483.62980227</v>
      </c>
      <c r="D91" s="86">
        <v>1948.24073307</v>
      </c>
      <c r="E91" s="86">
        <v>5807.7372910499998</v>
      </c>
      <c r="F91" s="86">
        <v>9418.9829975699995</v>
      </c>
      <c r="G91" s="86">
        <v>10684.97338883</v>
      </c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1:17" hidden="1" outlineLevel="3" x14ac:dyDescent="0.2">
      <c r="A92" s="265" t="s">
        <v>94</v>
      </c>
      <c r="B92" s="86">
        <v>58817.709264999998</v>
      </c>
      <c r="C92" s="86">
        <v>37790.503826250002</v>
      </c>
      <c r="D92" s="86">
        <v>13176.812026879999</v>
      </c>
      <c r="E92" s="86">
        <v>32458.861682589999</v>
      </c>
      <c r="F92" s="86">
        <v>127908.03845304</v>
      </c>
      <c r="G92" s="86">
        <v>132887.98770155999</v>
      </c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1:17" ht="25.5" outlineLevel="2" collapsed="1" x14ac:dyDescent="0.2">
      <c r="A93" s="266" t="s">
        <v>4</v>
      </c>
      <c r="B93" s="172">
        <f t="shared" ref="B93:F93" si="18">SUM(B$94:B$94)</f>
        <v>1522.80442569</v>
      </c>
      <c r="C93" s="172">
        <f t="shared" si="18"/>
        <v>1980.9336450799999</v>
      </c>
      <c r="D93" s="172">
        <f t="shared" si="18"/>
        <v>1980.9336450799999</v>
      </c>
      <c r="E93" s="172">
        <f t="shared" si="18"/>
        <v>3842.7124724099999</v>
      </c>
      <c r="F93" s="172">
        <f t="shared" si="18"/>
        <v>4679.0669948200002</v>
      </c>
      <c r="G93" s="172">
        <v>3625.9135376700001</v>
      </c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1:17" hidden="1" outlineLevel="3" x14ac:dyDescent="0.2">
      <c r="A94" s="265" t="s">
        <v>103</v>
      </c>
      <c r="B94" s="86">
        <v>1522.80442569</v>
      </c>
      <c r="C94" s="86">
        <v>1980.9336450799999</v>
      </c>
      <c r="D94" s="86">
        <v>1980.9336450799999</v>
      </c>
      <c r="E94" s="86">
        <v>3842.7124724099999</v>
      </c>
      <c r="F94" s="86">
        <v>4679.0669948200002</v>
      </c>
      <c r="G94" s="86">
        <v>3625.9135376700001</v>
      </c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1:17" ht="38.25" outlineLevel="2" collapsed="1" x14ac:dyDescent="0.2">
      <c r="A95" s="266" t="s">
        <v>22</v>
      </c>
      <c r="B95" s="172">
        <f t="shared" ref="B95:F95" si="19">SUM(B$96:B$107)</f>
        <v>16757.29481128</v>
      </c>
      <c r="C95" s="172">
        <f t="shared" si="19"/>
        <v>29341.600836519996</v>
      </c>
      <c r="D95" s="172">
        <f t="shared" si="19"/>
        <v>31026.026400319999</v>
      </c>
      <c r="E95" s="172">
        <f t="shared" si="19"/>
        <v>51616.024108979997</v>
      </c>
      <c r="F95" s="172">
        <f t="shared" si="19"/>
        <v>68227.550551149994</v>
      </c>
      <c r="G95" s="172">
        <v>57257.338621809999</v>
      </c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1:17" hidden="1" outlineLevel="3" x14ac:dyDescent="0.2">
      <c r="A96" s="265" t="s">
        <v>37</v>
      </c>
      <c r="B96" s="86">
        <v>514.90264999999999</v>
      </c>
      <c r="C96" s="86">
        <v>351.23906314999999</v>
      </c>
      <c r="D96" s="86">
        <v>184.02549264000001</v>
      </c>
      <c r="E96" s="86">
        <v>0</v>
      </c>
      <c r="F96" s="86">
        <v>0</v>
      </c>
      <c r="G96" s="86">
        <v>0</v>
      </c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1:17" hidden="1" outlineLevel="3" x14ac:dyDescent="0.2">
      <c r="A97" s="265" t="s">
        <v>65</v>
      </c>
      <c r="B97" s="86">
        <v>1921.52493415</v>
      </c>
      <c r="C97" s="86">
        <v>1572.9139272</v>
      </c>
      <c r="D97" s="86">
        <v>1236.1506707799999</v>
      </c>
      <c r="E97" s="86">
        <v>1435.4757070400001</v>
      </c>
      <c r="F97" s="86">
        <v>978.60044465999999</v>
      </c>
      <c r="G97" s="86">
        <v>0</v>
      </c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1:17" hidden="1" outlineLevel="3" x14ac:dyDescent="0.2">
      <c r="A98" s="265" t="s">
        <v>100</v>
      </c>
      <c r="B98" s="86">
        <v>1198.47</v>
      </c>
      <c r="C98" s="86">
        <v>1198.95</v>
      </c>
      <c r="D98" s="86">
        <v>1198.95</v>
      </c>
      <c r="E98" s="86">
        <v>0</v>
      </c>
      <c r="F98" s="86">
        <v>0</v>
      </c>
      <c r="G98" s="86">
        <v>0</v>
      </c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1:17" hidden="1" outlineLevel="3" x14ac:dyDescent="0.2">
      <c r="A99" s="265" t="s">
        <v>137</v>
      </c>
      <c r="B99" s="86">
        <v>2416.1155199999998</v>
      </c>
      <c r="C99" s="86">
        <v>2014.2360000000001</v>
      </c>
      <c r="D99" s="86">
        <v>1611.3887999999999</v>
      </c>
      <c r="E99" s="86">
        <v>2384.2056671999999</v>
      </c>
      <c r="F99" s="86">
        <v>2419.2672336000001</v>
      </c>
      <c r="G99" s="86">
        <v>0</v>
      </c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1:17" hidden="1" outlineLevel="3" x14ac:dyDescent="0.2">
      <c r="A100" s="265" t="s">
        <v>14</v>
      </c>
      <c r="B100" s="86">
        <v>456.56000684999998</v>
      </c>
      <c r="C100" s="86">
        <v>342.55715199000002</v>
      </c>
      <c r="D100" s="86">
        <v>228.37143999</v>
      </c>
      <c r="E100" s="86">
        <v>225.26511274999999</v>
      </c>
      <c r="F100" s="86">
        <v>0</v>
      </c>
      <c r="G100" s="86">
        <v>372.32816429000002</v>
      </c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1:17" hidden="1" outlineLevel="3" x14ac:dyDescent="0.2">
      <c r="A101" s="265" t="s">
        <v>123</v>
      </c>
      <c r="B101" s="86">
        <v>787.80105028000003</v>
      </c>
      <c r="C101" s="86">
        <v>716.52769209999997</v>
      </c>
      <c r="D101" s="86">
        <v>656.97103135999998</v>
      </c>
      <c r="E101" s="86">
        <v>980.87830241999995</v>
      </c>
      <c r="F101" s="86">
        <v>1114.48297594</v>
      </c>
      <c r="G101" s="86">
        <v>1051.9211996700001</v>
      </c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1:17" hidden="1" outlineLevel="3" x14ac:dyDescent="0.2">
      <c r="A102" s="265" t="s">
        <v>171</v>
      </c>
      <c r="B102" s="86">
        <v>3521.9038399999999</v>
      </c>
      <c r="C102" s="86">
        <v>3523.3144000000002</v>
      </c>
      <c r="D102" s="86">
        <v>2348.8762773200001</v>
      </c>
      <c r="E102" s="86">
        <v>2316.92653698</v>
      </c>
      <c r="F102" s="86">
        <v>0</v>
      </c>
      <c r="G102" s="86">
        <v>0</v>
      </c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1:17" hidden="1" outlineLevel="3" x14ac:dyDescent="0.2">
      <c r="A103" s="265" t="s">
        <v>155</v>
      </c>
      <c r="B103" s="86">
        <v>0</v>
      </c>
      <c r="C103" s="86">
        <v>0</v>
      </c>
      <c r="D103" s="86">
        <v>3996.5</v>
      </c>
      <c r="E103" s="86">
        <v>7884.2780000000002</v>
      </c>
      <c r="F103" s="86">
        <v>12000.333500000001</v>
      </c>
      <c r="G103" s="86">
        <v>12399.102000000001</v>
      </c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1:17" hidden="1" outlineLevel="3" x14ac:dyDescent="0.2">
      <c r="A104" s="265" t="s">
        <v>70</v>
      </c>
      <c r="B104" s="86">
        <v>0</v>
      </c>
      <c r="C104" s="86">
        <v>463.04125207999999</v>
      </c>
      <c r="D104" s="86">
        <v>679.40499999999997</v>
      </c>
      <c r="E104" s="86">
        <v>1340.32726</v>
      </c>
      <c r="F104" s="86">
        <v>1729.9680773600001</v>
      </c>
      <c r="G104" s="86">
        <v>1627.2581464800001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1:17" hidden="1" outlineLevel="3" x14ac:dyDescent="0.2">
      <c r="A105" s="265" t="s">
        <v>73</v>
      </c>
      <c r="B105" s="86">
        <v>0</v>
      </c>
      <c r="C105" s="86">
        <v>11989.5</v>
      </c>
      <c r="D105" s="86">
        <v>12406.12629274</v>
      </c>
      <c r="E105" s="86">
        <v>24474.752557250002</v>
      </c>
      <c r="F105" s="86">
        <v>37252.00874664</v>
      </c>
      <c r="G105" s="86">
        <v>38166.740236110003</v>
      </c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1:17" hidden="1" outlineLevel="3" x14ac:dyDescent="0.2">
      <c r="A106" s="265" t="s">
        <v>160</v>
      </c>
      <c r="B106" s="86">
        <v>858.50400999999999</v>
      </c>
      <c r="C106" s="86">
        <v>2085.7733499999999</v>
      </c>
      <c r="D106" s="86">
        <v>1825.05168125</v>
      </c>
      <c r="E106" s="86">
        <v>3086.1035161499999</v>
      </c>
      <c r="F106" s="86">
        <v>3914.35878353</v>
      </c>
      <c r="G106" s="86">
        <v>3639.98887526</v>
      </c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1:17" hidden="1" outlineLevel="3" x14ac:dyDescent="0.2">
      <c r="A107" s="265" t="s">
        <v>31</v>
      </c>
      <c r="B107" s="86">
        <v>5081.5128000000004</v>
      </c>
      <c r="C107" s="86">
        <v>5083.5479999999998</v>
      </c>
      <c r="D107" s="86">
        <v>4654.2097142399998</v>
      </c>
      <c r="E107" s="86">
        <v>7487.8114491899996</v>
      </c>
      <c r="F107" s="86">
        <v>8818.5307894199996</v>
      </c>
      <c r="G107" s="86">
        <v>0</v>
      </c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1:17" ht="25.5" outlineLevel="2" collapsed="1" x14ac:dyDescent="0.2">
      <c r="A108" s="266" t="s">
        <v>144</v>
      </c>
      <c r="B108" s="172">
        <f t="shared" ref="B108:F108" si="20">SUM(B$109:B$111)</f>
        <v>22795.035226600001</v>
      </c>
      <c r="C108" s="172">
        <f t="shared" si="20"/>
        <v>27200.314880999998</v>
      </c>
      <c r="D108" s="172">
        <f t="shared" si="20"/>
        <v>27200.314880999998</v>
      </c>
      <c r="E108" s="172">
        <f t="shared" si="20"/>
        <v>28509.549247999999</v>
      </c>
      <c r="F108" s="172">
        <f t="shared" si="20"/>
        <v>0</v>
      </c>
      <c r="G108" s="172">
        <v>0</v>
      </c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1:17" hidden="1" outlineLevel="3" x14ac:dyDescent="0.2">
      <c r="A109" s="265" t="s">
        <v>15</v>
      </c>
      <c r="B109" s="86">
        <v>0</v>
      </c>
      <c r="C109" s="86">
        <v>4396.1499999999996</v>
      </c>
      <c r="D109" s="86">
        <v>4396.1499999999996</v>
      </c>
      <c r="E109" s="86">
        <v>8672.7057999999997</v>
      </c>
      <c r="F109" s="86">
        <v>0</v>
      </c>
      <c r="G109" s="86">
        <v>0</v>
      </c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1:17" hidden="1" outlineLevel="3" x14ac:dyDescent="0.2">
      <c r="A110" s="265" t="s">
        <v>156</v>
      </c>
      <c r="B110" s="86">
        <v>10051.1684</v>
      </c>
      <c r="C110" s="86">
        <v>10055.194</v>
      </c>
      <c r="D110" s="86">
        <v>10055.194</v>
      </c>
      <c r="E110" s="86">
        <v>19836.843448</v>
      </c>
      <c r="F110" s="86">
        <v>0</v>
      </c>
      <c r="G110" s="86">
        <v>0</v>
      </c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1:17" hidden="1" outlineLevel="3" x14ac:dyDescent="0.2">
      <c r="A111" s="265" t="s">
        <v>124</v>
      </c>
      <c r="B111" s="86">
        <v>12743.8668266</v>
      </c>
      <c r="C111" s="86">
        <v>12748.970880999999</v>
      </c>
      <c r="D111" s="86">
        <v>12748.970880999999</v>
      </c>
      <c r="E111" s="86">
        <v>0</v>
      </c>
      <c r="F111" s="86">
        <v>0</v>
      </c>
      <c r="G111" s="86">
        <v>0</v>
      </c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1:17" outlineLevel="2" collapsed="1" x14ac:dyDescent="0.2">
      <c r="A112" s="266" t="s">
        <v>6</v>
      </c>
      <c r="B112" s="172">
        <f t="shared" ref="B112:F112" si="21">SUM(B$113:B$113)</f>
        <v>999.02286432999995</v>
      </c>
      <c r="C112" s="172">
        <f t="shared" si="21"/>
        <v>1000.49975908</v>
      </c>
      <c r="D112" s="172">
        <f t="shared" si="21"/>
        <v>1005.8952219</v>
      </c>
      <c r="E112" s="172">
        <f t="shared" si="21"/>
        <v>1860.62048555</v>
      </c>
      <c r="F112" s="172">
        <f t="shared" si="21"/>
        <v>2708.68213109</v>
      </c>
      <c r="G112" s="172">
        <v>2814.1414884999999</v>
      </c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1:17" hidden="1" outlineLevel="3" x14ac:dyDescent="0.2">
      <c r="A113" s="106" t="s">
        <v>94</v>
      </c>
      <c r="B113" s="86">
        <v>999.02286432999995</v>
      </c>
      <c r="C113" s="86">
        <v>1000.49975908</v>
      </c>
      <c r="D113" s="86">
        <v>1005.8952219</v>
      </c>
      <c r="E113" s="86">
        <v>1860.62048555</v>
      </c>
      <c r="F113" s="86">
        <v>2708.68213109</v>
      </c>
      <c r="G113" s="86">
        <v>2814.1414884999999</v>
      </c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1:17" x14ac:dyDescent="0.2">
      <c r="B114" s="223"/>
      <c r="C114" s="223"/>
      <c r="D114" s="223"/>
      <c r="E114" s="223"/>
      <c r="F114" s="223"/>
      <c r="G114" s="223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1:17" x14ac:dyDescent="0.2">
      <c r="B115" s="223"/>
      <c r="C115" s="223"/>
      <c r="D115" s="223"/>
      <c r="E115" s="223"/>
      <c r="F115" s="223"/>
      <c r="G115" s="223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1:17" x14ac:dyDescent="0.2">
      <c r="B116" s="223"/>
      <c r="C116" s="223"/>
      <c r="D116" s="223"/>
      <c r="E116" s="223"/>
      <c r="F116" s="223"/>
      <c r="G116" s="223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1:17" x14ac:dyDescent="0.2">
      <c r="B117" s="223"/>
      <c r="C117" s="223"/>
      <c r="D117" s="223"/>
      <c r="E117" s="223"/>
      <c r="F117" s="223"/>
      <c r="G117" s="223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1:17" x14ac:dyDescent="0.2">
      <c r="B118" s="223"/>
      <c r="C118" s="223"/>
      <c r="D118" s="223"/>
      <c r="E118" s="223"/>
      <c r="F118" s="223"/>
      <c r="G118" s="223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1:17" x14ac:dyDescent="0.2">
      <c r="B119" s="223"/>
      <c r="C119" s="223"/>
      <c r="D119" s="223"/>
      <c r="E119" s="223"/>
      <c r="F119" s="223"/>
      <c r="G119" s="223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1:17" x14ac:dyDescent="0.2">
      <c r="B120" s="223"/>
      <c r="C120" s="223"/>
      <c r="D120" s="223"/>
      <c r="E120" s="223"/>
      <c r="F120" s="223"/>
      <c r="G120" s="223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1:17" x14ac:dyDescent="0.2">
      <c r="B121" s="223"/>
      <c r="C121" s="223"/>
      <c r="D121" s="223"/>
      <c r="E121" s="223"/>
      <c r="F121" s="223"/>
      <c r="G121" s="223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1:17" x14ac:dyDescent="0.2">
      <c r="B122" s="223"/>
      <c r="C122" s="223"/>
      <c r="D122" s="223"/>
      <c r="E122" s="223"/>
      <c r="F122" s="223"/>
      <c r="G122" s="223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1:17" x14ac:dyDescent="0.2">
      <c r="B123" s="223"/>
      <c r="C123" s="223"/>
      <c r="D123" s="223"/>
      <c r="E123" s="223"/>
      <c r="F123" s="223"/>
      <c r="G123" s="223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1:17" x14ac:dyDescent="0.2">
      <c r="B124" s="223"/>
      <c r="C124" s="223"/>
      <c r="D124" s="223"/>
      <c r="E124" s="223"/>
      <c r="F124" s="223"/>
      <c r="G124" s="223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1:17" x14ac:dyDescent="0.2">
      <c r="B125" s="223"/>
      <c r="C125" s="223"/>
      <c r="D125" s="223"/>
      <c r="E125" s="223"/>
      <c r="F125" s="223"/>
      <c r="G125" s="223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1:17" x14ac:dyDescent="0.2">
      <c r="B126" s="223"/>
      <c r="C126" s="223"/>
      <c r="D126" s="223"/>
      <c r="E126" s="223"/>
      <c r="F126" s="223"/>
      <c r="G126" s="223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1:17" x14ac:dyDescent="0.2">
      <c r="B127" s="223"/>
      <c r="C127" s="223"/>
      <c r="D127" s="223"/>
      <c r="E127" s="223"/>
      <c r="F127" s="223"/>
      <c r="G127" s="223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1:17" x14ac:dyDescent="0.2">
      <c r="B128" s="223"/>
      <c r="C128" s="223"/>
      <c r="D128" s="223"/>
      <c r="E128" s="223"/>
      <c r="F128" s="223"/>
      <c r="G128" s="223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223"/>
      <c r="C129" s="223"/>
      <c r="D129" s="223"/>
      <c r="E129" s="223"/>
      <c r="F129" s="223"/>
      <c r="G129" s="223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223"/>
      <c r="C130" s="223"/>
      <c r="D130" s="223"/>
      <c r="E130" s="223"/>
      <c r="F130" s="223"/>
      <c r="G130" s="223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223"/>
      <c r="C131" s="223"/>
      <c r="D131" s="223"/>
      <c r="E131" s="223"/>
      <c r="F131" s="223"/>
      <c r="G131" s="223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223"/>
      <c r="C132" s="223"/>
      <c r="D132" s="223"/>
      <c r="E132" s="223"/>
      <c r="F132" s="223"/>
      <c r="G132" s="223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223"/>
      <c r="C133" s="223"/>
      <c r="D133" s="223"/>
      <c r="E133" s="223"/>
      <c r="F133" s="223"/>
      <c r="G133" s="223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223"/>
      <c r="C134" s="223"/>
      <c r="D134" s="223"/>
      <c r="E134" s="223"/>
      <c r="F134" s="223"/>
      <c r="G134" s="223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223"/>
      <c r="C135" s="223"/>
      <c r="D135" s="223"/>
      <c r="E135" s="223"/>
      <c r="F135" s="223"/>
      <c r="G135" s="223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223"/>
      <c r="C136" s="223"/>
      <c r="D136" s="223"/>
      <c r="E136" s="223"/>
      <c r="F136" s="223"/>
      <c r="G136" s="223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223"/>
      <c r="C137" s="223"/>
      <c r="D137" s="223"/>
      <c r="E137" s="223"/>
      <c r="F137" s="223"/>
      <c r="G137" s="223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223"/>
      <c r="C138" s="223"/>
      <c r="D138" s="223"/>
      <c r="E138" s="223"/>
      <c r="F138" s="223"/>
      <c r="G138" s="223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223"/>
      <c r="C139" s="223"/>
      <c r="D139" s="223"/>
      <c r="E139" s="223"/>
      <c r="F139" s="223"/>
      <c r="G139" s="223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223"/>
      <c r="C140" s="223"/>
      <c r="D140" s="223"/>
      <c r="E140" s="223"/>
      <c r="F140" s="223"/>
      <c r="G140" s="223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223"/>
      <c r="C141" s="223"/>
      <c r="D141" s="223"/>
      <c r="E141" s="223"/>
      <c r="F141" s="223"/>
      <c r="G141" s="223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223"/>
      <c r="C142" s="223"/>
      <c r="D142" s="223"/>
      <c r="E142" s="223"/>
      <c r="F142" s="223"/>
      <c r="G142" s="223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223"/>
      <c r="C143" s="223"/>
      <c r="D143" s="223"/>
      <c r="E143" s="223"/>
      <c r="F143" s="223"/>
      <c r="G143" s="223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223"/>
      <c r="C144" s="223"/>
      <c r="D144" s="223"/>
      <c r="E144" s="223"/>
      <c r="F144" s="223"/>
      <c r="G144" s="223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223"/>
      <c r="C145" s="223"/>
      <c r="D145" s="223"/>
      <c r="E145" s="223"/>
      <c r="F145" s="223"/>
      <c r="G145" s="223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223"/>
      <c r="C146" s="223"/>
      <c r="D146" s="223"/>
      <c r="E146" s="223"/>
      <c r="F146" s="223"/>
      <c r="G146" s="223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223"/>
      <c r="C147" s="223"/>
      <c r="D147" s="223"/>
      <c r="E147" s="223"/>
      <c r="F147" s="223"/>
      <c r="G147" s="223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223"/>
      <c r="C148" s="223"/>
      <c r="D148" s="223"/>
      <c r="E148" s="223"/>
      <c r="F148" s="223"/>
      <c r="G148" s="223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223"/>
      <c r="C149" s="223"/>
      <c r="D149" s="223"/>
      <c r="E149" s="223"/>
      <c r="F149" s="223"/>
      <c r="G149" s="223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223"/>
      <c r="C150" s="223"/>
      <c r="D150" s="223"/>
      <c r="E150" s="223"/>
      <c r="F150" s="223"/>
      <c r="G150" s="223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223"/>
      <c r="C151" s="223"/>
      <c r="D151" s="223"/>
      <c r="E151" s="223"/>
      <c r="F151" s="223"/>
      <c r="G151" s="223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223"/>
      <c r="C152" s="223"/>
      <c r="D152" s="223"/>
      <c r="E152" s="223"/>
      <c r="F152" s="223"/>
      <c r="G152" s="223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223"/>
      <c r="C153" s="223"/>
      <c r="D153" s="223"/>
      <c r="E153" s="223"/>
      <c r="F153" s="223"/>
      <c r="G153" s="223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223"/>
      <c r="C154" s="223"/>
      <c r="D154" s="223"/>
      <c r="E154" s="223"/>
      <c r="F154" s="223"/>
      <c r="G154" s="223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223"/>
      <c r="C155" s="223"/>
      <c r="D155" s="223"/>
      <c r="E155" s="223"/>
      <c r="F155" s="223"/>
      <c r="G155" s="223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223"/>
      <c r="C156" s="223"/>
      <c r="D156" s="223"/>
      <c r="E156" s="223"/>
      <c r="F156" s="223"/>
      <c r="G156" s="223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223"/>
      <c r="C157" s="223"/>
      <c r="D157" s="223"/>
      <c r="E157" s="223"/>
      <c r="F157" s="223"/>
      <c r="G157" s="223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223"/>
      <c r="C158" s="223"/>
      <c r="D158" s="223"/>
      <c r="E158" s="223"/>
      <c r="F158" s="223"/>
      <c r="G158" s="223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223"/>
      <c r="C159" s="223"/>
      <c r="D159" s="223"/>
      <c r="E159" s="223"/>
      <c r="F159" s="223"/>
      <c r="G159" s="223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223"/>
      <c r="C160" s="223"/>
      <c r="D160" s="223"/>
      <c r="E160" s="223"/>
      <c r="F160" s="223"/>
      <c r="G160" s="223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223"/>
      <c r="C161" s="223"/>
      <c r="D161" s="223"/>
      <c r="E161" s="223"/>
      <c r="F161" s="223"/>
      <c r="G161" s="223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223"/>
      <c r="C162" s="223"/>
      <c r="D162" s="223"/>
      <c r="E162" s="223"/>
      <c r="F162" s="223"/>
      <c r="G162" s="223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223"/>
      <c r="C163" s="223"/>
      <c r="D163" s="223"/>
      <c r="E163" s="223"/>
      <c r="F163" s="223"/>
      <c r="G163" s="223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223"/>
      <c r="C164" s="223"/>
      <c r="D164" s="223"/>
      <c r="E164" s="223"/>
      <c r="F164" s="223"/>
      <c r="G164" s="223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223"/>
      <c r="C165" s="223"/>
      <c r="D165" s="223"/>
      <c r="E165" s="223"/>
      <c r="F165" s="223"/>
      <c r="G165" s="223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223"/>
      <c r="C166" s="223"/>
      <c r="D166" s="223"/>
      <c r="E166" s="223"/>
      <c r="F166" s="223"/>
      <c r="G166" s="223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223"/>
      <c r="C167" s="223"/>
      <c r="D167" s="223"/>
      <c r="E167" s="223"/>
      <c r="F167" s="223"/>
      <c r="G167" s="223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223"/>
      <c r="C168" s="223"/>
      <c r="D168" s="223"/>
      <c r="E168" s="223"/>
      <c r="F168" s="223"/>
      <c r="G168" s="223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</sheetData>
  <mergeCells count="1">
    <mergeCell ref="A2:G2"/>
  </mergeCells>
  <printOptions horizontalCentered="1" verticalCentered="1"/>
  <pageMargins left="0.39370078740157483" right="0.39370078740157483" top="1.1811023622047245" bottom="0.98425196850393704" header="0.51181102362204722" footer="0.51181102362204722"/>
  <pageSetup paperSize="9"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G16" sqref="G16"/>
    </sheetView>
  </sheetViews>
  <sheetFormatPr defaultRowHeight="12.75" outlineLevelRow="3" x14ac:dyDescent="0.2"/>
  <cols>
    <col min="1" max="1" width="52" style="44" customWidth="1"/>
    <col min="2" max="7" width="15.140625" style="206" customWidth="1"/>
    <col min="8" max="16384" width="9.140625" style="44"/>
  </cols>
  <sheetData>
    <row r="2" spans="1:19" ht="18.75" x14ac:dyDescent="0.3">
      <c r="A2" s="5" t="s">
        <v>170</v>
      </c>
      <c r="B2" s="3"/>
      <c r="C2" s="3"/>
      <c r="D2" s="3"/>
      <c r="E2" s="3"/>
      <c r="F2" s="3"/>
      <c r="G2" s="3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x14ac:dyDescent="0.2">
      <c r="A3" s="235"/>
    </row>
    <row r="4" spans="1:19" s="67" customFormat="1" x14ac:dyDescent="0.2">
      <c r="B4" s="224"/>
      <c r="C4" s="224"/>
      <c r="D4" s="224"/>
      <c r="E4" s="224"/>
      <c r="F4" s="224"/>
      <c r="G4" s="67" t="str">
        <f>VALUSD</f>
        <v>млн. дол. США</v>
      </c>
    </row>
    <row r="5" spans="1:19" s="171" customFormat="1" x14ac:dyDescent="0.2">
      <c r="A5" s="94"/>
      <c r="B5" s="98">
        <v>40908</v>
      </c>
      <c r="C5" s="98">
        <v>41274</v>
      </c>
      <c r="D5" s="98">
        <v>41639</v>
      </c>
      <c r="E5" s="98">
        <v>42004</v>
      </c>
      <c r="F5" s="98">
        <v>42369</v>
      </c>
      <c r="G5" s="98">
        <v>42582</v>
      </c>
    </row>
    <row r="6" spans="1:19" s="204" customFormat="1" ht="31.5" x14ac:dyDescent="0.2">
      <c r="A6" s="121" t="s">
        <v>172</v>
      </c>
      <c r="B6" s="10">
        <f t="shared" ref="B6:G6" si="0">B$7+B$65</f>
        <v>59223.658234119997</v>
      </c>
      <c r="C6" s="10">
        <f t="shared" si="0"/>
        <v>64495.287511390001</v>
      </c>
      <c r="D6" s="10">
        <f t="shared" si="0"/>
        <v>73162.338414950005</v>
      </c>
      <c r="E6" s="10">
        <f t="shared" si="0"/>
        <v>69811.92296293001</v>
      </c>
      <c r="F6" s="10">
        <f t="shared" si="0"/>
        <v>65505.686112320007</v>
      </c>
      <c r="G6" s="10">
        <f t="shared" si="0"/>
        <v>66995.21091604</v>
      </c>
    </row>
    <row r="7" spans="1:19" s="14" customFormat="1" ht="15" x14ac:dyDescent="0.2">
      <c r="A7" s="35" t="s">
        <v>74</v>
      </c>
      <c r="B7" s="17">
        <f t="shared" ref="B7:G7" si="1">B$8+B$33</f>
        <v>44716.246612729999</v>
      </c>
      <c r="C7" s="17">
        <f t="shared" si="1"/>
        <v>49945.981999039999</v>
      </c>
      <c r="D7" s="17">
        <f t="shared" si="1"/>
        <v>60079.89859088001</v>
      </c>
      <c r="E7" s="17">
        <f t="shared" si="1"/>
        <v>60058.160629950005</v>
      </c>
      <c r="F7" s="17">
        <f t="shared" si="1"/>
        <v>55593.105028710008</v>
      </c>
      <c r="G7" s="17">
        <f t="shared" si="1"/>
        <v>57559.047772720005</v>
      </c>
    </row>
    <row r="8" spans="1:19" s="40" customFormat="1" ht="15" outlineLevel="1" x14ac:dyDescent="0.2">
      <c r="A8" s="186" t="s">
        <v>50</v>
      </c>
      <c r="B8" s="208">
        <f t="shared" ref="B8:G8" si="2">B$9+B$31</f>
        <v>20209.142439779996</v>
      </c>
      <c r="C8" s="208">
        <f t="shared" si="2"/>
        <v>23808.244427200003</v>
      </c>
      <c r="D8" s="208">
        <f t="shared" si="2"/>
        <v>32148.076524250002</v>
      </c>
      <c r="E8" s="208">
        <f t="shared" si="2"/>
        <v>29235.627080110004</v>
      </c>
      <c r="F8" s="208">
        <f t="shared" si="2"/>
        <v>21166.125221090002</v>
      </c>
      <c r="G8" s="208">
        <f t="shared" si="2"/>
        <v>21980.464364610001</v>
      </c>
    </row>
    <row r="9" spans="1:19" s="26" customFormat="1" ht="25.5" outlineLevel="2" collapsed="1" x14ac:dyDescent="0.2">
      <c r="A9" s="263" t="s">
        <v>130</v>
      </c>
      <c r="B9" s="93">
        <f t="shared" ref="B9:G9" si="3">SUM(B$10:B$30)</f>
        <v>19811.878360579998</v>
      </c>
      <c r="C9" s="93">
        <f t="shared" si="3"/>
        <v>23427.685435890002</v>
      </c>
      <c r="D9" s="93">
        <f t="shared" si="3"/>
        <v>31784.063576040004</v>
      </c>
      <c r="E9" s="93">
        <f t="shared" si="3"/>
        <v>29059.497891580002</v>
      </c>
      <c r="F9" s="93">
        <f t="shared" si="3"/>
        <v>21055.917848520003</v>
      </c>
      <c r="G9" s="93">
        <f t="shared" si="3"/>
        <v>21876.467954670003</v>
      </c>
    </row>
    <row r="10" spans="1:19" s="159" customFormat="1" hidden="1" outlineLevel="3" x14ac:dyDescent="0.2">
      <c r="A10" s="264" t="s">
        <v>52</v>
      </c>
      <c r="B10" s="140">
        <v>0</v>
      </c>
      <c r="C10" s="140">
        <v>103.3695</v>
      </c>
      <c r="D10" s="140">
        <v>200</v>
      </c>
      <c r="E10" s="140">
        <v>5.6077424000000002</v>
      </c>
      <c r="F10" s="140">
        <v>4.1098024500000001</v>
      </c>
      <c r="G10" s="140">
        <v>0</v>
      </c>
    </row>
    <row r="11" spans="1:19" hidden="1" outlineLevel="3" x14ac:dyDescent="0.2">
      <c r="A11" s="265" t="s">
        <v>183</v>
      </c>
      <c r="B11" s="86">
        <v>0</v>
      </c>
      <c r="C11" s="86">
        <v>0</v>
      </c>
      <c r="D11" s="86">
        <v>295.38068247000001</v>
      </c>
      <c r="E11" s="86">
        <v>0</v>
      </c>
      <c r="F11" s="86">
        <v>0</v>
      </c>
      <c r="G11" s="86">
        <v>0</v>
      </c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19" hidden="1" outlineLevel="3" x14ac:dyDescent="0.2">
      <c r="A12" s="265" t="s">
        <v>161</v>
      </c>
      <c r="B12" s="86">
        <v>1928.98307843</v>
      </c>
      <c r="C12" s="86">
        <v>1928.2108094800001</v>
      </c>
      <c r="D12" s="86">
        <v>1969.49693484</v>
      </c>
      <c r="E12" s="86">
        <v>3187.0048849599998</v>
      </c>
      <c r="F12" s="86">
        <v>2523.1991677199999</v>
      </c>
      <c r="G12" s="86">
        <v>2442.0503597500001</v>
      </c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19" hidden="1" outlineLevel="3" x14ac:dyDescent="0.2">
      <c r="A13" s="265" t="s">
        <v>44</v>
      </c>
      <c r="B13" s="86">
        <v>481.86199905000001</v>
      </c>
      <c r="C13" s="86">
        <v>481.66908545000001</v>
      </c>
      <c r="D13" s="86">
        <v>481.66908545000001</v>
      </c>
      <c r="E13" s="86">
        <v>244.15558407</v>
      </c>
      <c r="F13" s="86">
        <v>1620.07918365</v>
      </c>
      <c r="G13" s="86">
        <v>1567.9756888899999</v>
      </c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9" hidden="1" outlineLevel="3" x14ac:dyDescent="0.2">
      <c r="A14" s="265" t="s">
        <v>72</v>
      </c>
      <c r="B14" s="86">
        <v>579.33278619999999</v>
      </c>
      <c r="C14" s="86">
        <v>1800.6769834900001</v>
      </c>
      <c r="D14" s="86">
        <v>370.16349306000001</v>
      </c>
      <c r="E14" s="86">
        <v>465.34948921</v>
      </c>
      <c r="F14" s="86">
        <v>345.14499999999998</v>
      </c>
      <c r="G14" s="86">
        <v>109.06314021999999</v>
      </c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9" hidden="1" outlineLevel="3" x14ac:dyDescent="0.2">
      <c r="A15" s="265" t="s">
        <v>121</v>
      </c>
      <c r="B15" s="86">
        <v>187.73936768999999</v>
      </c>
      <c r="C15" s="86">
        <v>187.66420618000001</v>
      </c>
      <c r="D15" s="86">
        <v>187.66420618000001</v>
      </c>
      <c r="E15" s="86">
        <v>95.126021690000002</v>
      </c>
      <c r="F15" s="86">
        <v>62.49826307</v>
      </c>
      <c r="G15" s="86">
        <v>60.488251490000003</v>
      </c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hidden="1" outlineLevel="3" x14ac:dyDescent="0.2">
      <c r="A16" s="265" t="s">
        <v>178</v>
      </c>
      <c r="B16" s="86">
        <v>0</v>
      </c>
      <c r="C16" s="86">
        <v>0</v>
      </c>
      <c r="D16" s="86">
        <v>0</v>
      </c>
      <c r="E16" s="86">
        <v>166.00315209999999</v>
      </c>
      <c r="F16" s="86">
        <v>109.06488557</v>
      </c>
      <c r="G16" s="86">
        <v>105.55724116</v>
      </c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1:17" hidden="1" outlineLevel="3" x14ac:dyDescent="0.2">
      <c r="A17" s="265" t="s">
        <v>77</v>
      </c>
      <c r="B17" s="86">
        <v>0</v>
      </c>
      <c r="C17" s="86">
        <v>0</v>
      </c>
      <c r="D17" s="86">
        <v>0</v>
      </c>
      <c r="E17" s="86">
        <v>206.10638032</v>
      </c>
      <c r="F17" s="86">
        <v>135.41290332</v>
      </c>
      <c r="G17" s="86">
        <v>131.05787821999999</v>
      </c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17" hidden="1" outlineLevel="3" x14ac:dyDescent="0.2">
      <c r="A18" s="265" t="s">
        <v>142</v>
      </c>
      <c r="B18" s="86">
        <v>0</v>
      </c>
      <c r="C18" s="86">
        <v>0</v>
      </c>
      <c r="D18" s="86">
        <v>0</v>
      </c>
      <c r="E18" s="86">
        <v>1005.09139835</v>
      </c>
      <c r="F18" s="86">
        <v>660.34998111000004</v>
      </c>
      <c r="G18" s="86">
        <v>639.11241313000005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17" hidden="1" outlineLevel="3" x14ac:dyDescent="0.2">
      <c r="A19" s="265" t="s">
        <v>140</v>
      </c>
      <c r="B19" s="86">
        <v>262.83511478999998</v>
      </c>
      <c r="C19" s="86">
        <v>714.25445051999998</v>
      </c>
      <c r="D19" s="86">
        <v>350.73500000000001</v>
      </c>
      <c r="E19" s="86">
        <v>48.788000629999999</v>
      </c>
      <c r="F19" s="86">
        <v>43.704000389999997</v>
      </c>
      <c r="G19" s="86">
        <v>755.51800000000003</v>
      </c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1:17" hidden="1" outlineLevel="3" x14ac:dyDescent="0.2">
      <c r="A20" s="265" t="s">
        <v>132</v>
      </c>
      <c r="B20" s="86">
        <v>819.07782425000005</v>
      </c>
      <c r="C20" s="86">
        <v>1386.0079572100001</v>
      </c>
      <c r="D20" s="86">
        <v>2548.58078832</v>
      </c>
      <c r="E20" s="86">
        <v>2594.2371371499999</v>
      </c>
      <c r="F20" s="86">
        <v>912.90555955000002</v>
      </c>
      <c r="G20" s="86">
        <v>1986.1210588900001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1:17" hidden="1" outlineLevel="3" x14ac:dyDescent="0.2">
      <c r="A21" s="265" t="s">
        <v>136</v>
      </c>
      <c r="B21" s="86">
        <v>81.353725999999995</v>
      </c>
      <c r="C21" s="86">
        <v>0</v>
      </c>
      <c r="D21" s="86">
        <v>0</v>
      </c>
      <c r="E21" s="86">
        <v>0</v>
      </c>
      <c r="F21" s="86">
        <v>0</v>
      </c>
      <c r="G21" s="86">
        <v>16.775408410000001</v>
      </c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1:17" hidden="1" outlineLevel="3" x14ac:dyDescent="0.2">
      <c r="A22" s="265" t="s">
        <v>0</v>
      </c>
      <c r="B22" s="86">
        <v>3617.8082054699998</v>
      </c>
      <c r="C22" s="86">
        <v>3559.8995897999998</v>
      </c>
      <c r="D22" s="86">
        <v>4335.8559353399996</v>
      </c>
      <c r="E22" s="86">
        <v>2954.3006224400001</v>
      </c>
      <c r="F22" s="86">
        <v>1807.33460988</v>
      </c>
      <c r="G22" s="86">
        <v>1405.7196986399999</v>
      </c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1:17" hidden="1" outlineLevel="3" x14ac:dyDescent="0.2">
      <c r="A23" s="265" t="s">
        <v>85</v>
      </c>
      <c r="B23" s="86">
        <v>200.03867431</v>
      </c>
      <c r="C23" s="86">
        <v>199.95858877000001</v>
      </c>
      <c r="D23" s="86">
        <v>815.48413612000002</v>
      </c>
      <c r="E23" s="86">
        <v>185.31708674000001</v>
      </c>
      <c r="F23" s="86">
        <v>160.20832754</v>
      </c>
      <c r="G23" s="86">
        <v>160.2016275</v>
      </c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1:17" hidden="1" outlineLevel="3" x14ac:dyDescent="0.2">
      <c r="A24" s="265" t="s">
        <v>152</v>
      </c>
      <c r="B24" s="86">
        <v>3434.4725024600002</v>
      </c>
      <c r="C24" s="86">
        <v>4086.78760164</v>
      </c>
      <c r="D24" s="86">
        <v>9422.9182135400006</v>
      </c>
      <c r="E24" s="86">
        <v>8331.75674368</v>
      </c>
      <c r="F24" s="86">
        <v>6676.2232943400004</v>
      </c>
      <c r="G24" s="86">
        <v>6493.4406124500001</v>
      </c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1:17" hidden="1" outlineLevel="3" x14ac:dyDescent="0.2">
      <c r="A25" s="265" t="s">
        <v>39</v>
      </c>
      <c r="B25" s="86">
        <v>258.48264356999999</v>
      </c>
      <c r="C25" s="86">
        <v>0</v>
      </c>
      <c r="D25" s="86">
        <v>69.284373830000007</v>
      </c>
      <c r="E25" s="86">
        <v>10.780949120000001</v>
      </c>
      <c r="F25" s="86">
        <v>0</v>
      </c>
      <c r="G25" s="86">
        <v>43.822931699999998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</row>
    <row r="26" spans="1:17" hidden="1" outlineLevel="3" x14ac:dyDescent="0.2">
      <c r="A26" s="265" t="s">
        <v>28</v>
      </c>
      <c r="B26" s="86">
        <v>1189.0159954000001</v>
      </c>
      <c r="C26" s="86">
        <v>1188.5399724599999</v>
      </c>
      <c r="D26" s="86">
        <v>1188.5399724599999</v>
      </c>
      <c r="E26" s="86">
        <v>1718.6101251499999</v>
      </c>
      <c r="F26" s="86">
        <v>1129.1352861099999</v>
      </c>
      <c r="G26" s="86">
        <v>971.8445739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1:17" hidden="1" outlineLevel="3" x14ac:dyDescent="0.2">
      <c r="A27" s="265" t="s">
        <v>109</v>
      </c>
      <c r="B27" s="86">
        <v>3071.2910210599998</v>
      </c>
      <c r="C27" s="86">
        <v>4140.50319029</v>
      </c>
      <c r="D27" s="86">
        <v>5898.1472538300004</v>
      </c>
      <c r="E27" s="86">
        <v>3464.15936887</v>
      </c>
      <c r="F27" s="86">
        <v>2025.9766530700001</v>
      </c>
      <c r="G27" s="86">
        <v>1654.9501327099999</v>
      </c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7" hidden="1" outlineLevel="3" x14ac:dyDescent="0.2">
      <c r="A28" s="265" t="s">
        <v>169</v>
      </c>
      <c r="B28" s="86">
        <v>1789.9319131899999</v>
      </c>
      <c r="C28" s="86">
        <v>1789.21531342</v>
      </c>
      <c r="D28" s="86">
        <v>1789.21531342</v>
      </c>
      <c r="E28" s="86">
        <v>1985.03895984</v>
      </c>
      <c r="F28" s="86">
        <v>1304.18033797</v>
      </c>
      <c r="G28" s="86">
        <v>1262.23649099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1:17" hidden="1" outlineLevel="3" x14ac:dyDescent="0.2">
      <c r="A29" s="265" t="s">
        <v>2</v>
      </c>
      <c r="B29" s="86">
        <v>47.98</v>
      </c>
      <c r="C29" s="86">
        <v>0</v>
      </c>
      <c r="D29" s="86">
        <v>0</v>
      </c>
      <c r="E29" s="86">
        <v>53.58765889</v>
      </c>
      <c r="F29" s="86">
        <v>0</v>
      </c>
      <c r="G29" s="86">
        <v>7.9266627500000002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1:17" hidden="1" outlineLevel="3" x14ac:dyDescent="0.2">
      <c r="A30" s="265" t="s">
        <v>56</v>
      </c>
      <c r="B30" s="86">
        <v>1861.6735087100001</v>
      </c>
      <c r="C30" s="86">
        <v>1860.9281871799999</v>
      </c>
      <c r="D30" s="86">
        <v>1860.9281871799999</v>
      </c>
      <c r="E30" s="86">
        <v>2338.4765859700001</v>
      </c>
      <c r="F30" s="86">
        <v>1536.3905927799999</v>
      </c>
      <c r="G30" s="86">
        <v>2062.6057838699999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1:17" ht="25.5" outlineLevel="2" collapsed="1" x14ac:dyDescent="0.2">
      <c r="A31" s="266" t="s">
        <v>8</v>
      </c>
      <c r="B31" s="172">
        <f t="shared" ref="B31:F31" si="4">SUM(B$32:B$32)</f>
        <v>397.26407920000003</v>
      </c>
      <c r="C31" s="172">
        <f t="shared" si="4"/>
        <v>380.55899131000001</v>
      </c>
      <c r="D31" s="172">
        <f t="shared" si="4"/>
        <v>364.01294820999999</v>
      </c>
      <c r="E31" s="172">
        <f t="shared" si="4"/>
        <v>176.12918852999999</v>
      </c>
      <c r="F31" s="172">
        <f t="shared" si="4"/>
        <v>110.20737257</v>
      </c>
      <c r="G31" s="172">
        <v>103.99640994000001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1:17" hidden="1" outlineLevel="3" x14ac:dyDescent="0.2">
      <c r="A32" s="265" t="s">
        <v>97</v>
      </c>
      <c r="B32" s="86">
        <v>397.26407920000003</v>
      </c>
      <c r="C32" s="86">
        <v>380.55899131000001</v>
      </c>
      <c r="D32" s="86">
        <v>364.01294820999999</v>
      </c>
      <c r="E32" s="86">
        <v>176.12918852999999</v>
      </c>
      <c r="F32" s="86">
        <v>110.20737257</v>
      </c>
      <c r="G32" s="86">
        <v>103.99640994000001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1:17" ht="15" outlineLevel="1" x14ac:dyDescent="0.25">
      <c r="A33" s="267" t="s">
        <v>80</v>
      </c>
      <c r="B33" s="41">
        <f t="shared" ref="B33:G33" si="5">B$34+B$41+B$49+B$52+B$63</f>
        <v>24507.104172949999</v>
      </c>
      <c r="C33" s="41">
        <f t="shared" si="5"/>
        <v>26137.737571839996</v>
      </c>
      <c r="D33" s="41">
        <f t="shared" si="5"/>
        <v>27931.822066630004</v>
      </c>
      <c r="E33" s="41">
        <f t="shared" si="5"/>
        <v>30822.533549840002</v>
      </c>
      <c r="F33" s="41">
        <f t="shared" si="5"/>
        <v>34426.979807620002</v>
      </c>
      <c r="G33" s="41">
        <f t="shared" si="5"/>
        <v>35578.583408110004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1:17" ht="25.5" outlineLevel="2" collapsed="1" x14ac:dyDescent="0.2">
      <c r="A34" s="266" t="s">
        <v>143</v>
      </c>
      <c r="B34" s="172">
        <f t="shared" ref="B34:F34" si="6">SUM(B$35:B$40)</f>
        <v>10556.563607870001</v>
      </c>
      <c r="C34" s="172">
        <f t="shared" si="6"/>
        <v>10020.918685339999</v>
      </c>
      <c r="D34" s="172">
        <f t="shared" si="6"/>
        <v>7744.7329021799997</v>
      </c>
      <c r="E34" s="172">
        <f t="shared" si="6"/>
        <v>10723.233205780001</v>
      </c>
      <c r="F34" s="172">
        <f t="shared" si="6"/>
        <v>14059.99637889</v>
      </c>
      <c r="G34" s="172">
        <v>14058.279767280001</v>
      </c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1:17" hidden="1" outlineLevel="3" x14ac:dyDescent="0.2">
      <c r="A35" s="265" t="s">
        <v>29</v>
      </c>
      <c r="B35" s="86">
        <v>0</v>
      </c>
      <c r="C35" s="86">
        <v>0</v>
      </c>
      <c r="D35" s="86">
        <v>0</v>
      </c>
      <c r="E35" s="86">
        <v>1658.79202128</v>
      </c>
      <c r="F35" s="86">
        <v>2414.6460216999999</v>
      </c>
      <c r="G35" s="86">
        <v>2450.88997896</v>
      </c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1:17" hidden="1" outlineLevel="3" x14ac:dyDescent="0.2">
      <c r="A36" s="265" t="s">
        <v>98</v>
      </c>
      <c r="B36" s="86">
        <v>444.74415620000002</v>
      </c>
      <c r="C36" s="86">
        <v>533.80903995999995</v>
      </c>
      <c r="D36" s="86">
        <v>596.35252766999997</v>
      </c>
      <c r="E36" s="86">
        <v>594.15593354999999</v>
      </c>
      <c r="F36" s="86">
        <v>582.92959400999996</v>
      </c>
      <c r="G36" s="86">
        <v>602.98127706000002</v>
      </c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1:17" hidden="1" outlineLevel="3" x14ac:dyDescent="0.2">
      <c r="A37" s="265" t="s">
        <v>78</v>
      </c>
      <c r="B37" s="86">
        <v>257.77999448999998</v>
      </c>
      <c r="C37" s="86">
        <v>400.76320379999999</v>
      </c>
      <c r="D37" s="86">
        <v>535.86069740999994</v>
      </c>
      <c r="E37" s="86">
        <v>485.33245176999998</v>
      </c>
      <c r="F37" s="86">
        <v>522.07487058000004</v>
      </c>
      <c r="G37" s="86">
        <v>536.59296540000003</v>
      </c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1:17" hidden="1" outlineLevel="3" x14ac:dyDescent="0.2">
      <c r="A38" s="265" t="s">
        <v>66</v>
      </c>
      <c r="B38" s="86">
        <v>3014.43014468</v>
      </c>
      <c r="C38" s="86">
        <v>3031.84249258</v>
      </c>
      <c r="D38" s="86">
        <v>3070.1299195000001</v>
      </c>
      <c r="E38" s="86">
        <v>4332.6086601799998</v>
      </c>
      <c r="F38" s="86">
        <v>5197.6524570499996</v>
      </c>
      <c r="G38" s="86">
        <v>5095.6319940499998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1:17" hidden="1" outlineLevel="3" x14ac:dyDescent="0.2">
      <c r="A39" s="265" t="s">
        <v>94</v>
      </c>
      <c r="B39" s="86">
        <v>6839.6093124999998</v>
      </c>
      <c r="C39" s="86">
        <v>6054.5039489999999</v>
      </c>
      <c r="D39" s="86">
        <v>3542.3897575999999</v>
      </c>
      <c r="E39" s="86">
        <v>3651.894139</v>
      </c>
      <c r="F39" s="86">
        <v>5341.8389230499997</v>
      </c>
      <c r="G39" s="86">
        <v>5371.3290393099996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1:17" hidden="1" outlineLevel="3" x14ac:dyDescent="0.2">
      <c r="A40" s="265" t="s">
        <v>23</v>
      </c>
      <c r="B40" s="86">
        <v>0</v>
      </c>
      <c r="C40" s="86">
        <v>0</v>
      </c>
      <c r="D40" s="86">
        <v>0</v>
      </c>
      <c r="E40" s="86">
        <v>0.45</v>
      </c>
      <c r="F40" s="86">
        <v>0.85451250000000001</v>
      </c>
      <c r="G40" s="86">
        <v>0.85451250000000001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1:17" ht="25.5" outlineLevel="2" collapsed="1" x14ac:dyDescent="0.2">
      <c r="A41" s="266" t="s">
        <v>4</v>
      </c>
      <c r="B41" s="172">
        <f t="shared" ref="B41:F41" si="7">SUM(B$42:B$48)</f>
        <v>1341.8282309599999</v>
      </c>
      <c r="C41" s="172">
        <f t="shared" si="7"/>
        <v>1138.4338014099999</v>
      </c>
      <c r="D41" s="172">
        <f t="shared" si="7"/>
        <v>910.66290189000006</v>
      </c>
      <c r="E41" s="172">
        <f t="shared" si="7"/>
        <v>1038.2854149</v>
      </c>
      <c r="F41" s="172">
        <f t="shared" si="7"/>
        <v>1362.81742308</v>
      </c>
      <c r="G41" s="172">
        <v>1765.84553048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1:17" hidden="1" outlineLevel="3" x14ac:dyDescent="0.2">
      <c r="A42" s="265" t="s">
        <v>106</v>
      </c>
      <c r="B42" s="86">
        <v>20.88794459</v>
      </c>
      <c r="C42" s="86">
        <v>10.59048492</v>
      </c>
      <c r="D42" s="86">
        <v>0</v>
      </c>
      <c r="E42" s="86">
        <v>0</v>
      </c>
      <c r="F42" s="86">
        <v>0</v>
      </c>
      <c r="G42" s="86">
        <v>0</v>
      </c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1:17" hidden="1" outlineLevel="3" x14ac:dyDescent="0.2">
      <c r="A43" s="265" t="s">
        <v>103</v>
      </c>
      <c r="B43" s="86">
        <v>0</v>
      </c>
      <c r="C43" s="86">
        <v>0</v>
      </c>
      <c r="D43" s="86">
        <v>0</v>
      </c>
      <c r="E43" s="86">
        <v>171.99464555</v>
      </c>
      <c r="F43" s="86">
        <v>288.07592721999998</v>
      </c>
      <c r="G43" s="86">
        <v>303.93970466000002</v>
      </c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1:17" hidden="1" outlineLevel="3" x14ac:dyDescent="0.2">
      <c r="A44" s="265" t="s">
        <v>36</v>
      </c>
      <c r="B44" s="86">
        <v>102.8891536</v>
      </c>
      <c r="C44" s="86">
        <v>60.29343823</v>
      </c>
      <c r="D44" s="86">
        <v>13.322763480000001</v>
      </c>
      <c r="E44" s="86">
        <v>8.5379001100000007</v>
      </c>
      <c r="F44" s="86">
        <v>226.16820203</v>
      </c>
      <c r="G44" s="86">
        <v>229.56299802999999</v>
      </c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1:17" hidden="1" outlineLevel="3" x14ac:dyDescent="0.2">
      <c r="A45" s="265" t="s">
        <v>9</v>
      </c>
      <c r="B45" s="86">
        <v>899.10586000000001</v>
      </c>
      <c r="C45" s="86">
        <v>801.35586000000001</v>
      </c>
      <c r="D45" s="86">
        <v>703.60586000000001</v>
      </c>
      <c r="E45" s="86">
        <v>605.85586000000001</v>
      </c>
      <c r="F45" s="86">
        <v>605.85586000000001</v>
      </c>
      <c r="G45" s="86">
        <v>605.85586000000001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1:17" hidden="1" outlineLevel="3" x14ac:dyDescent="0.2">
      <c r="A46" s="265" t="s">
        <v>99</v>
      </c>
      <c r="B46" s="86">
        <v>54.401777250000002</v>
      </c>
      <c r="C46" s="86">
        <v>33.136794510000001</v>
      </c>
      <c r="D46" s="86">
        <v>11.871811750000001</v>
      </c>
      <c r="E46" s="86">
        <v>10.446904590000001</v>
      </c>
      <c r="F46" s="86">
        <v>9.0219974300000008</v>
      </c>
      <c r="G46" s="86">
        <v>9.0219974300000008</v>
      </c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1:17" hidden="1" outlineLevel="3" x14ac:dyDescent="0.2">
      <c r="A47" s="265" t="s">
        <v>60</v>
      </c>
      <c r="B47" s="86">
        <v>5.4311100400000001</v>
      </c>
      <c r="C47" s="86">
        <v>2.77749727</v>
      </c>
      <c r="D47" s="86">
        <v>0</v>
      </c>
      <c r="E47" s="86">
        <v>0</v>
      </c>
      <c r="F47" s="86">
        <v>0</v>
      </c>
      <c r="G47" s="86">
        <v>0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1:17" hidden="1" outlineLevel="3" x14ac:dyDescent="0.2">
      <c r="A48" s="265" t="s">
        <v>105</v>
      </c>
      <c r="B48" s="86">
        <v>259.11238548</v>
      </c>
      <c r="C48" s="86">
        <v>230.27972647999999</v>
      </c>
      <c r="D48" s="86">
        <v>181.86246666</v>
      </c>
      <c r="E48" s="86">
        <v>241.45010464999999</v>
      </c>
      <c r="F48" s="86">
        <v>233.69543640000001</v>
      </c>
      <c r="G48" s="86">
        <v>617.46497036000005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1:17" ht="38.25" outlineLevel="2" collapsed="1" x14ac:dyDescent="0.2">
      <c r="A49" s="266" t="s">
        <v>22</v>
      </c>
      <c r="B49" s="172">
        <f t="shared" ref="B49:F49" si="8">SUM(B$50:B$51)</f>
        <v>2000.0659004199999</v>
      </c>
      <c r="C49" s="172">
        <f t="shared" si="8"/>
        <v>6.7403619999999997E-2</v>
      </c>
      <c r="D49" s="172">
        <f t="shared" si="8"/>
        <v>7.0629880000000006E-2</v>
      </c>
      <c r="E49" s="172">
        <f t="shared" si="8"/>
        <v>6.2362290000000001E-2</v>
      </c>
      <c r="F49" s="172">
        <f t="shared" si="8"/>
        <v>5.5863759999999998E-2</v>
      </c>
      <c r="G49" s="172">
        <v>5.6702280000000001E-2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1:17" hidden="1" outlineLevel="3" x14ac:dyDescent="0.2">
      <c r="A50" s="265" t="s">
        <v>75</v>
      </c>
      <c r="B50" s="86">
        <v>6.5900420000000001E-2</v>
      </c>
      <c r="C50" s="86">
        <v>6.7403619999999997E-2</v>
      </c>
      <c r="D50" s="86">
        <v>7.0629880000000006E-2</v>
      </c>
      <c r="E50" s="86">
        <v>6.2362290000000001E-2</v>
      </c>
      <c r="F50" s="86">
        <v>5.5863759999999998E-2</v>
      </c>
      <c r="G50" s="86">
        <v>5.6702280000000001E-2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1:17" hidden="1" outlineLevel="3" x14ac:dyDescent="0.2">
      <c r="A51" s="265" t="s">
        <v>38</v>
      </c>
      <c r="B51" s="86">
        <v>2000</v>
      </c>
      <c r="C51" s="86">
        <v>0</v>
      </c>
      <c r="D51" s="86">
        <v>0</v>
      </c>
      <c r="E51" s="86">
        <v>0</v>
      </c>
      <c r="F51" s="86">
        <v>0</v>
      </c>
      <c r="G51" s="86">
        <v>0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1:17" ht="25.5" outlineLevel="2" collapsed="1" x14ac:dyDescent="0.2">
      <c r="A52" s="266" t="s">
        <v>144</v>
      </c>
      <c r="B52" s="172">
        <f t="shared" ref="B52:F52" si="9">SUM(B$53:B$62)</f>
        <v>8723.3399834800002</v>
      </c>
      <c r="C52" s="172">
        <f t="shared" si="9"/>
        <v>13090.980007509999</v>
      </c>
      <c r="D52" s="172">
        <f t="shared" si="9"/>
        <v>17378.839984990002</v>
      </c>
      <c r="E52" s="172">
        <f t="shared" si="9"/>
        <v>17281.820009390001</v>
      </c>
      <c r="F52" s="172">
        <f t="shared" si="9"/>
        <v>17302.433000000001</v>
      </c>
      <c r="G52" s="172">
        <v>18043.330000000002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1:17" hidden="1" outlineLevel="3" x14ac:dyDescent="0.2">
      <c r="A53" s="265" t="s">
        <v>19</v>
      </c>
      <c r="B53" s="86">
        <v>1000</v>
      </c>
      <c r="C53" s="86">
        <v>1000</v>
      </c>
      <c r="D53" s="86">
        <v>0</v>
      </c>
      <c r="E53" s="86">
        <v>0</v>
      </c>
      <c r="F53" s="86">
        <v>0</v>
      </c>
      <c r="G53" s="86">
        <v>0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1:17" hidden="1" outlineLevel="3" x14ac:dyDescent="0.2">
      <c r="A54" s="265" t="s">
        <v>26</v>
      </c>
      <c r="B54" s="86">
        <v>773.33998348</v>
      </c>
      <c r="C54" s="86">
        <v>790.98000750999995</v>
      </c>
      <c r="D54" s="86">
        <v>828.83998498999995</v>
      </c>
      <c r="E54" s="86">
        <v>731.82000939</v>
      </c>
      <c r="F54" s="86">
        <v>0</v>
      </c>
      <c r="G54" s="86">
        <v>0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1:17" hidden="1" outlineLevel="3" x14ac:dyDescent="0.2">
      <c r="A55" s="265" t="s">
        <v>32</v>
      </c>
      <c r="B55" s="86">
        <v>1000</v>
      </c>
      <c r="C55" s="86">
        <v>1000</v>
      </c>
      <c r="D55" s="86">
        <v>1000</v>
      </c>
      <c r="E55" s="86">
        <v>1000</v>
      </c>
      <c r="F55" s="86">
        <v>0</v>
      </c>
      <c r="G55" s="86">
        <v>0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1:17" hidden="1" outlineLevel="3" x14ac:dyDescent="0.2">
      <c r="A56" s="265" t="s">
        <v>34</v>
      </c>
      <c r="B56" s="86">
        <v>1200</v>
      </c>
      <c r="C56" s="86">
        <v>700</v>
      </c>
      <c r="D56" s="86">
        <v>700</v>
      </c>
      <c r="E56" s="86">
        <v>700</v>
      </c>
      <c r="F56" s="86">
        <v>0</v>
      </c>
      <c r="G56" s="86">
        <v>0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1:17" hidden="1" outlineLevel="3" x14ac:dyDescent="0.2">
      <c r="A57" s="265" t="s">
        <v>112</v>
      </c>
      <c r="B57" s="86">
        <v>2000</v>
      </c>
      <c r="C57" s="86">
        <v>2000</v>
      </c>
      <c r="D57" s="86">
        <v>2000</v>
      </c>
      <c r="E57" s="86">
        <v>2000</v>
      </c>
      <c r="F57" s="86">
        <v>0</v>
      </c>
      <c r="G57" s="86">
        <v>0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1:17" hidden="1" outlineLevel="3" x14ac:dyDescent="0.2">
      <c r="A58" s="265" t="s">
        <v>115</v>
      </c>
      <c r="B58" s="86">
        <v>2750</v>
      </c>
      <c r="C58" s="86">
        <v>2750</v>
      </c>
      <c r="D58" s="86">
        <v>2750</v>
      </c>
      <c r="E58" s="86">
        <v>2750</v>
      </c>
      <c r="F58" s="86">
        <v>0</v>
      </c>
      <c r="G58" s="86">
        <v>0</v>
      </c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1:17" hidden="1" outlineLevel="3" x14ac:dyDescent="0.2">
      <c r="A59" s="265" t="s">
        <v>116</v>
      </c>
      <c r="B59" s="86">
        <v>0</v>
      </c>
      <c r="C59" s="86">
        <v>4850</v>
      </c>
      <c r="D59" s="86">
        <v>5850</v>
      </c>
      <c r="E59" s="86">
        <v>4850</v>
      </c>
      <c r="F59" s="86">
        <v>0</v>
      </c>
      <c r="G59" s="86">
        <v>0</v>
      </c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1:17" hidden="1" outlineLevel="3" x14ac:dyDescent="0.2">
      <c r="A60" s="265" t="s">
        <v>120</v>
      </c>
      <c r="B60" s="86">
        <v>0</v>
      </c>
      <c r="C60" s="86">
        <v>0</v>
      </c>
      <c r="D60" s="86">
        <v>4250</v>
      </c>
      <c r="E60" s="86">
        <v>4250</v>
      </c>
      <c r="F60" s="86">
        <v>3000</v>
      </c>
      <c r="G60" s="86">
        <v>3000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1:17" hidden="1" outlineLevel="3" x14ac:dyDescent="0.2">
      <c r="A61" s="265" t="s">
        <v>122</v>
      </c>
      <c r="B61" s="86">
        <v>0</v>
      </c>
      <c r="C61" s="86">
        <v>0</v>
      </c>
      <c r="D61" s="86">
        <v>0</v>
      </c>
      <c r="E61" s="86">
        <v>1000</v>
      </c>
      <c r="F61" s="86">
        <v>1000</v>
      </c>
      <c r="G61" s="86">
        <v>1000</v>
      </c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1:17" hidden="1" outlineLevel="3" x14ac:dyDescent="0.2">
      <c r="A62" s="265" t="s">
        <v>126</v>
      </c>
      <c r="B62" s="86">
        <v>0</v>
      </c>
      <c r="C62" s="86">
        <v>0</v>
      </c>
      <c r="D62" s="86">
        <v>0</v>
      </c>
      <c r="E62" s="86">
        <v>0</v>
      </c>
      <c r="F62" s="86">
        <v>13302.433000000001</v>
      </c>
      <c r="G62" s="86">
        <v>14043.33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1:17" outlineLevel="2" collapsed="1" x14ac:dyDescent="0.2">
      <c r="A63" s="266" t="s">
        <v>6</v>
      </c>
      <c r="B63" s="172">
        <f t="shared" ref="B63:F63" si="10">SUM(B$64:B$64)</f>
        <v>1885.30645022</v>
      </c>
      <c r="C63" s="172">
        <f t="shared" si="10"/>
        <v>1887.3376739600001</v>
      </c>
      <c r="D63" s="172">
        <f t="shared" si="10"/>
        <v>1897.5156476899999</v>
      </c>
      <c r="E63" s="172">
        <f t="shared" si="10"/>
        <v>1779.1325574800001</v>
      </c>
      <c r="F63" s="172">
        <f t="shared" si="10"/>
        <v>1701.67714189</v>
      </c>
      <c r="G63" s="172">
        <v>1711.07140807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1:17" hidden="1" outlineLevel="3" x14ac:dyDescent="0.2">
      <c r="A64" s="265" t="s">
        <v>94</v>
      </c>
      <c r="B64" s="86">
        <v>1885.30645022</v>
      </c>
      <c r="C64" s="86">
        <v>1887.3376739600001</v>
      </c>
      <c r="D64" s="86">
        <v>1897.5156476899999</v>
      </c>
      <c r="E64" s="86">
        <v>1779.1325574800001</v>
      </c>
      <c r="F64" s="86">
        <v>1701.67714189</v>
      </c>
      <c r="G64" s="86">
        <v>1711.07140807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1:17" ht="15" x14ac:dyDescent="0.25">
      <c r="A65" s="299" t="s">
        <v>114</v>
      </c>
      <c r="B65" s="85">
        <f t="shared" ref="B65:G65" si="11">B$66+B$86</f>
        <v>14507.411621390002</v>
      </c>
      <c r="C65" s="85">
        <f t="shared" si="11"/>
        <v>14549.30551235</v>
      </c>
      <c r="D65" s="85">
        <f t="shared" si="11"/>
        <v>13082.439824070001</v>
      </c>
      <c r="E65" s="85">
        <f t="shared" si="11"/>
        <v>9753.762332979999</v>
      </c>
      <c r="F65" s="85">
        <f t="shared" si="11"/>
        <v>9912.5810836100009</v>
      </c>
      <c r="G65" s="85">
        <f t="shared" si="11"/>
        <v>9436.16314332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1:17" ht="15" outlineLevel="1" x14ac:dyDescent="0.25">
      <c r="A66" s="267" t="s">
        <v>50</v>
      </c>
      <c r="B66" s="41">
        <f t="shared" ref="B66:G66" si="12">B$67+B$80+B$84</f>
        <v>1539.8624785700001</v>
      </c>
      <c r="C66" s="41">
        <f t="shared" si="12"/>
        <v>2028.2016647</v>
      </c>
      <c r="D66" s="41">
        <f t="shared" si="12"/>
        <v>3394.1135759200001</v>
      </c>
      <c r="E66" s="41">
        <f t="shared" si="12"/>
        <v>1767.0156076999997</v>
      </c>
      <c r="F66" s="41">
        <f t="shared" si="12"/>
        <v>894.11910529999989</v>
      </c>
      <c r="G66" s="41">
        <f t="shared" si="12"/>
        <v>818.14524399000004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1:17" ht="25.5" outlineLevel="2" collapsed="1" x14ac:dyDescent="0.2">
      <c r="A67" s="266" t="s">
        <v>130</v>
      </c>
      <c r="B67" s="172">
        <f t="shared" ref="B67:F67" si="13">SUM(B$68:B$79)</f>
        <v>727.55038316000002</v>
      </c>
      <c r="C67" s="172">
        <f t="shared" si="13"/>
        <v>1247.49214637</v>
      </c>
      <c r="D67" s="172">
        <f t="shared" si="13"/>
        <v>2644.2847472599997</v>
      </c>
      <c r="E67" s="172">
        <f t="shared" si="13"/>
        <v>1367.7226754499998</v>
      </c>
      <c r="F67" s="172">
        <f t="shared" si="13"/>
        <v>683.31482615999994</v>
      </c>
      <c r="G67" s="172">
        <v>653.27358384000001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1:17" hidden="1" outlineLevel="3" x14ac:dyDescent="0.2">
      <c r="A68" s="265" t="s">
        <v>57</v>
      </c>
      <c r="B68" s="86">
        <v>202.70400402999999</v>
      </c>
      <c r="C68" s="86">
        <v>196.14501741000001</v>
      </c>
      <c r="D68" s="86">
        <v>125.09075229</v>
      </c>
      <c r="E68" s="86">
        <v>0</v>
      </c>
      <c r="F68" s="86">
        <v>0</v>
      </c>
      <c r="G68" s="86">
        <v>0</v>
      </c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1:17" hidden="1" outlineLevel="3" x14ac:dyDescent="0.2">
      <c r="A69" s="265" t="s">
        <v>154</v>
      </c>
      <c r="B69" s="86">
        <v>1.45185E-3</v>
      </c>
      <c r="C69" s="86">
        <v>1.4512699999999999E-3</v>
      </c>
      <c r="D69" s="86">
        <v>1.4512699999999999E-3</v>
      </c>
      <c r="E69" s="86">
        <v>7.3563999999999997E-4</v>
      </c>
      <c r="F69" s="86">
        <v>4.8331999999999997E-4</v>
      </c>
      <c r="G69" s="86">
        <v>4.6778E-4</v>
      </c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1:17" hidden="1" outlineLevel="3" x14ac:dyDescent="0.2">
      <c r="A70" s="265" t="s">
        <v>46</v>
      </c>
      <c r="B70" s="86">
        <v>0</v>
      </c>
      <c r="C70" s="86">
        <v>0</v>
      </c>
      <c r="D70" s="86">
        <v>0</v>
      </c>
      <c r="E70" s="86">
        <v>63.417347790000001</v>
      </c>
      <c r="F70" s="86">
        <v>41.665508709999997</v>
      </c>
      <c r="G70" s="86">
        <v>40.325500990000002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1:17" hidden="1" outlineLevel="3" x14ac:dyDescent="0.2">
      <c r="A71" s="265" t="s">
        <v>51</v>
      </c>
      <c r="B71" s="86">
        <v>201.19402238999999</v>
      </c>
      <c r="C71" s="86">
        <v>227.38646333</v>
      </c>
      <c r="D71" s="86">
        <v>225.19704759000001</v>
      </c>
      <c r="E71" s="86">
        <v>190.25204337</v>
      </c>
      <c r="F71" s="86">
        <v>124.99652613000001</v>
      </c>
      <c r="G71" s="86">
        <v>120.97650297</v>
      </c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1:17" hidden="1" outlineLevel="3" x14ac:dyDescent="0.2">
      <c r="A72" s="265" t="s">
        <v>181</v>
      </c>
      <c r="B72" s="86">
        <v>50.063831380000003</v>
      </c>
      <c r="C72" s="86">
        <v>50.043788360000001</v>
      </c>
      <c r="D72" s="86">
        <v>175.15325915</v>
      </c>
      <c r="E72" s="86">
        <v>202.93551296999999</v>
      </c>
      <c r="F72" s="86">
        <v>133.32962782999999</v>
      </c>
      <c r="G72" s="86">
        <v>120.97650297</v>
      </c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1:17" hidden="1" outlineLevel="3" x14ac:dyDescent="0.2">
      <c r="A73" s="265" t="s">
        <v>83</v>
      </c>
      <c r="B73" s="86">
        <v>72.455630929999998</v>
      </c>
      <c r="C73" s="86">
        <v>72.426623300000003</v>
      </c>
      <c r="D73" s="86">
        <v>72.426623300000003</v>
      </c>
      <c r="E73" s="86">
        <v>0</v>
      </c>
      <c r="F73" s="86">
        <v>0</v>
      </c>
      <c r="G73" s="86">
        <v>0</v>
      </c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1:17" hidden="1" outlineLevel="3" x14ac:dyDescent="0.2">
      <c r="A74" s="265" t="s">
        <v>146</v>
      </c>
      <c r="B74" s="86">
        <v>0</v>
      </c>
      <c r="C74" s="86">
        <v>0</v>
      </c>
      <c r="D74" s="86">
        <v>600.52545978000001</v>
      </c>
      <c r="E74" s="86">
        <v>304.40326937999998</v>
      </c>
      <c r="F74" s="86">
        <v>199.99444181999999</v>
      </c>
      <c r="G74" s="86">
        <v>193.56240477</v>
      </c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1:17" hidden="1" outlineLevel="3" x14ac:dyDescent="0.2">
      <c r="A75" s="265" t="s">
        <v>139</v>
      </c>
      <c r="B75" s="86">
        <v>0</v>
      </c>
      <c r="C75" s="86">
        <v>0</v>
      </c>
      <c r="D75" s="86">
        <v>193.91967972</v>
      </c>
      <c r="E75" s="86">
        <v>0</v>
      </c>
      <c r="F75" s="86">
        <v>0</v>
      </c>
      <c r="G75" s="86">
        <v>0</v>
      </c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1:17" hidden="1" outlineLevel="3" x14ac:dyDescent="0.2">
      <c r="A76" s="265" t="s">
        <v>41</v>
      </c>
      <c r="B76" s="86">
        <v>0</v>
      </c>
      <c r="C76" s="86">
        <v>500.43788314</v>
      </c>
      <c r="D76" s="86">
        <v>531.71525083999995</v>
      </c>
      <c r="E76" s="86">
        <v>269.52372810999998</v>
      </c>
      <c r="F76" s="86">
        <v>10.41637718</v>
      </c>
      <c r="G76" s="86">
        <v>10.081375250000001</v>
      </c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1:17" hidden="1" outlineLevel="3" x14ac:dyDescent="0.2">
      <c r="A77" s="265" t="s">
        <v>177</v>
      </c>
      <c r="B77" s="86">
        <v>0</v>
      </c>
      <c r="C77" s="86">
        <v>0</v>
      </c>
      <c r="D77" s="86">
        <v>519.20430376000002</v>
      </c>
      <c r="E77" s="86">
        <v>263.18199333000001</v>
      </c>
      <c r="F77" s="86">
        <v>172.91186117000001</v>
      </c>
      <c r="G77" s="86">
        <v>167.35082911000001</v>
      </c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1:17" hidden="1" outlineLevel="3" x14ac:dyDescent="0.2">
      <c r="A78" s="265" t="s">
        <v>150</v>
      </c>
      <c r="B78" s="86">
        <v>110.14042904</v>
      </c>
      <c r="C78" s="86">
        <v>110.0963343</v>
      </c>
      <c r="D78" s="86">
        <v>110.0963343</v>
      </c>
      <c r="E78" s="86">
        <v>27.903633020000001</v>
      </c>
      <c r="F78" s="86">
        <v>0</v>
      </c>
      <c r="G78" s="86">
        <v>0</v>
      </c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1:17" hidden="1" outlineLevel="3" x14ac:dyDescent="0.2">
      <c r="A79" s="265" t="s">
        <v>21</v>
      </c>
      <c r="B79" s="86">
        <v>90.991013539999997</v>
      </c>
      <c r="C79" s="86">
        <v>90.954585260000002</v>
      </c>
      <c r="D79" s="86">
        <v>90.954585260000002</v>
      </c>
      <c r="E79" s="86">
        <v>46.104411839999997</v>
      </c>
      <c r="F79" s="86">
        <v>0</v>
      </c>
      <c r="G79" s="86">
        <v>0</v>
      </c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1:17" ht="25.5" outlineLevel="2" collapsed="1" x14ac:dyDescent="0.2">
      <c r="A80" s="266" t="s">
        <v>8</v>
      </c>
      <c r="B80" s="172">
        <f t="shared" ref="B80:F80" si="14">SUM(B$81:B$83)</f>
        <v>812.19261182000002</v>
      </c>
      <c r="C80" s="172">
        <f t="shared" si="14"/>
        <v>780.59008257000005</v>
      </c>
      <c r="D80" s="172">
        <f t="shared" si="14"/>
        <v>749.70939290000001</v>
      </c>
      <c r="E80" s="172">
        <f t="shared" si="14"/>
        <v>399.23239088000003</v>
      </c>
      <c r="F80" s="172">
        <f t="shared" si="14"/>
        <v>210.76450316</v>
      </c>
      <c r="G80" s="172">
        <v>164.83316341</v>
      </c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1:17" hidden="1" outlineLevel="3" x14ac:dyDescent="0.2">
      <c r="A81" s="265" t="s">
        <v>10</v>
      </c>
      <c r="B81" s="86">
        <v>262.83511477000002</v>
      </c>
      <c r="C81" s="86">
        <v>262.72988865000002</v>
      </c>
      <c r="D81" s="86">
        <v>262.72988865000002</v>
      </c>
      <c r="E81" s="86">
        <v>133.17643036000001</v>
      </c>
      <c r="F81" s="86">
        <v>43.748784149999999</v>
      </c>
      <c r="G81" s="86">
        <v>21.17088802</v>
      </c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1:17" hidden="1" outlineLevel="3" x14ac:dyDescent="0.2">
      <c r="A82" s="265" t="s">
        <v>107</v>
      </c>
      <c r="B82" s="86">
        <v>549.35749705000001</v>
      </c>
      <c r="C82" s="86">
        <v>517.86019392000003</v>
      </c>
      <c r="D82" s="86">
        <v>486.97950424999999</v>
      </c>
      <c r="E82" s="86">
        <v>254.29483321999999</v>
      </c>
      <c r="F82" s="86">
        <v>160.82312705000001</v>
      </c>
      <c r="G82" s="86">
        <v>138.78272466999999</v>
      </c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1:17" hidden="1" outlineLevel="3" x14ac:dyDescent="0.2">
      <c r="A83" s="265" t="s">
        <v>30</v>
      </c>
      <c r="B83" s="86">
        <v>0</v>
      </c>
      <c r="C83" s="86">
        <v>0</v>
      </c>
      <c r="D83" s="86">
        <v>0</v>
      </c>
      <c r="E83" s="86">
        <v>11.7611273</v>
      </c>
      <c r="F83" s="86">
        <v>6.1925919599999997</v>
      </c>
      <c r="G83" s="86">
        <v>4.8795507200000001</v>
      </c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1:17" outlineLevel="2" collapsed="1" x14ac:dyDescent="0.2">
      <c r="A84" s="266" t="s">
        <v>133</v>
      </c>
      <c r="B84" s="172">
        <f t="shared" ref="B84:F84" si="15">SUM(B$85:B$85)</f>
        <v>0.11948359</v>
      </c>
      <c r="C84" s="172">
        <f t="shared" si="15"/>
        <v>0.11943576</v>
      </c>
      <c r="D84" s="172">
        <f t="shared" si="15"/>
        <v>0.11943576</v>
      </c>
      <c r="E84" s="172">
        <f t="shared" si="15"/>
        <v>6.0541369999999997E-2</v>
      </c>
      <c r="F84" s="172">
        <f t="shared" si="15"/>
        <v>3.9775980000000002E-2</v>
      </c>
      <c r="G84" s="172">
        <v>3.8496740000000002E-2</v>
      </c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1:17" hidden="1" outlineLevel="3" x14ac:dyDescent="0.2">
      <c r="A85" s="265" t="s">
        <v>175</v>
      </c>
      <c r="B85" s="86">
        <v>0.11948359</v>
      </c>
      <c r="C85" s="86">
        <v>0.11943576</v>
      </c>
      <c r="D85" s="86">
        <v>0.11943576</v>
      </c>
      <c r="E85" s="86">
        <v>6.0541369999999997E-2</v>
      </c>
      <c r="F85" s="86">
        <v>3.9775980000000002E-2</v>
      </c>
      <c r="G85" s="86">
        <v>3.8496740000000002E-2</v>
      </c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1:17" ht="15" outlineLevel="1" x14ac:dyDescent="0.25">
      <c r="A86" s="267" t="s">
        <v>80</v>
      </c>
      <c r="B86" s="41">
        <f t="shared" ref="B86:G86" si="16">B$87+B$93+B$95+B$108+B$112</f>
        <v>12967.549142820002</v>
      </c>
      <c r="C86" s="41">
        <f t="shared" si="16"/>
        <v>12521.10384765</v>
      </c>
      <c r="D86" s="41">
        <f t="shared" si="16"/>
        <v>9688.3262481500005</v>
      </c>
      <c r="E86" s="41">
        <f t="shared" si="16"/>
        <v>7986.7467252799997</v>
      </c>
      <c r="F86" s="41">
        <f t="shared" si="16"/>
        <v>9018.4619783100006</v>
      </c>
      <c r="G86" s="41">
        <f t="shared" si="16"/>
        <v>8618.0178993299996</v>
      </c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1:17" ht="25.5" outlineLevel="2" collapsed="1" x14ac:dyDescent="0.2">
      <c r="A87" s="266" t="s">
        <v>143</v>
      </c>
      <c r="B87" s="172">
        <f t="shared" ref="B87:F87" si="17">SUM(B$88:B$92)</f>
        <v>7701.5653474999999</v>
      </c>
      <c r="C87" s="172">
        <f t="shared" si="17"/>
        <v>5074.16913957</v>
      </c>
      <c r="D87" s="172">
        <f t="shared" si="17"/>
        <v>2029.9789257000002</v>
      </c>
      <c r="E87" s="172">
        <f t="shared" si="17"/>
        <v>2543.70512306</v>
      </c>
      <c r="F87" s="172">
        <f t="shared" si="17"/>
        <v>5867.9120508099995</v>
      </c>
      <c r="G87" s="172">
        <v>6049.3885885899999</v>
      </c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1:17" hidden="1" outlineLevel="3" x14ac:dyDescent="0.2">
      <c r="A88" s="265" t="s">
        <v>11</v>
      </c>
      <c r="B88" s="86">
        <v>55.477494299999996</v>
      </c>
      <c r="C88" s="86">
        <v>47.473750269999996</v>
      </c>
      <c r="D88" s="86">
        <v>39.832119560000002</v>
      </c>
      <c r="E88" s="86">
        <v>28.629790209999999</v>
      </c>
      <c r="F88" s="86">
        <v>19.026070099999998</v>
      </c>
      <c r="G88" s="86">
        <v>15.865524929999999</v>
      </c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1:17" hidden="1" outlineLevel="3" x14ac:dyDescent="0.2">
      <c r="A89" s="265" t="s">
        <v>98</v>
      </c>
      <c r="B89" s="86">
        <v>126.41275965</v>
      </c>
      <c r="C89" s="86">
        <v>113.12931542</v>
      </c>
      <c r="D89" s="86">
        <v>97.859459720000004</v>
      </c>
      <c r="E89" s="86">
        <v>88.309116990000007</v>
      </c>
      <c r="F89" s="86">
        <v>127.08577197</v>
      </c>
      <c r="G89" s="86">
        <v>232.7814789</v>
      </c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1:17" hidden="1" outlineLevel="3" x14ac:dyDescent="0.2">
      <c r="A90" s="265" t="s">
        <v>78</v>
      </c>
      <c r="B90" s="86">
        <v>0</v>
      </c>
      <c r="C90" s="86">
        <v>0</v>
      </c>
      <c r="D90" s="86">
        <v>0</v>
      </c>
      <c r="E90" s="86">
        <v>0</v>
      </c>
      <c r="F90" s="86">
        <v>0</v>
      </c>
      <c r="G90" s="86">
        <v>11.0899999</v>
      </c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1:17" hidden="1" outlineLevel="3" x14ac:dyDescent="0.2">
      <c r="A91" s="265" t="s">
        <v>66</v>
      </c>
      <c r="B91" s="86">
        <v>158.07539581</v>
      </c>
      <c r="C91" s="86">
        <v>185.61613940999999</v>
      </c>
      <c r="D91" s="86">
        <v>243.74336708000001</v>
      </c>
      <c r="E91" s="86">
        <v>368.31129565999998</v>
      </c>
      <c r="F91" s="86">
        <v>392.44671814999998</v>
      </c>
      <c r="G91" s="86">
        <v>430.87690499000001</v>
      </c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1:17" hidden="1" outlineLevel="3" x14ac:dyDescent="0.2">
      <c r="A92" s="265" t="s">
        <v>94</v>
      </c>
      <c r="B92" s="86">
        <v>7361.59969774</v>
      </c>
      <c r="C92" s="86">
        <v>4727.9499344699998</v>
      </c>
      <c r="D92" s="86">
        <v>1648.5439793400001</v>
      </c>
      <c r="E92" s="86">
        <v>2058.4549201999998</v>
      </c>
      <c r="F92" s="86">
        <v>5329.3534905899996</v>
      </c>
      <c r="G92" s="86">
        <v>5358.77467987</v>
      </c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1:17" ht="25.5" outlineLevel="2" collapsed="1" x14ac:dyDescent="0.2">
      <c r="A93" s="266" t="s">
        <v>4</v>
      </c>
      <c r="B93" s="172">
        <f t="shared" ref="B93:F93" si="18">SUM(B$94:B$94)</f>
        <v>190.59356</v>
      </c>
      <c r="C93" s="172">
        <f t="shared" si="18"/>
        <v>247.83356000000001</v>
      </c>
      <c r="D93" s="172">
        <f t="shared" si="18"/>
        <v>247.83356000000001</v>
      </c>
      <c r="E93" s="172">
        <f t="shared" si="18"/>
        <v>243.69463332000001</v>
      </c>
      <c r="F93" s="172">
        <f t="shared" si="18"/>
        <v>194.95570663999999</v>
      </c>
      <c r="G93" s="172">
        <v>146.21677996</v>
      </c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1:17" hidden="1" outlineLevel="3" x14ac:dyDescent="0.2">
      <c r="A94" s="265" t="s">
        <v>103</v>
      </c>
      <c r="B94" s="86">
        <v>190.59356</v>
      </c>
      <c r="C94" s="86">
        <v>247.83356000000001</v>
      </c>
      <c r="D94" s="86">
        <v>247.83356000000001</v>
      </c>
      <c r="E94" s="86">
        <v>243.69463332000001</v>
      </c>
      <c r="F94" s="86">
        <v>194.95570663999999</v>
      </c>
      <c r="G94" s="86">
        <v>146.21677996</v>
      </c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1:17" ht="38.25" outlineLevel="2" collapsed="1" x14ac:dyDescent="0.2">
      <c r="A95" s="266" t="s">
        <v>22</v>
      </c>
      <c r="B95" s="172">
        <f t="shared" ref="B95:F95" si="19">SUM(B$96:B$107)</f>
        <v>2097.3359547500004</v>
      </c>
      <c r="C95" s="172">
        <f t="shared" si="19"/>
        <v>3670.9121526999998</v>
      </c>
      <c r="D95" s="172">
        <f t="shared" si="19"/>
        <v>3881.6497435699998</v>
      </c>
      <c r="E95" s="172">
        <f t="shared" si="19"/>
        <v>3273.3513524599998</v>
      </c>
      <c r="F95" s="172">
        <f t="shared" si="19"/>
        <v>2842.73560193</v>
      </c>
      <c r="G95" s="172">
        <v>2308.9308653899998</v>
      </c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1:17" hidden="1" outlineLevel="3" x14ac:dyDescent="0.2">
      <c r="A96" s="265" t="s">
        <v>37</v>
      </c>
      <c r="B96" s="86">
        <v>64.444998620000007</v>
      </c>
      <c r="C96" s="86">
        <v>43.94333331</v>
      </c>
      <c r="D96" s="86">
        <v>23.023332</v>
      </c>
      <c r="E96" s="86">
        <v>0</v>
      </c>
      <c r="F96" s="86">
        <v>0</v>
      </c>
      <c r="G96" s="86">
        <v>0</v>
      </c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1:17" hidden="1" outlineLevel="3" x14ac:dyDescent="0.2">
      <c r="A97" s="265" t="s">
        <v>65</v>
      </c>
      <c r="B97" s="86">
        <v>240.49725075999999</v>
      </c>
      <c r="C97" s="86">
        <v>196.78642902999999</v>
      </c>
      <c r="D97" s="86">
        <v>154.65415623000001</v>
      </c>
      <c r="E97" s="86">
        <v>91.034062160000005</v>
      </c>
      <c r="F97" s="86">
        <v>40.77388535</v>
      </c>
      <c r="G97" s="86">
        <v>0</v>
      </c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1:17" hidden="1" outlineLevel="3" x14ac:dyDescent="0.2">
      <c r="A98" s="265" t="s">
        <v>100</v>
      </c>
      <c r="B98" s="86">
        <v>150</v>
      </c>
      <c r="C98" s="86">
        <v>150</v>
      </c>
      <c r="D98" s="86">
        <v>150</v>
      </c>
      <c r="E98" s="86">
        <v>0</v>
      </c>
      <c r="F98" s="86">
        <v>0</v>
      </c>
      <c r="G98" s="86">
        <v>0</v>
      </c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1:17" hidden="1" outlineLevel="3" x14ac:dyDescent="0.2">
      <c r="A99" s="265" t="s">
        <v>137</v>
      </c>
      <c r="B99" s="86">
        <v>302.39999999999998</v>
      </c>
      <c r="C99" s="86">
        <v>252</v>
      </c>
      <c r="D99" s="86">
        <v>201.6</v>
      </c>
      <c r="E99" s="86">
        <v>151.19999999999999</v>
      </c>
      <c r="F99" s="86">
        <v>100.8</v>
      </c>
      <c r="G99" s="86">
        <v>0</v>
      </c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1:17" hidden="1" outlineLevel="3" x14ac:dyDescent="0.2">
      <c r="A100" s="265" t="s">
        <v>14</v>
      </c>
      <c r="B100" s="86">
        <v>57.142857999999997</v>
      </c>
      <c r="C100" s="86">
        <v>42.857143999999998</v>
      </c>
      <c r="D100" s="86">
        <v>28.571429999999999</v>
      </c>
      <c r="E100" s="86">
        <v>14.285716000000001</v>
      </c>
      <c r="F100" s="86">
        <v>0</v>
      </c>
      <c r="G100" s="86">
        <v>15.014319759999999</v>
      </c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1:17" hidden="1" outlineLevel="3" x14ac:dyDescent="0.2">
      <c r="A101" s="265" t="s">
        <v>123</v>
      </c>
      <c r="B101" s="86">
        <v>98.600847369999997</v>
      </c>
      <c r="C101" s="86">
        <v>89.644400360000006</v>
      </c>
      <c r="D101" s="86">
        <v>82.193298060000004</v>
      </c>
      <c r="E101" s="86">
        <v>62.204700440000003</v>
      </c>
      <c r="F101" s="86">
        <v>46.435500140000002</v>
      </c>
      <c r="G101" s="86">
        <v>42.419249379999997</v>
      </c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1:17" hidden="1" outlineLevel="3" x14ac:dyDescent="0.2">
      <c r="A102" s="265" t="s">
        <v>171</v>
      </c>
      <c r="B102" s="86">
        <v>440.8</v>
      </c>
      <c r="C102" s="86">
        <v>440.8</v>
      </c>
      <c r="D102" s="86">
        <v>293.866668</v>
      </c>
      <c r="E102" s="86">
        <v>146.933336</v>
      </c>
      <c r="F102" s="86">
        <v>0</v>
      </c>
      <c r="G102" s="86">
        <v>0</v>
      </c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1:17" hidden="1" outlineLevel="3" x14ac:dyDescent="0.2">
      <c r="A103" s="265" t="s">
        <v>155</v>
      </c>
      <c r="B103" s="86">
        <v>0</v>
      </c>
      <c r="C103" s="86">
        <v>0</v>
      </c>
      <c r="D103" s="86">
        <v>500</v>
      </c>
      <c r="E103" s="86">
        <v>500</v>
      </c>
      <c r="F103" s="86">
        <v>500</v>
      </c>
      <c r="G103" s="86">
        <v>500</v>
      </c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1:17" hidden="1" outlineLevel="3" x14ac:dyDescent="0.2">
      <c r="A104" s="265" t="s">
        <v>70</v>
      </c>
      <c r="B104" s="86">
        <v>0</v>
      </c>
      <c r="C104" s="86">
        <v>57.930846000000003</v>
      </c>
      <c r="D104" s="86">
        <v>85</v>
      </c>
      <c r="E104" s="86">
        <v>85</v>
      </c>
      <c r="F104" s="86">
        <v>72.08</v>
      </c>
      <c r="G104" s="86">
        <v>65.62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1:17" hidden="1" outlineLevel="3" x14ac:dyDescent="0.2">
      <c r="A105" s="265" t="s">
        <v>73</v>
      </c>
      <c r="B105" s="86">
        <v>0</v>
      </c>
      <c r="C105" s="86">
        <v>1500</v>
      </c>
      <c r="D105" s="86">
        <v>1552.1238949999999</v>
      </c>
      <c r="E105" s="86">
        <v>1552.1238949999999</v>
      </c>
      <c r="F105" s="86">
        <v>1552.1238949999999</v>
      </c>
      <c r="G105" s="86">
        <v>1539.09292125</v>
      </c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1:17" hidden="1" outlineLevel="3" x14ac:dyDescent="0.2">
      <c r="A106" s="265" t="s">
        <v>160</v>
      </c>
      <c r="B106" s="86">
        <v>107.45</v>
      </c>
      <c r="C106" s="86">
        <v>260.95</v>
      </c>
      <c r="D106" s="86">
        <v>228.33125000000001</v>
      </c>
      <c r="E106" s="86">
        <v>195.71250000000001</v>
      </c>
      <c r="F106" s="86">
        <v>163.09375</v>
      </c>
      <c r="G106" s="86">
        <v>146.78437500000001</v>
      </c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1:17" hidden="1" outlineLevel="3" x14ac:dyDescent="0.2">
      <c r="A107" s="265" t="s">
        <v>31</v>
      </c>
      <c r="B107" s="86">
        <v>636</v>
      </c>
      <c r="C107" s="86">
        <v>636</v>
      </c>
      <c r="D107" s="86">
        <v>582.28571427999998</v>
      </c>
      <c r="E107" s="86">
        <v>474.85714286000001</v>
      </c>
      <c r="F107" s="86">
        <v>367.42857143999998</v>
      </c>
      <c r="G107" s="86">
        <v>0</v>
      </c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1:17" ht="25.5" outlineLevel="2" collapsed="1" x14ac:dyDescent="0.2">
      <c r="A108" s="266" t="s">
        <v>144</v>
      </c>
      <c r="B108" s="172">
        <f t="shared" ref="B108:F108" si="20">SUM(B$109:B$111)</f>
        <v>2853.0169999999998</v>
      </c>
      <c r="C108" s="172">
        <f t="shared" si="20"/>
        <v>3403.0169999999998</v>
      </c>
      <c r="D108" s="172">
        <f t="shared" si="20"/>
        <v>3403.0169999999998</v>
      </c>
      <c r="E108" s="172">
        <f t="shared" si="20"/>
        <v>1808</v>
      </c>
      <c r="F108" s="172">
        <f t="shared" si="20"/>
        <v>0</v>
      </c>
      <c r="G108" s="172">
        <v>0</v>
      </c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1:17" hidden="1" outlineLevel="3" x14ac:dyDescent="0.2">
      <c r="A109" s="106" t="s">
        <v>15</v>
      </c>
      <c r="B109" s="86">
        <v>0</v>
      </c>
      <c r="C109" s="86">
        <v>550</v>
      </c>
      <c r="D109" s="86">
        <v>550</v>
      </c>
      <c r="E109" s="86">
        <v>550</v>
      </c>
      <c r="F109" s="86">
        <v>0</v>
      </c>
      <c r="G109" s="86">
        <v>0</v>
      </c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1:17" hidden="1" outlineLevel="3" x14ac:dyDescent="0.2">
      <c r="A110" s="106" t="s">
        <v>156</v>
      </c>
      <c r="B110" s="86">
        <v>1258</v>
      </c>
      <c r="C110" s="86">
        <v>1258</v>
      </c>
      <c r="D110" s="86">
        <v>1258</v>
      </c>
      <c r="E110" s="86">
        <v>1258</v>
      </c>
      <c r="F110" s="86">
        <v>0</v>
      </c>
      <c r="G110" s="86">
        <v>0</v>
      </c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1:17" hidden="1" outlineLevel="3" x14ac:dyDescent="0.2">
      <c r="A111" s="106" t="s">
        <v>124</v>
      </c>
      <c r="B111" s="86">
        <v>1595.0170000000001</v>
      </c>
      <c r="C111" s="86">
        <v>1595.0170000000001</v>
      </c>
      <c r="D111" s="86">
        <v>1595.0170000000001</v>
      </c>
      <c r="E111" s="86">
        <v>0</v>
      </c>
      <c r="F111" s="86">
        <v>0</v>
      </c>
      <c r="G111" s="86">
        <v>0</v>
      </c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1:17" outlineLevel="2" collapsed="1" x14ac:dyDescent="0.2">
      <c r="A112" s="21" t="s">
        <v>6</v>
      </c>
      <c r="B112" s="172">
        <f t="shared" ref="B112:F112" si="21">SUM(B$113:B$113)</f>
        <v>125.03728056999999</v>
      </c>
      <c r="C112" s="172">
        <f t="shared" si="21"/>
        <v>125.17199538</v>
      </c>
      <c r="D112" s="172">
        <f t="shared" si="21"/>
        <v>125.84701887999999</v>
      </c>
      <c r="E112" s="172">
        <f t="shared" si="21"/>
        <v>117.99561644000001</v>
      </c>
      <c r="F112" s="172">
        <f t="shared" si="21"/>
        <v>112.85861893000001</v>
      </c>
      <c r="G112" s="172">
        <v>113.48166539</v>
      </c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1:17" hidden="1" outlineLevel="3" x14ac:dyDescent="0.2">
      <c r="A113" s="106" t="s">
        <v>94</v>
      </c>
      <c r="B113" s="86">
        <v>125.03728056999999</v>
      </c>
      <c r="C113" s="86">
        <v>125.17199538</v>
      </c>
      <c r="D113" s="86">
        <v>125.84701887999999</v>
      </c>
      <c r="E113" s="86">
        <v>117.99561644000001</v>
      </c>
      <c r="F113" s="86">
        <v>112.85861893000001</v>
      </c>
      <c r="G113" s="86">
        <v>113.48166539</v>
      </c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1:17" x14ac:dyDescent="0.2">
      <c r="B114" s="223"/>
      <c r="C114" s="223"/>
      <c r="D114" s="223"/>
      <c r="E114" s="223"/>
      <c r="F114" s="223"/>
      <c r="G114" s="223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1:17" x14ac:dyDescent="0.2">
      <c r="B115" s="223"/>
      <c r="C115" s="223"/>
      <c r="D115" s="223"/>
      <c r="E115" s="223"/>
      <c r="F115" s="223"/>
      <c r="G115" s="223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1:17" x14ac:dyDescent="0.2">
      <c r="B116" s="223"/>
      <c r="C116" s="223"/>
      <c r="D116" s="223"/>
      <c r="E116" s="223"/>
      <c r="F116" s="223"/>
      <c r="G116" s="223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1:17" x14ac:dyDescent="0.2">
      <c r="B117" s="223"/>
      <c r="C117" s="223"/>
      <c r="D117" s="223"/>
      <c r="E117" s="223"/>
      <c r="F117" s="223"/>
      <c r="G117" s="223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1:17" x14ac:dyDescent="0.2">
      <c r="B118" s="223"/>
      <c r="C118" s="223"/>
      <c r="D118" s="223"/>
      <c r="E118" s="223"/>
      <c r="F118" s="223"/>
      <c r="G118" s="223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1:17" x14ac:dyDescent="0.2">
      <c r="B119" s="223"/>
      <c r="C119" s="223"/>
      <c r="D119" s="223"/>
      <c r="E119" s="223"/>
      <c r="F119" s="223"/>
      <c r="G119" s="223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1:17" x14ac:dyDescent="0.2">
      <c r="B120" s="223"/>
      <c r="C120" s="223"/>
      <c r="D120" s="223"/>
      <c r="E120" s="223"/>
      <c r="F120" s="223"/>
      <c r="G120" s="223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1:17" x14ac:dyDescent="0.2">
      <c r="B121" s="223"/>
      <c r="C121" s="223"/>
      <c r="D121" s="223"/>
      <c r="E121" s="223"/>
      <c r="F121" s="223"/>
      <c r="G121" s="223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1:17" x14ac:dyDescent="0.2">
      <c r="B122" s="223"/>
      <c r="C122" s="223"/>
      <c r="D122" s="223"/>
      <c r="E122" s="223"/>
      <c r="F122" s="223"/>
      <c r="G122" s="223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1:17" x14ac:dyDescent="0.2">
      <c r="B123" s="223"/>
      <c r="C123" s="223"/>
      <c r="D123" s="223"/>
      <c r="E123" s="223"/>
      <c r="F123" s="223"/>
      <c r="G123" s="223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1:17" x14ac:dyDescent="0.2">
      <c r="B124" s="223"/>
      <c r="C124" s="223"/>
      <c r="D124" s="223"/>
      <c r="E124" s="223"/>
      <c r="F124" s="223"/>
      <c r="G124" s="223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1:17" x14ac:dyDescent="0.2">
      <c r="B125" s="223"/>
      <c r="C125" s="223"/>
      <c r="D125" s="223"/>
      <c r="E125" s="223"/>
      <c r="F125" s="223"/>
      <c r="G125" s="223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1:17" x14ac:dyDescent="0.2">
      <c r="B126" s="223"/>
      <c r="C126" s="223"/>
      <c r="D126" s="223"/>
      <c r="E126" s="223"/>
      <c r="F126" s="223"/>
      <c r="G126" s="223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1:17" x14ac:dyDescent="0.2">
      <c r="B127" s="223"/>
      <c r="C127" s="223"/>
      <c r="D127" s="223"/>
      <c r="E127" s="223"/>
      <c r="F127" s="223"/>
      <c r="G127" s="223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1:17" x14ac:dyDescent="0.2">
      <c r="B128" s="223"/>
      <c r="C128" s="223"/>
      <c r="D128" s="223"/>
      <c r="E128" s="223"/>
      <c r="F128" s="223"/>
      <c r="G128" s="223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223"/>
      <c r="C129" s="223"/>
      <c r="D129" s="223"/>
      <c r="E129" s="223"/>
      <c r="F129" s="223"/>
      <c r="G129" s="223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223"/>
      <c r="C130" s="223"/>
      <c r="D130" s="223"/>
      <c r="E130" s="223"/>
      <c r="F130" s="223"/>
      <c r="G130" s="223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223"/>
      <c r="C131" s="223"/>
      <c r="D131" s="223"/>
      <c r="E131" s="223"/>
      <c r="F131" s="223"/>
      <c r="G131" s="223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223"/>
      <c r="C132" s="223"/>
      <c r="D132" s="223"/>
      <c r="E132" s="223"/>
      <c r="F132" s="223"/>
      <c r="G132" s="223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223"/>
      <c r="C133" s="223"/>
      <c r="D133" s="223"/>
      <c r="E133" s="223"/>
      <c r="F133" s="223"/>
      <c r="G133" s="223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223"/>
      <c r="C134" s="223"/>
      <c r="D134" s="223"/>
      <c r="E134" s="223"/>
      <c r="F134" s="223"/>
      <c r="G134" s="223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223"/>
      <c r="C135" s="223"/>
      <c r="D135" s="223"/>
      <c r="E135" s="223"/>
      <c r="F135" s="223"/>
      <c r="G135" s="223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223"/>
      <c r="C136" s="223"/>
      <c r="D136" s="223"/>
      <c r="E136" s="223"/>
      <c r="F136" s="223"/>
      <c r="G136" s="223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223"/>
      <c r="C137" s="223"/>
      <c r="D137" s="223"/>
      <c r="E137" s="223"/>
      <c r="F137" s="223"/>
      <c r="G137" s="223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223"/>
      <c r="C138" s="223"/>
      <c r="D138" s="223"/>
      <c r="E138" s="223"/>
      <c r="F138" s="223"/>
      <c r="G138" s="223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223"/>
      <c r="C139" s="223"/>
      <c r="D139" s="223"/>
      <c r="E139" s="223"/>
      <c r="F139" s="223"/>
      <c r="G139" s="223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223"/>
      <c r="C140" s="223"/>
      <c r="D140" s="223"/>
      <c r="E140" s="223"/>
      <c r="F140" s="223"/>
      <c r="G140" s="223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223"/>
      <c r="C141" s="223"/>
      <c r="D141" s="223"/>
      <c r="E141" s="223"/>
      <c r="F141" s="223"/>
      <c r="G141" s="223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223"/>
      <c r="C142" s="223"/>
      <c r="D142" s="223"/>
      <c r="E142" s="223"/>
      <c r="F142" s="223"/>
      <c r="G142" s="223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223"/>
      <c r="C143" s="223"/>
      <c r="D143" s="223"/>
      <c r="E143" s="223"/>
      <c r="F143" s="223"/>
      <c r="G143" s="223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223"/>
      <c r="C144" s="223"/>
      <c r="D144" s="223"/>
      <c r="E144" s="223"/>
      <c r="F144" s="223"/>
      <c r="G144" s="223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223"/>
      <c r="C145" s="223"/>
      <c r="D145" s="223"/>
      <c r="E145" s="223"/>
      <c r="F145" s="223"/>
      <c r="G145" s="223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223"/>
      <c r="C146" s="223"/>
      <c r="D146" s="223"/>
      <c r="E146" s="223"/>
      <c r="F146" s="223"/>
      <c r="G146" s="223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223"/>
      <c r="C147" s="223"/>
      <c r="D147" s="223"/>
      <c r="E147" s="223"/>
      <c r="F147" s="223"/>
      <c r="G147" s="223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223"/>
      <c r="C148" s="223"/>
      <c r="D148" s="223"/>
      <c r="E148" s="223"/>
      <c r="F148" s="223"/>
      <c r="G148" s="223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223"/>
      <c r="C149" s="223"/>
      <c r="D149" s="223"/>
      <c r="E149" s="223"/>
      <c r="F149" s="223"/>
      <c r="G149" s="223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223"/>
      <c r="C150" s="223"/>
      <c r="D150" s="223"/>
      <c r="E150" s="223"/>
      <c r="F150" s="223"/>
      <c r="G150" s="223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223"/>
      <c r="C151" s="223"/>
      <c r="D151" s="223"/>
      <c r="E151" s="223"/>
      <c r="F151" s="223"/>
      <c r="G151" s="223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223"/>
      <c r="C152" s="223"/>
      <c r="D152" s="223"/>
      <c r="E152" s="223"/>
      <c r="F152" s="223"/>
      <c r="G152" s="223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223"/>
      <c r="C153" s="223"/>
      <c r="D153" s="223"/>
      <c r="E153" s="223"/>
      <c r="F153" s="223"/>
      <c r="G153" s="223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223"/>
      <c r="C154" s="223"/>
      <c r="D154" s="223"/>
      <c r="E154" s="223"/>
      <c r="F154" s="223"/>
      <c r="G154" s="223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223"/>
      <c r="C155" s="223"/>
      <c r="D155" s="223"/>
      <c r="E155" s="223"/>
      <c r="F155" s="223"/>
      <c r="G155" s="223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223"/>
      <c r="C156" s="223"/>
      <c r="D156" s="223"/>
      <c r="E156" s="223"/>
      <c r="F156" s="223"/>
      <c r="G156" s="223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223"/>
      <c r="C157" s="223"/>
      <c r="D157" s="223"/>
      <c r="E157" s="223"/>
      <c r="F157" s="223"/>
      <c r="G157" s="223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223"/>
      <c r="C158" s="223"/>
      <c r="D158" s="223"/>
      <c r="E158" s="223"/>
      <c r="F158" s="223"/>
      <c r="G158" s="223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223"/>
      <c r="C159" s="223"/>
      <c r="D159" s="223"/>
      <c r="E159" s="223"/>
      <c r="F159" s="223"/>
      <c r="G159" s="223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223"/>
      <c r="C160" s="223"/>
      <c r="D160" s="223"/>
      <c r="E160" s="223"/>
      <c r="F160" s="223"/>
      <c r="G160" s="223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223"/>
      <c r="C161" s="223"/>
      <c r="D161" s="223"/>
      <c r="E161" s="223"/>
      <c r="F161" s="223"/>
      <c r="G161" s="223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223"/>
      <c r="C162" s="223"/>
      <c r="D162" s="223"/>
      <c r="E162" s="223"/>
      <c r="F162" s="223"/>
      <c r="G162" s="223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223"/>
      <c r="C163" s="223"/>
      <c r="D163" s="223"/>
      <c r="E163" s="223"/>
      <c r="F163" s="223"/>
      <c r="G163" s="223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223"/>
      <c r="C164" s="223"/>
      <c r="D164" s="223"/>
      <c r="E164" s="223"/>
      <c r="F164" s="223"/>
      <c r="G164" s="223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223"/>
      <c r="C165" s="223"/>
      <c r="D165" s="223"/>
      <c r="E165" s="223"/>
      <c r="F165" s="223"/>
      <c r="G165" s="223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223"/>
      <c r="C166" s="223"/>
      <c r="D166" s="223"/>
      <c r="E166" s="223"/>
      <c r="F166" s="223"/>
      <c r="G166" s="223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223"/>
      <c r="C167" s="223"/>
      <c r="D167" s="223"/>
      <c r="E167" s="223"/>
      <c r="F167" s="223"/>
      <c r="G167" s="223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223"/>
      <c r="C168" s="223"/>
      <c r="D168" s="223"/>
      <c r="E168" s="223"/>
      <c r="F168" s="223"/>
      <c r="G168" s="223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2"/>
  <sheetViews>
    <sheetView tabSelected="1" workbookViewId="0">
      <selection activeCell="A23" sqref="A23"/>
    </sheetView>
  </sheetViews>
  <sheetFormatPr defaultRowHeight="12.75" outlineLevelRow="3" x14ac:dyDescent="0.2"/>
  <cols>
    <col min="1" max="1" width="81.42578125" style="44" customWidth="1"/>
    <col min="2" max="2" width="14.28515625" style="206" customWidth="1"/>
    <col min="3" max="3" width="15.42578125" style="206" customWidth="1"/>
    <col min="4" max="4" width="10.28515625" style="134" customWidth="1"/>
    <col min="5" max="16384" width="9.140625" style="4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31.07.2016</v>
      </c>
      <c r="B2" s="3"/>
      <c r="C2" s="3"/>
      <c r="D2" s="3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8.75" x14ac:dyDescent="0.3">
      <c r="A3" s="2" t="s">
        <v>47</v>
      </c>
      <c r="B3" s="2"/>
      <c r="C3" s="2"/>
      <c r="D3" s="2"/>
    </row>
    <row r="4" spans="1:19" x14ac:dyDescent="0.2">
      <c r="B4" s="223"/>
      <c r="C4" s="223"/>
      <c r="D4" s="147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9" s="67" customFormat="1" x14ac:dyDescent="0.2">
      <c r="B5" s="224"/>
      <c r="C5" s="224"/>
      <c r="D5" s="67" t="str">
        <f>VALVAL</f>
        <v>млн. одиниць</v>
      </c>
    </row>
    <row r="6" spans="1:19" s="171" customFormat="1" x14ac:dyDescent="0.2">
      <c r="A6" s="209"/>
      <c r="B6" s="103" t="s">
        <v>173</v>
      </c>
      <c r="C6" s="103" t="s">
        <v>3</v>
      </c>
      <c r="D6" s="103" t="s">
        <v>67</v>
      </c>
    </row>
    <row r="7" spans="1:19" s="204" customFormat="1" ht="15.75" x14ac:dyDescent="0.2">
      <c r="A7" s="60" t="s">
        <v>172</v>
      </c>
      <c r="B7" s="138">
        <f>B$8+B$54</f>
        <v>66995.21091604</v>
      </c>
      <c r="C7" s="138">
        <f>C$8+C$54</f>
        <v>1661360.90731921</v>
      </c>
      <c r="D7" s="91">
        <v>0.99999899999999997</v>
      </c>
    </row>
    <row r="8" spans="1:19" s="14" customFormat="1" ht="15" x14ac:dyDescent="0.2">
      <c r="A8" s="53" t="s">
        <v>74</v>
      </c>
      <c r="B8" s="150">
        <f>B$9+B$32</f>
        <v>57559.047772719998</v>
      </c>
      <c r="C8" s="150">
        <f>C$9+C$32</f>
        <v>1427361.0087133399</v>
      </c>
      <c r="D8" s="137">
        <f>D$9+D$32</f>
        <v>0.859151</v>
      </c>
    </row>
    <row r="9" spans="1:19" s="40" customFormat="1" ht="15" outlineLevel="1" x14ac:dyDescent="0.2">
      <c r="A9" s="237" t="s">
        <v>50</v>
      </c>
      <c r="B9" s="145">
        <f>B$10+B$30</f>
        <v>21980.464364610001</v>
      </c>
      <c r="C9" s="145">
        <f>C$10+C$30</f>
        <v>545076.03932753997</v>
      </c>
      <c r="D9" s="96">
        <f>D$10+D$30</f>
        <v>0.32808900000000002</v>
      </c>
    </row>
    <row r="10" spans="1:19" s="26" customFormat="1" ht="14.25" outlineLevel="2" x14ac:dyDescent="0.2">
      <c r="A10" s="133" t="s">
        <v>130</v>
      </c>
      <c r="B10" s="54">
        <f>SUM(B$11:B$29)</f>
        <v>21876.467954670003</v>
      </c>
      <c r="C10" s="54">
        <f>SUM(C$11:C$29)</f>
        <v>542497.11513867998</v>
      </c>
      <c r="D10" s="77">
        <v>0.32653700000000002</v>
      </c>
    </row>
    <row r="11" spans="1:19" outlineLevel="3" x14ac:dyDescent="0.2">
      <c r="A11" s="106" t="s">
        <v>161</v>
      </c>
      <c r="B11" s="86">
        <v>2442.0503597500001</v>
      </c>
      <c r="C11" s="86">
        <v>60558.463000000003</v>
      </c>
      <c r="D11" s="194">
        <v>3.6450999999999997E-2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19" outlineLevel="3" x14ac:dyDescent="0.2">
      <c r="A12" s="106" t="s">
        <v>44</v>
      </c>
      <c r="B12" s="86">
        <v>1567.9756888899999</v>
      </c>
      <c r="C12" s="86">
        <v>38882.981</v>
      </c>
      <c r="D12" s="194">
        <v>2.3404000000000001E-2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19" outlineLevel="3" x14ac:dyDescent="0.2">
      <c r="A13" s="106" t="s">
        <v>72</v>
      </c>
      <c r="B13" s="86">
        <v>109.06314021999999</v>
      </c>
      <c r="C13" s="86">
        <v>2704.57</v>
      </c>
      <c r="D13" s="194">
        <v>1.6280000000000001E-3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9" outlineLevel="3" x14ac:dyDescent="0.2">
      <c r="A14" s="106" t="s">
        <v>121</v>
      </c>
      <c r="B14" s="86">
        <v>60.488251490000003</v>
      </c>
      <c r="C14" s="86">
        <v>1500</v>
      </c>
      <c r="D14" s="194">
        <v>9.0300000000000005E-4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9" outlineLevel="3" x14ac:dyDescent="0.2">
      <c r="A15" s="106" t="s">
        <v>178</v>
      </c>
      <c r="B15" s="86">
        <v>105.55724116</v>
      </c>
      <c r="C15" s="86">
        <v>2617.63</v>
      </c>
      <c r="D15" s="194">
        <v>1.5759999999999999E-3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outlineLevel="3" x14ac:dyDescent="0.2">
      <c r="A16" s="106" t="s">
        <v>77</v>
      </c>
      <c r="B16" s="86">
        <v>131.05787821999999</v>
      </c>
      <c r="C16" s="86">
        <v>3250</v>
      </c>
      <c r="D16" s="194">
        <v>1.9559999999999998E-3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1:17" outlineLevel="3" x14ac:dyDescent="0.2">
      <c r="A17" s="106" t="s">
        <v>142</v>
      </c>
      <c r="B17" s="86">
        <v>639.11241313000005</v>
      </c>
      <c r="C17" s="86">
        <v>15848.84</v>
      </c>
      <c r="D17" s="194">
        <v>9.5399999999999999E-3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17" outlineLevel="3" x14ac:dyDescent="0.2">
      <c r="A18" s="106" t="s">
        <v>140</v>
      </c>
      <c r="B18" s="86">
        <v>755.51800000000003</v>
      </c>
      <c r="C18" s="86">
        <v>18735.489489669999</v>
      </c>
      <c r="D18" s="194">
        <v>1.1277000000000001E-2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17" outlineLevel="3" x14ac:dyDescent="0.2">
      <c r="A19" s="106" t="s">
        <v>132</v>
      </c>
      <c r="B19" s="86">
        <v>1986.1210588900001</v>
      </c>
      <c r="C19" s="86">
        <v>49252.235186359998</v>
      </c>
      <c r="D19" s="194">
        <v>2.9645999999999999E-2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1:17" outlineLevel="3" x14ac:dyDescent="0.2">
      <c r="A20" s="106" t="s">
        <v>136</v>
      </c>
      <c r="B20" s="86">
        <v>16.775408410000001</v>
      </c>
      <c r="C20" s="86">
        <v>416</v>
      </c>
      <c r="D20" s="194">
        <v>2.5000000000000001E-4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1:17" outlineLevel="3" x14ac:dyDescent="0.2">
      <c r="A21" s="106" t="s">
        <v>0</v>
      </c>
      <c r="B21" s="86">
        <v>1405.7196986399999</v>
      </c>
      <c r="C21" s="86">
        <v>34859.323853579997</v>
      </c>
      <c r="D21" s="194">
        <v>2.0982000000000001E-2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1:17" outlineLevel="3" x14ac:dyDescent="0.2">
      <c r="A22" s="106" t="s">
        <v>85</v>
      </c>
      <c r="B22" s="86">
        <v>160.2016275</v>
      </c>
      <c r="C22" s="86">
        <v>3972.7126400000002</v>
      </c>
      <c r="D22" s="194">
        <v>2.3909999999999999E-3</v>
      </c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1:17" outlineLevel="3" x14ac:dyDescent="0.2">
      <c r="A23" s="106" t="s">
        <v>152</v>
      </c>
      <c r="B23" s="86">
        <v>6493.4406124500001</v>
      </c>
      <c r="C23" s="86">
        <v>161025.66496907</v>
      </c>
      <c r="D23" s="194">
        <v>9.6923999999999996E-2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1:17" outlineLevel="3" x14ac:dyDescent="0.2">
      <c r="A24" s="106" t="s">
        <v>39</v>
      </c>
      <c r="B24" s="86">
        <v>43.822931699999998</v>
      </c>
      <c r="C24" s="86">
        <v>1086.73</v>
      </c>
      <c r="D24" s="194">
        <v>6.5399999999999996E-4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1:17" outlineLevel="3" x14ac:dyDescent="0.2">
      <c r="A25" s="106" t="s">
        <v>28</v>
      </c>
      <c r="B25" s="86">
        <v>971.8445739</v>
      </c>
      <c r="C25" s="86">
        <v>24100</v>
      </c>
      <c r="D25" s="194">
        <v>1.4506E-2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</row>
    <row r="26" spans="1:17" outlineLevel="3" x14ac:dyDescent="0.2">
      <c r="A26" s="106" t="s">
        <v>109</v>
      </c>
      <c r="B26" s="86">
        <v>1654.9501327099999</v>
      </c>
      <c r="C26" s="86">
        <v>41039.790999999997</v>
      </c>
      <c r="D26" s="194">
        <v>2.4702999999999999E-2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1:17" outlineLevel="3" x14ac:dyDescent="0.2">
      <c r="A27" s="106" t="s">
        <v>169</v>
      </c>
      <c r="B27" s="86">
        <v>1262.23649099</v>
      </c>
      <c r="C27" s="86">
        <v>31301.198</v>
      </c>
      <c r="D27" s="194">
        <v>1.8841E-2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7" outlineLevel="3" x14ac:dyDescent="0.2">
      <c r="A28" s="106" t="s">
        <v>2</v>
      </c>
      <c r="B28" s="86">
        <v>7.9266627500000002</v>
      </c>
      <c r="C28" s="86">
        <v>196.56700000000001</v>
      </c>
      <c r="D28" s="194">
        <v>1.18E-4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1:17" outlineLevel="3" x14ac:dyDescent="0.2">
      <c r="A29" s="106" t="s">
        <v>56</v>
      </c>
      <c r="B29" s="86">
        <v>2062.6057838699999</v>
      </c>
      <c r="C29" s="86">
        <v>51148.919000000002</v>
      </c>
      <c r="D29" s="194">
        <v>3.0786999999999998E-2</v>
      </c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1:17" ht="14.25" outlineLevel="2" x14ac:dyDescent="0.25">
      <c r="A30" s="97" t="s">
        <v>8</v>
      </c>
      <c r="B30" s="233">
        <f t="shared" ref="B30:C30" si="0">SUM(B$31:B$31)</f>
        <v>103.99640994000001</v>
      </c>
      <c r="C30" s="233">
        <f t="shared" si="0"/>
        <v>2578.92418886</v>
      </c>
      <c r="D30" s="117">
        <v>1.552E-3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1:17" outlineLevel="3" x14ac:dyDescent="0.2">
      <c r="A31" s="106" t="s">
        <v>97</v>
      </c>
      <c r="B31" s="86">
        <v>103.99640994000001</v>
      </c>
      <c r="C31" s="86">
        <v>2578.92418886</v>
      </c>
      <c r="D31" s="194">
        <v>1.552E-3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1:17" ht="15" outlineLevel="1" x14ac:dyDescent="0.25">
      <c r="A32" s="148" t="s">
        <v>80</v>
      </c>
      <c r="B32" s="246">
        <f t="shared" ref="B32:D32" si="1">B$33+B$40+B$46+B$48+B$52</f>
        <v>35578.583408109997</v>
      </c>
      <c r="C32" s="246">
        <f t="shared" si="1"/>
        <v>882284.96938579995</v>
      </c>
      <c r="D32" s="135">
        <f t="shared" si="1"/>
        <v>0.53106200000000003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1:17" ht="14.25" outlineLevel="2" x14ac:dyDescent="0.25">
      <c r="A33" s="97" t="s">
        <v>143</v>
      </c>
      <c r="B33" s="233">
        <f t="shared" ref="B33:C33" si="2">SUM(B$34:B$39)</f>
        <v>14058.279767279999</v>
      </c>
      <c r="C33" s="233">
        <f t="shared" si="2"/>
        <v>348620.08955850999</v>
      </c>
      <c r="D33" s="117">
        <v>0.20984</v>
      </c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1:17" outlineLevel="3" x14ac:dyDescent="0.2">
      <c r="A34" s="106" t="s">
        <v>29</v>
      </c>
      <c r="B34" s="86">
        <v>2450.88997896</v>
      </c>
      <c r="C34" s="86">
        <v>60777.669679999999</v>
      </c>
      <c r="D34" s="194">
        <v>3.6582999999999997E-2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1:17" outlineLevel="3" x14ac:dyDescent="0.2">
      <c r="A35" s="106" t="s">
        <v>98</v>
      </c>
      <c r="B35" s="86">
        <v>602.98127706000002</v>
      </c>
      <c r="C35" s="86">
        <v>14952.852717010001</v>
      </c>
      <c r="D35" s="194">
        <v>8.9999999999999993E-3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1:17" outlineLevel="3" x14ac:dyDescent="0.2">
      <c r="A36" s="106" t="s">
        <v>78</v>
      </c>
      <c r="B36" s="86">
        <v>536.59296540000003</v>
      </c>
      <c r="C36" s="86">
        <v>13306.541820889999</v>
      </c>
      <c r="D36" s="194">
        <v>8.0090000000000005E-3</v>
      </c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1:17" outlineLevel="3" x14ac:dyDescent="0.2">
      <c r="A37" s="106" t="s">
        <v>66</v>
      </c>
      <c r="B37" s="86">
        <v>5095.6319940499998</v>
      </c>
      <c r="C37" s="86">
        <v>126362.52169738</v>
      </c>
      <c r="D37" s="194">
        <v>7.6060000000000003E-2</v>
      </c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1:17" outlineLevel="3" x14ac:dyDescent="0.2">
      <c r="A38" s="106" t="s">
        <v>94</v>
      </c>
      <c r="B38" s="86">
        <v>5371.3290393099996</v>
      </c>
      <c r="C38" s="86">
        <v>133199.31326793</v>
      </c>
      <c r="D38" s="194">
        <v>8.0174999999999996E-2</v>
      </c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1:17" outlineLevel="3" x14ac:dyDescent="0.2">
      <c r="A39" s="106" t="s">
        <v>23</v>
      </c>
      <c r="B39" s="86">
        <v>0.85451250000000001</v>
      </c>
      <c r="C39" s="86">
        <v>21.190375299999999</v>
      </c>
      <c r="D39" s="194">
        <v>1.2999999999999999E-5</v>
      </c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1:17" ht="14.25" outlineLevel="2" x14ac:dyDescent="0.25">
      <c r="A40" s="97" t="s">
        <v>4</v>
      </c>
      <c r="B40" s="233">
        <f t="shared" ref="B40:C40" si="3">SUM(B$41:B$45)</f>
        <v>1765.84553048</v>
      </c>
      <c r="C40" s="233">
        <f t="shared" si="3"/>
        <v>43789.79769721</v>
      </c>
      <c r="D40" s="117">
        <v>2.6359E-2</v>
      </c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1:17" outlineLevel="3" x14ac:dyDescent="0.2">
      <c r="A41" s="106" t="s">
        <v>103</v>
      </c>
      <c r="B41" s="86">
        <v>303.93970466000002</v>
      </c>
      <c r="C41" s="86">
        <v>7537.1588000000002</v>
      </c>
      <c r="D41" s="194">
        <v>4.5370000000000002E-3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1:17" outlineLevel="3" x14ac:dyDescent="0.2">
      <c r="A42" s="106" t="s">
        <v>36</v>
      </c>
      <c r="B42" s="86">
        <v>229.56299802999999</v>
      </c>
      <c r="C42" s="86">
        <v>5692.7500559999999</v>
      </c>
      <c r="D42" s="194">
        <v>3.4269999999999999E-3</v>
      </c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1:17" outlineLevel="3" x14ac:dyDescent="0.2">
      <c r="A43" s="106" t="s">
        <v>9</v>
      </c>
      <c r="B43" s="86">
        <v>605.85586000000001</v>
      </c>
      <c r="C43" s="86">
        <v>15024.137210880001</v>
      </c>
      <c r="D43" s="194">
        <v>9.0430000000000007E-3</v>
      </c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1:17" outlineLevel="3" x14ac:dyDescent="0.2">
      <c r="A44" s="106" t="s">
        <v>99</v>
      </c>
      <c r="B44" s="86">
        <v>9.0219974300000008</v>
      </c>
      <c r="C44" s="86">
        <v>223.72933276000001</v>
      </c>
      <c r="D44" s="194">
        <v>1.35E-4</v>
      </c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1:17" outlineLevel="3" x14ac:dyDescent="0.2">
      <c r="A45" s="106" t="s">
        <v>105</v>
      </c>
      <c r="B45" s="86">
        <v>617.46497036000005</v>
      </c>
      <c r="C45" s="86">
        <v>15312.02229757</v>
      </c>
      <c r="D45" s="194">
        <v>9.2169999999999995E-3</v>
      </c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1:17" ht="14.25" outlineLevel="2" x14ac:dyDescent="0.25">
      <c r="A46" s="97" t="s">
        <v>22</v>
      </c>
      <c r="B46" s="233">
        <f t="shared" ref="B46:C46" si="4">SUM(B$47:B$47)</f>
        <v>5.6702280000000001E-2</v>
      </c>
      <c r="C46" s="233">
        <f t="shared" si="4"/>
        <v>1.4061147599999999</v>
      </c>
      <c r="D46" s="117">
        <v>9.9999999999999995E-7</v>
      </c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1:17" outlineLevel="3" x14ac:dyDescent="0.2">
      <c r="A47" s="106" t="s">
        <v>75</v>
      </c>
      <c r="B47" s="86">
        <v>5.6702280000000001E-2</v>
      </c>
      <c r="C47" s="86">
        <v>1.4061147599999999</v>
      </c>
      <c r="D47" s="194">
        <v>9.9999999999999995E-7</v>
      </c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1:17" ht="14.25" outlineLevel="2" x14ac:dyDescent="0.25">
      <c r="A48" s="97" t="s">
        <v>144</v>
      </c>
      <c r="B48" s="233">
        <f t="shared" ref="B48:C48" si="5">SUM(B$49:B$51)</f>
        <v>18043.330000000002</v>
      </c>
      <c r="C48" s="233">
        <f t="shared" si="5"/>
        <v>447442.17817932001</v>
      </c>
      <c r="D48" s="117">
        <v>0.26932200000000001</v>
      </c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1:17" outlineLevel="3" x14ac:dyDescent="0.2">
      <c r="A49" s="106" t="s">
        <v>120</v>
      </c>
      <c r="B49" s="86">
        <v>3000</v>
      </c>
      <c r="C49" s="86">
        <v>74394.611999999994</v>
      </c>
      <c r="D49" s="194">
        <v>4.4778999999999999E-2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1:17" outlineLevel="3" x14ac:dyDescent="0.2">
      <c r="A50" s="106" t="s">
        <v>122</v>
      </c>
      <c r="B50" s="86">
        <v>1000</v>
      </c>
      <c r="C50" s="86">
        <v>24798.204000000002</v>
      </c>
      <c r="D50" s="194">
        <v>1.4926E-2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1:17" outlineLevel="3" x14ac:dyDescent="0.2">
      <c r="A51" s="106" t="s">
        <v>126</v>
      </c>
      <c r="B51" s="86">
        <v>14043.33</v>
      </c>
      <c r="C51" s="86">
        <v>348249.36217932001</v>
      </c>
      <c r="D51" s="194">
        <v>0.209617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1:17" ht="14.25" outlineLevel="2" x14ac:dyDescent="0.25">
      <c r="A52" s="97" t="s">
        <v>6</v>
      </c>
      <c r="B52" s="233">
        <f t="shared" ref="B52:C52" si="6">SUM(B$53:B$53)</f>
        <v>1711.07140807</v>
      </c>
      <c r="C52" s="233">
        <f t="shared" si="6"/>
        <v>42431.497836000002</v>
      </c>
      <c r="D52" s="117">
        <v>2.554E-2</v>
      </c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1:17" outlineLevel="3" x14ac:dyDescent="0.2">
      <c r="A53" s="106" t="s">
        <v>94</v>
      </c>
      <c r="B53" s="86">
        <v>1711.07140807</v>
      </c>
      <c r="C53" s="86">
        <v>42431.497836000002</v>
      </c>
      <c r="D53" s="194">
        <v>2.554E-2</v>
      </c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1:17" ht="15" x14ac:dyDescent="0.25">
      <c r="A54" s="215" t="s">
        <v>114</v>
      </c>
      <c r="B54" s="46">
        <f t="shared" ref="B54:D54" si="7">B$55+B$70</f>
        <v>9436.16314332</v>
      </c>
      <c r="C54" s="46">
        <f t="shared" si="7"/>
        <v>233999.89860587002</v>
      </c>
      <c r="D54" s="156">
        <f t="shared" si="7"/>
        <v>0.140848</v>
      </c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1:17" ht="15" outlineLevel="1" x14ac:dyDescent="0.25">
      <c r="A55" s="148" t="s">
        <v>50</v>
      </c>
      <c r="B55" s="246">
        <f t="shared" ref="B55:D55" si="8">B$56+B$64+B$68</f>
        <v>818.14524399000004</v>
      </c>
      <c r="C55" s="246">
        <f t="shared" si="8"/>
        <v>20288.53266266</v>
      </c>
      <c r="D55" s="135">
        <f t="shared" si="8"/>
        <v>1.2212999999999998E-2</v>
      </c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1:17" ht="14.25" outlineLevel="2" x14ac:dyDescent="0.25">
      <c r="A56" s="97" t="s">
        <v>130</v>
      </c>
      <c r="B56" s="233">
        <f t="shared" ref="B56:C56" si="9">SUM(B$57:B$63)</f>
        <v>653.27358384000001</v>
      </c>
      <c r="C56" s="233">
        <f t="shared" si="9"/>
        <v>16200.0116</v>
      </c>
      <c r="D56" s="117">
        <v>9.7509999999999993E-3</v>
      </c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1:17" outlineLevel="3" x14ac:dyDescent="0.2">
      <c r="A57" s="106" t="s">
        <v>154</v>
      </c>
      <c r="B57" s="86">
        <v>4.6778E-4</v>
      </c>
      <c r="C57" s="86">
        <v>1.1599999999999999E-2</v>
      </c>
      <c r="D57" s="194">
        <v>0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1:17" outlineLevel="3" x14ac:dyDescent="0.2">
      <c r="A58" s="106" t="s">
        <v>46</v>
      </c>
      <c r="B58" s="86">
        <v>40.325500990000002</v>
      </c>
      <c r="C58" s="86">
        <v>1000</v>
      </c>
      <c r="D58" s="194">
        <v>6.02E-4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1:17" outlineLevel="3" x14ac:dyDescent="0.2">
      <c r="A59" s="106" t="s">
        <v>51</v>
      </c>
      <c r="B59" s="86">
        <v>120.97650297</v>
      </c>
      <c r="C59" s="86">
        <v>3000</v>
      </c>
      <c r="D59" s="194">
        <v>1.8060000000000001E-3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1:17" outlineLevel="3" x14ac:dyDescent="0.2">
      <c r="A60" s="106" t="s">
        <v>181</v>
      </c>
      <c r="B60" s="86">
        <v>120.97650297</v>
      </c>
      <c r="C60" s="86">
        <v>3000</v>
      </c>
      <c r="D60" s="194">
        <v>1.8060000000000001E-3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1:17" outlineLevel="3" x14ac:dyDescent="0.2">
      <c r="A61" s="106" t="s">
        <v>146</v>
      </c>
      <c r="B61" s="86">
        <v>193.56240477</v>
      </c>
      <c r="C61" s="86">
        <v>4800</v>
      </c>
      <c r="D61" s="194">
        <v>2.8890000000000001E-3</v>
      </c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1:17" outlineLevel="3" x14ac:dyDescent="0.2">
      <c r="A62" s="106" t="s">
        <v>41</v>
      </c>
      <c r="B62" s="86">
        <v>10.081375250000001</v>
      </c>
      <c r="C62" s="86">
        <v>250</v>
      </c>
      <c r="D62" s="194">
        <v>1.4999999999999999E-4</v>
      </c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1:17" outlineLevel="3" x14ac:dyDescent="0.2">
      <c r="A63" s="106" t="s">
        <v>177</v>
      </c>
      <c r="B63" s="86">
        <v>167.35082911000001</v>
      </c>
      <c r="C63" s="86">
        <v>4150</v>
      </c>
      <c r="D63" s="194">
        <v>2.4979999999999998E-3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1:17" ht="14.25" outlineLevel="2" x14ac:dyDescent="0.25">
      <c r="A64" s="97" t="s">
        <v>8</v>
      </c>
      <c r="B64" s="233">
        <f t="shared" ref="B64:C64" si="10">SUM(B$65:B$67)</f>
        <v>164.83316341</v>
      </c>
      <c r="C64" s="233">
        <f t="shared" si="10"/>
        <v>4087.56641266</v>
      </c>
      <c r="D64" s="117">
        <v>2.4610000000000001E-3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1:17" outlineLevel="3" x14ac:dyDescent="0.2">
      <c r="A65" s="106" t="s">
        <v>10</v>
      </c>
      <c r="B65" s="86">
        <v>21.17088802</v>
      </c>
      <c r="C65" s="86">
        <v>525</v>
      </c>
      <c r="D65" s="194">
        <v>3.1599999999999998E-4</v>
      </c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1:17" outlineLevel="3" x14ac:dyDescent="0.2">
      <c r="A66" s="106" t="s">
        <v>107</v>
      </c>
      <c r="B66" s="86">
        <v>138.78272466999999</v>
      </c>
      <c r="C66" s="86">
        <v>3441.56231815</v>
      </c>
      <c r="D66" s="194">
        <v>2.0720000000000001E-3</v>
      </c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1:17" outlineLevel="3" x14ac:dyDescent="0.2">
      <c r="A67" s="106" t="s">
        <v>30</v>
      </c>
      <c r="B67" s="86">
        <v>4.8795507200000001</v>
      </c>
      <c r="C67" s="86">
        <v>121.00409451</v>
      </c>
      <c r="D67" s="194">
        <v>7.2999999999999999E-5</v>
      </c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1:17" ht="14.25" outlineLevel="2" x14ac:dyDescent="0.25">
      <c r="A68" s="97" t="s">
        <v>133</v>
      </c>
      <c r="B68" s="233">
        <f t="shared" ref="B68:C68" si="11">SUM(B$69:B$69)</f>
        <v>3.8496740000000002E-2</v>
      </c>
      <c r="C68" s="233">
        <f t="shared" si="11"/>
        <v>0.95465</v>
      </c>
      <c r="D68" s="117">
        <v>9.9999999999999995E-7</v>
      </c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1:17" outlineLevel="3" x14ac:dyDescent="0.2">
      <c r="A69" s="106" t="s">
        <v>175</v>
      </c>
      <c r="B69" s="86">
        <v>3.8496740000000002E-2</v>
      </c>
      <c r="C69" s="86">
        <v>0.95465</v>
      </c>
      <c r="D69" s="194">
        <v>9.9999999999999995E-7</v>
      </c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1:17" ht="15" outlineLevel="1" x14ac:dyDescent="0.25">
      <c r="A70" s="148" t="s">
        <v>80</v>
      </c>
      <c r="B70" s="246">
        <f t="shared" ref="B70:D70" si="12">B$71+B$77+B$79+B$86+B$87</f>
        <v>8618.0178993299996</v>
      </c>
      <c r="C70" s="246">
        <f t="shared" si="12"/>
        <v>213711.36594321002</v>
      </c>
      <c r="D70" s="135">
        <f t="shared" si="12"/>
        <v>0.128635</v>
      </c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1:17" ht="14.25" outlineLevel="2" x14ac:dyDescent="0.25">
      <c r="A71" s="97" t="s">
        <v>143</v>
      </c>
      <c r="B71" s="233">
        <f t="shared" ref="B71:C71" si="13">SUM(B$72:B$76)</f>
        <v>6049.3885885899999</v>
      </c>
      <c r="C71" s="233">
        <f t="shared" si="13"/>
        <v>150013.97229522999</v>
      </c>
      <c r="D71" s="117">
        <v>9.0296000000000001E-2</v>
      </c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1:17" outlineLevel="3" x14ac:dyDescent="0.2">
      <c r="A72" s="106" t="s">
        <v>11</v>
      </c>
      <c r="B72" s="86">
        <v>15.865524929999999</v>
      </c>
      <c r="C72" s="86">
        <v>393.43652367999999</v>
      </c>
      <c r="D72" s="194">
        <v>2.3699999999999999E-4</v>
      </c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1:17" outlineLevel="3" x14ac:dyDescent="0.2">
      <c r="A73" s="106" t="s">
        <v>98</v>
      </c>
      <c r="B73" s="86">
        <v>232.7814789</v>
      </c>
      <c r="C73" s="86">
        <v>5772.5626011599998</v>
      </c>
      <c r="D73" s="194">
        <v>3.4749999999999998E-3</v>
      </c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1:17" outlineLevel="3" x14ac:dyDescent="0.2">
      <c r="A74" s="106" t="s">
        <v>78</v>
      </c>
      <c r="B74" s="86">
        <v>11.0899999</v>
      </c>
      <c r="C74" s="86">
        <v>275.01208000000003</v>
      </c>
      <c r="D74" s="194">
        <v>1.66E-4</v>
      </c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1:17" outlineLevel="3" x14ac:dyDescent="0.2">
      <c r="A75" s="106" t="s">
        <v>66</v>
      </c>
      <c r="B75" s="86">
        <v>430.87690499000001</v>
      </c>
      <c r="C75" s="86">
        <v>10684.97338883</v>
      </c>
      <c r="D75" s="194">
        <v>6.4310000000000001E-3</v>
      </c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1:17" outlineLevel="3" x14ac:dyDescent="0.2">
      <c r="A76" s="106" t="s">
        <v>94</v>
      </c>
      <c r="B76" s="86">
        <v>5358.77467987</v>
      </c>
      <c r="C76" s="86">
        <v>132887.98770155999</v>
      </c>
      <c r="D76" s="194">
        <v>7.9987000000000003E-2</v>
      </c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1:17" ht="14.25" outlineLevel="2" x14ac:dyDescent="0.25">
      <c r="A77" s="97" t="s">
        <v>4</v>
      </c>
      <c r="B77" s="233">
        <f t="shared" ref="B77:C77" si="14">SUM(B$78:B$78)</f>
        <v>146.21677996</v>
      </c>
      <c r="C77" s="233">
        <f t="shared" si="14"/>
        <v>3625.9135376700001</v>
      </c>
      <c r="D77" s="117">
        <v>2.1819999999999999E-3</v>
      </c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1:17" outlineLevel="3" x14ac:dyDescent="0.2">
      <c r="A78" s="106" t="s">
        <v>103</v>
      </c>
      <c r="B78" s="86">
        <v>146.21677996</v>
      </c>
      <c r="C78" s="86">
        <v>3625.9135376700001</v>
      </c>
      <c r="D78" s="194">
        <v>2.1819999999999999E-3</v>
      </c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1:17" ht="14.25" outlineLevel="2" x14ac:dyDescent="0.25">
      <c r="A79" s="97" t="s">
        <v>22</v>
      </c>
      <c r="B79" s="233">
        <f t="shared" ref="B79:C79" si="15">SUM(B$80:B$85)</f>
        <v>2308.9308653900002</v>
      </c>
      <c r="C79" s="233">
        <f t="shared" si="15"/>
        <v>57257.338621810006</v>
      </c>
      <c r="D79" s="117">
        <v>3.4463000000000001E-2</v>
      </c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1:17" outlineLevel="3" x14ac:dyDescent="0.2">
      <c r="A80" s="106" t="s">
        <v>14</v>
      </c>
      <c r="B80" s="86">
        <v>15.014319759999999</v>
      </c>
      <c r="C80" s="86">
        <v>372.32816429000002</v>
      </c>
      <c r="D80" s="194">
        <v>2.24E-4</v>
      </c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1:17" outlineLevel="3" x14ac:dyDescent="0.2">
      <c r="A81" s="106" t="s">
        <v>123</v>
      </c>
      <c r="B81" s="86">
        <v>42.419249379999997</v>
      </c>
      <c r="C81" s="86">
        <v>1051.9211996700001</v>
      </c>
      <c r="D81" s="194">
        <v>6.3299999999999999E-4</v>
      </c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1:17" outlineLevel="3" x14ac:dyDescent="0.2">
      <c r="A82" s="106" t="s">
        <v>155</v>
      </c>
      <c r="B82" s="86">
        <v>500</v>
      </c>
      <c r="C82" s="86">
        <v>12399.102000000001</v>
      </c>
      <c r="D82" s="194">
        <v>7.463E-3</v>
      </c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1:17" outlineLevel="3" x14ac:dyDescent="0.2">
      <c r="A83" s="106" t="s">
        <v>70</v>
      </c>
      <c r="B83" s="86">
        <v>65.62</v>
      </c>
      <c r="C83" s="86">
        <v>1627.2581464800001</v>
      </c>
      <c r="D83" s="194">
        <v>9.7900000000000005E-4</v>
      </c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1:17" outlineLevel="3" x14ac:dyDescent="0.2">
      <c r="A84" s="106" t="s">
        <v>73</v>
      </c>
      <c r="B84" s="86">
        <v>1539.09292125</v>
      </c>
      <c r="C84" s="86">
        <v>38166.740236110003</v>
      </c>
      <c r="D84" s="194">
        <v>2.2973E-2</v>
      </c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1:17" outlineLevel="3" x14ac:dyDescent="0.2">
      <c r="A85" s="106" t="s">
        <v>160</v>
      </c>
      <c r="B85" s="86">
        <v>146.78437500000001</v>
      </c>
      <c r="C85" s="86">
        <v>3639.98887526</v>
      </c>
      <c r="D85" s="194">
        <v>2.1909999999999998E-3</v>
      </c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1:17" ht="14.25" outlineLevel="2" x14ac:dyDescent="0.25">
      <c r="A86" s="97" t="s">
        <v>144</v>
      </c>
      <c r="B86" s="233"/>
      <c r="C86" s="233"/>
      <c r="D86" s="117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1:17" ht="14.25" outlineLevel="2" x14ac:dyDescent="0.25">
      <c r="A87" s="97" t="s">
        <v>6</v>
      </c>
      <c r="B87" s="233">
        <f t="shared" ref="B87:C87" si="16">SUM(B$88:B$88)</f>
        <v>113.48166539</v>
      </c>
      <c r="C87" s="233">
        <f t="shared" si="16"/>
        <v>2814.1414884999999</v>
      </c>
      <c r="D87" s="117">
        <v>1.694E-3</v>
      </c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1:17" outlineLevel="3" x14ac:dyDescent="0.2">
      <c r="A88" s="106" t="s">
        <v>94</v>
      </c>
      <c r="B88" s="86">
        <v>113.48166539</v>
      </c>
      <c r="C88" s="86">
        <v>2814.1414884999999</v>
      </c>
      <c r="D88" s="194">
        <v>1.694E-3</v>
      </c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1:17" x14ac:dyDescent="0.2">
      <c r="B89" s="223"/>
      <c r="C89" s="223"/>
      <c r="D89" s="147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1:17" x14ac:dyDescent="0.2">
      <c r="B90" s="223"/>
      <c r="C90" s="223"/>
      <c r="D90" s="147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1:17" x14ac:dyDescent="0.2">
      <c r="B91" s="223"/>
      <c r="C91" s="223"/>
      <c r="D91" s="147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1:17" x14ac:dyDescent="0.2">
      <c r="B92" s="223"/>
      <c r="C92" s="223"/>
      <c r="D92" s="147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1:17" x14ac:dyDescent="0.2">
      <c r="B93" s="223"/>
      <c r="C93" s="223"/>
      <c r="D93" s="147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1:17" x14ac:dyDescent="0.2">
      <c r="B94" s="223"/>
      <c r="C94" s="223"/>
      <c r="D94" s="147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1:17" x14ac:dyDescent="0.2">
      <c r="B95" s="223"/>
      <c r="C95" s="223"/>
      <c r="D95" s="147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1:17" x14ac:dyDescent="0.2">
      <c r="B96" s="223"/>
      <c r="C96" s="223"/>
      <c r="D96" s="147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223"/>
      <c r="C97" s="223"/>
      <c r="D97" s="147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223"/>
      <c r="C98" s="223"/>
      <c r="D98" s="147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223"/>
      <c r="C99" s="223"/>
      <c r="D99" s="147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223"/>
      <c r="C100" s="223"/>
      <c r="D100" s="147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223"/>
      <c r="C101" s="223"/>
      <c r="D101" s="147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223"/>
      <c r="C102" s="223"/>
      <c r="D102" s="147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223"/>
      <c r="C103" s="223"/>
      <c r="D103" s="147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223"/>
      <c r="C104" s="223"/>
      <c r="D104" s="147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223"/>
      <c r="C105" s="223"/>
      <c r="D105" s="147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223"/>
      <c r="C106" s="223"/>
      <c r="D106" s="147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223"/>
      <c r="C107" s="223"/>
      <c r="D107" s="147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223"/>
      <c r="C108" s="223"/>
      <c r="D108" s="147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223"/>
      <c r="C109" s="223"/>
      <c r="D109" s="147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223"/>
      <c r="C110" s="223"/>
      <c r="D110" s="147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223"/>
      <c r="C111" s="223"/>
      <c r="D111" s="147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223"/>
      <c r="C112" s="223"/>
      <c r="D112" s="147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223"/>
      <c r="C113" s="223"/>
      <c r="D113" s="147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223"/>
      <c r="C114" s="223"/>
      <c r="D114" s="147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223"/>
      <c r="C115" s="223"/>
      <c r="D115" s="147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223"/>
      <c r="C116" s="223"/>
      <c r="D116" s="147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223"/>
      <c r="C117" s="223"/>
      <c r="D117" s="147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223"/>
      <c r="C118" s="223"/>
      <c r="D118" s="147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223"/>
      <c r="C119" s="223"/>
      <c r="D119" s="147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223"/>
      <c r="C120" s="223"/>
      <c r="D120" s="147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223"/>
      <c r="C121" s="223"/>
      <c r="D121" s="147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223"/>
      <c r="C122" s="223"/>
      <c r="D122" s="147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223"/>
      <c r="C123" s="223"/>
      <c r="D123" s="147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223"/>
      <c r="C124" s="223"/>
      <c r="D124" s="147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223"/>
      <c r="C125" s="223"/>
      <c r="D125" s="147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223"/>
      <c r="C126" s="223"/>
      <c r="D126" s="147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223"/>
      <c r="C127" s="223"/>
      <c r="D127" s="147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223"/>
      <c r="C128" s="223"/>
      <c r="D128" s="147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223"/>
      <c r="C129" s="223"/>
      <c r="D129" s="147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223"/>
      <c r="C130" s="223"/>
      <c r="D130" s="147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223"/>
      <c r="C131" s="223"/>
      <c r="D131" s="147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223"/>
      <c r="C132" s="223"/>
      <c r="D132" s="147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223"/>
      <c r="C133" s="223"/>
      <c r="D133" s="147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223"/>
      <c r="C134" s="223"/>
      <c r="D134" s="147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223"/>
      <c r="C135" s="223"/>
      <c r="D135" s="147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223"/>
      <c r="C136" s="223"/>
      <c r="D136" s="147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223"/>
      <c r="C137" s="223"/>
      <c r="D137" s="147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223"/>
      <c r="C138" s="223"/>
      <c r="D138" s="147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223"/>
      <c r="C139" s="223"/>
      <c r="D139" s="147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223"/>
      <c r="C140" s="223"/>
      <c r="D140" s="147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223"/>
      <c r="C141" s="223"/>
      <c r="D141" s="147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223"/>
      <c r="C142" s="223"/>
      <c r="D142" s="147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223"/>
      <c r="C143" s="223"/>
      <c r="D143" s="147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223"/>
      <c r="C144" s="223"/>
      <c r="D144" s="147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223"/>
      <c r="C145" s="223"/>
      <c r="D145" s="147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223"/>
      <c r="C146" s="223"/>
      <c r="D146" s="147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223"/>
      <c r="C147" s="223"/>
      <c r="D147" s="147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223"/>
      <c r="C148" s="223"/>
      <c r="D148" s="147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223"/>
      <c r="C149" s="223"/>
      <c r="D149" s="147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223"/>
      <c r="C150" s="223"/>
      <c r="D150" s="147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223"/>
      <c r="C151" s="223"/>
      <c r="D151" s="147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223"/>
      <c r="C152" s="223"/>
      <c r="D152" s="147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223"/>
      <c r="C153" s="223"/>
      <c r="D153" s="147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223"/>
      <c r="C154" s="223"/>
      <c r="D154" s="147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223"/>
      <c r="C155" s="223"/>
      <c r="D155" s="147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223"/>
      <c r="C156" s="223"/>
      <c r="D156" s="147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223"/>
      <c r="C157" s="223"/>
      <c r="D157" s="147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223"/>
      <c r="C158" s="223"/>
      <c r="D158" s="147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223"/>
      <c r="C159" s="223"/>
      <c r="D159" s="147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223"/>
      <c r="C160" s="223"/>
      <c r="D160" s="147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223"/>
      <c r="C161" s="223"/>
      <c r="D161" s="147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223"/>
      <c r="C162" s="223"/>
      <c r="D162" s="147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223"/>
      <c r="C163" s="223"/>
      <c r="D163" s="147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223"/>
      <c r="C164" s="223"/>
      <c r="D164" s="147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223"/>
      <c r="C165" s="223"/>
      <c r="D165" s="147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223"/>
      <c r="C166" s="223"/>
      <c r="D166" s="147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223"/>
      <c r="C167" s="223"/>
      <c r="D167" s="147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223"/>
      <c r="C168" s="223"/>
      <c r="D168" s="147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223"/>
      <c r="C169" s="223"/>
      <c r="D169" s="147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223"/>
      <c r="C170" s="223"/>
      <c r="D170" s="147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223"/>
      <c r="C171" s="223"/>
      <c r="D171" s="147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223"/>
      <c r="C172" s="223"/>
      <c r="D172" s="147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223"/>
      <c r="C173" s="223"/>
      <c r="D173" s="147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223"/>
      <c r="C174" s="223"/>
      <c r="D174" s="147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223"/>
      <c r="C175" s="223"/>
      <c r="D175" s="147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223"/>
      <c r="C176" s="223"/>
      <c r="D176" s="147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223"/>
      <c r="C177" s="223"/>
      <c r="D177" s="147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223"/>
      <c r="C178" s="223"/>
      <c r="D178" s="147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223"/>
      <c r="C179" s="223"/>
      <c r="D179" s="147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223"/>
      <c r="C180" s="223"/>
      <c r="D180" s="147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223"/>
      <c r="C181" s="223"/>
      <c r="D181" s="147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223"/>
      <c r="C182" s="223"/>
      <c r="D182" s="147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6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44" bestFit="1" customWidth="1"/>
    <col min="2" max="2" width="12.42578125" style="206" bestFit="1" customWidth="1"/>
    <col min="3" max="3" width="13.5703125" style="206" bestFit="1" customWidth="1"/>
    <col min="4" max="4" width="10.28515625" style="134" customWidth="1"/>
    <col min="5" max="6" width="13.5703125" style="206" bestFit="1" customWidth="1"/>
    <col min="7" max="7" width="10.28515625" style="134" customWidth="1"/>
    <col min="8" max="8" width="12.7109375" style="206" hidden="1" customWidth="1"/>
    <col min="9" max="9" width="13.7109375" style="206" bestFit="1" customWidth="1"/>
    <col min="10" max="16384" width="9.140625" style="44"/>
  </cols>
  <sheetData>
    <row r="1" spans="1:19" x14ac:dyDescent="0.2">
      <c r="A1" s="235"/>
      <c r="B1" s="259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31.07.2016</v>
      </c>
      <c r="C1" s="260"/>
      <c r="D1" s="260"/>
      <c r="E1" s="260"/>
    </row>
    <row r="2" spans="1:19" ht="38.25" customHeight="1" x14ac:dyDescent="0.3">
      <c r="A2" s="261" t="s">
        <v>141</v>
      </c>
      <c r="B2" s="3"/>
      <c r="C2" s="3"/>
      <c r="D2" s="3"/>
      <c r="E2" s="3"/>
      <c r="F2" s="3"/>
      <c r="G2" s="3"/>
      <c r="H2" s="3"/>
      <c r="I2" s="3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x14ac:dyDescent="0.2">
      <c r="A3" s="235"/>
    </row>
    <row r="4" spans="1:19" s="67" customFormat="1" x14ac:dyDescent="0.2">
      <c r="B4" s="224"/>
      <c r="C4" s="224"/>
      <c r="D4" s="99"/>
      <c r="E4" s="224"/>
      <c r="F4" s="224"/>
      <c r="G4" s="99"/>
      <c r="H4" s="224" t="s">
        <v>180</v>
      </c>
      <c r="I4" s="67" t="str">
        <f>VALVAL</f>
        <v>млн. одиниць</v>
      </c>
    </row>
    <row r="5" spans="1:19" s="228" customFormat="1" x14ac:dyDescent="0.2">
      <c r="A5" s="161"/>
      <c r="B5" s="253">
        <v>42369</v>
      </c>
      <c r="C5" s="254"/>
      <c r="D5" s="255"/>
      <c r="E5" s="253">
        <v>42582</v>
      </c>
      <c r="F5" s="254"/>
      <c r="G5" s="255"/>
      <c r="H5" s="185"/>
      <c r="I5" s="185"/>
    </row>
    <row r="6" spans="1:19" s="113" customFormat="1" x14ac:dyDescent="0.2">
      <c r="A6" s="94"/>
      <c r="B6" s="39" t="s">
        <v>173</v>
      </c>
      <c r="C6" s="39" t="s">
        <v>3</v>
      </c>
      <c r="D6" s="152" t="s">
        <v>67</v>
      </c>
      <c r="E6" s="39" t="s">
        <v>173</v>
      </c>
      <c r="F6" s="39" t="s">
        <v>3</v>
      </c>
      <c r="G6" s="152" t="s">
        <v>67</v>
      </c>
      <c r="H6" s="39" t="s">
        <v>67</v>
      </c>
      <c r="I6" s="39" t="s">
        <v>149</v>
      </c>
    </row>
    <row r="7" spans="1:19" s="204" customFormat="1" ht="15" x14ac:dyDescent="0.2">
      <c r="A7" s="131" t="s">
        <v>172</v>
      </c>
      <c r="B7" s="231">
        <f t="shared" ref="B7:G7" si="0">SUM(B$8+ B$9)</f>
        <v>65505.68611232</v>
      </c>
      <c r="C7" s="231">
        <f t="shared" si="0"/>
        <v>1572180.1589905</v>
      </c>
      <c r="D7" s="149">
        <f t="shared" si="0"/>
        <v>1</v>
      </c>
      <c r="E7" s="231">
        <f t="shared" si="0"/>
        <v>66995.200916040005</v>
      </c>
      <c r="F7" s="231">
        <f t="shared" si="0"/>
        <v>1661360.6593371702</v>
      </c>
      <c r="G7" s="149">
        <f t="shared" si="0"/>
        <v>1</v>
      </c>
      <c r="H7" s="231"/>
      <c r="I7" s="231">
        <f>SUM(I$8+ I$9)</f>
        <v>0</v>
      </c>
    </row>
    <row r="8" spans="1:19" s="159" customFormat="1" x14ac:dyDescent="0.2">
      <c r="A8" s="225" t="s">
        <v>74</v>
      </c>
      <c r="B8" s="140">
        <v>55593.105028710001</v>
      </c>
      <c r="C8" s="140">
        <v>1334271.60129128</v>
      </c>
      <c r="D8" s="239">
        <v>0.84867599999999999</v>
      </c>
      <c r="E8" s="140">
        <v>57559.037772720003</v>
      </c>
      <c r="F8" s="140">
        <v>1427360.7607313001</v>
      </c>
      <c r="G8" s="239">
        <v>0.85915200000000003</v>
      </c>
      <c r="H8" s="140">
        <v>1.0475999999999999E-2</v>
      </c>
      <c r="I8" s="140">
        <v>-21.4</v>
      </c>
    </row>
    <row r="9" spans="1:19" s="159" customFormat="1" x14ac:dyDescent="0.2">
      <c r="A9" s="225" t="s">
        <v>114</v>
      </c>
      <c r="B9" s="140">
        <v>9912.5810836100009</v>
      </c>
      <c r="C9" s="140">
        <v>237908.55769921999</v>
      </c>
      <c r="D9" s="239">
        <v>0.15132399999999999</v>
      </c>
      <c r="E9" s="140">
        <v>9436.16314332</v>
      </c>
      <c r="F9" s="140">
        <v>233999.89860587</v>
      </c>
      <c r="G9" s="239">
        <v>0.140848</v>
      </c>
      <c r="H9" s="140">
        <v>-1.0475999999999999E-2</v>
      </c>
      <c r="I9" s="140">
        <v>21.4</v>
      </c>
    </row>
    <row r="10" spans="1:19" x14ac:dyDescent="0.2">
      <c r="B10" s="223"/>
      <c r="C10" s="223"/>
      <c r="D10" s="147"/>
      <c r="E10" s="223"/>
      <c r="F10" s="223"/>
      <c r="G10" s="147"/>
      <c r="H10" s="223"/>
      <c r="I10" s="223"/>
      <c r="J10" s="65"/>
      <c r="K10" s="65"/>
      <c r="L10" s="65"/>
      <c r="M10" s="65"/>
      <c r="N10" s="65"/>
      <c r="O10" s="65"/>
      <c r="P10" s="65"/>
      <c r="Q10" s="65"/>
    </row>
    <row r="11" spans="1:19" x14ac:dyDescent="0.2">
      <c r="B11" s="223"/>
      <c r="C11" s="223"/>
      <c r="D11" s="147"/>
      <c r="E11" s="223"/>
      <c r="F11" s="223"/>
      <c r="G11" s="147"/>
      <c r="H11" s="223"/>
      <c r="I11" s="223"/>
      <c r="J11" s="65"/>
      <c r="K11" s="65"/>
      <c r="L11" s="65"/>
      <c r="M11" s="65"/>
      <c r="N11" s="65"/>
      <c r="O11" s="65"/>
      <c r="P11" s="65"/>
      <c r="Q11" s="65"/>
    </row>
    <row r="12" spans="1:19" x14ac:dyDescent="0.2">
      <c r="B12" s="223"/>
      <c r="C12" s="223"/>
      <c r="D12" s="147"/>
      <c r="E12" s="223"/>
      <c r="F12" s="223"/>
      <c r="G12" s="147"/>
      <c r="H12" s="223"/>
      <c r="I12" s="223"/>
      <c r="J12" s="65"/>
      <c r="K12" s="65"/>
      <c r="L12" s="65"/>
      <c r="M12" s="65"/>
      <c r="N12" s="65"/>
      <c r="O12" s="65"/>
      <c r="P12" s="65"/>
      <c r="Q12" s="65"/>
    </row>
    <row r="13" spans="1:19" x14ac:dyDescent="0.2">
      <c r="B13" s="223"/>
      <c r="C13" s="223"/>
      <c r="D13" s="147"/>
      <c r="E13" s="223"/>
      <c r="F13" s="223"/>
      <c r="G13" s="147"/>
      <c r="H13" s="223"/>
      <c r="I13" s="223"/>
      <c r="J13" s="65"/>
      <c r="K13" s="65"/>
      <c r="L13" s="65"/>
      <c r="M13" s="65"/>
      <c r="N13" s="65"/>
      <c r="O13" s="65"/>
      <c r="P13" s="65"/>
      <c r="Q13" s="65"/>
    </row>
    <row r="14" spans="1:19" x14ac:dyDescent="0.2">
      <c r="B14" s="223"/>
      <c r="C14" s="223"/>
      <c r="D14" s="147"/>
      <c r="E14" s="223"/>
      <c r="F14" s="223"/>
      <c r="G14" s="147"/>
      <c r="H14" s="223"/>
      <c r="I14" s="223"/>
      <c r="J14" s="65"/>
      <c r="K14" s="65"/>
      <c r="L14" s="65"/>
      <c r="M14" s="65"/>
      <c r="N14" s="65"/>
      <c r="O14" s="65"/>
      <c r="P14" s="65"/>
      <c r="Q14" s="65"/>
    </row>
    <row r="15" spans="1:19" x14ac:dyDescent="0.2">
      <c r="B15" s="223"/>
      <c r="C15" s="223"/>
      <c r="D15" s="147"/>
      <c r="E15" s="223"/>
      <c r="F15" s="223"/>
      <c r="G15" s="147"/>
      <c r="H15" s="223"/>
      <c r="I15" s="223"/>
      <c r="J15" s="65"/>
      <c r="K15" s="65"/>
      <c r="L15" s="65"/>
      <c r="M15" s="65"/>
      <c r="N15" s="65"/>
      <c r="O15" s="65"/>
      <c r="P15" s="65"/>
      <c r="Q15" s="65"/>
    </row>
    <row r="16" spans="1:19" x14ac:dyDescent="0.2">
      <c r="B16" s="223"/>
      <c r="C16" s="223"/>
      <c r="D16" s="147"/>
      <c r="E16" s="223"/>
      <c r="F16" s="223"/>
      <c r="G16" s="147"/>
      <c r="H16" s="223"/>
      <c r="I16" s="223"/>
      <c r="J16" s="65"/>
      <c r="K16" s="65"/>
      <c r="L16" s="65"/>
      <c r="M16" s="65"/>
      <c r="N16" s="65"/>
      <c r="O16" s="65"/>
      <c r="P16" s="65"/>
      <c r="Q16" s="65"/>
    </row>
    <row r="17" spans="2:17" x14ac:dyDescent="0.2">
      <c r="B17" s="223"/>
      <c r="C17" s="223"/>
      <c r="D17" s="147"/>
      <c r="E17" s="223"/>
      <c r="F17" s="223"/>
      <c r="G17" s="147"/>
      <c r="H17" s="223"/>
      <c r="I17" s="223"/>
      <c r="J17" s="65"/>
      <c r="K17" s="65"/>
      <c r="L17" s="65"/>
      <c r="M17" s="65"/>
      <c r="N17" s="65"/>
      <c r="O17" s="65"/>
      <c r="P17" s="65"/>
      <c r="Q17" s="65"/>
    </row>
    <row r="18" spans="2:17" x14ac:dyDescent="0.2">
      <c r="B18" s="223"/>
      <c r="C18" s="223"/>
      <c r="D18" s="147"/>
      <c r="E18" s="223"/>
      <c r="F18" s="223"/>
      <c r="G18" s="147"/>
      <c r="H18" s="223"/>
      <c r="I18" s="223"/>
      <c r="J18" s="65"/>
      <c r="K18" s="65"/>
      <c r="L18" s="65"/>
      <c r="M18" s="65"/>
      <c r="N18" s="65"/>
      <c r="O18" s="65"/>
      <c r="P18" s="65"/>
      <c r="Q18" s="65"/>
    </row>
    <row r="19" spans="2:17" x14ac:dyDescent="0.2">
      <c r="B19" s="223"/>
      <c r="C19" s="223"/>
      <c r="D19" s="147"/>
      <c r="E19" s="223"/>
      <c r="F19" s="223"/>
      <c r="G19" s="147"/>
      <c r="H19" s="223"/>
      <c r="I19" s="223"/>
      <c r="J19" s="65"/>
      <c r="K19" s="65"/>
      <c r="L19" s="65"/>
      <c r="M19" s="65"/>
      <c r="N19" s="65"/>
      <c r="O19" s="65"/>
      <c r="P19" s="65"/>
      <c r="Q19" s="65"/>
    </row>
    <row r="20" spans="2:17" x14ac:dyDescent="0.2">
      <c r="B20" s="223"/>
      <c r="C20" s="223"/>
      <c r="D20" s="147"/>
      <c r="E20" s="223"/>
      <c r="F20" s="223"/>
      <c r="G20" s="147"/>
      <c r="H20" s="223"/>
      <c r="I20" s="223"/>
      <c r="J20" s="65"/>
      <c r="K20" s="65"/>
      <c r="L20" s="65"/>
      <c r="M20" s="65"/>
      <c r="N20" s="65"/>
      <c r="O20" s="65"/>
      <c r="P20" s="65"/>
      <c r="Q20" s="65"/>
    </row>
    <row r="21" spans="2:17" x14ac:dyDescent="0.2">
      <c r="B21" s="223"/>
      <c r="C21" s="223"/>
      <c r="D21" s="147"/>
      <c r="E21" s="223"/>
      <c r="F21" s="223"/>
      <c r="G21" s="147"/>
      <c r="H21" s="223"/>
      <c r="I21" s="223"/>
      <c r="J21" s="65"/>
      <c r="K21" s="65"/>
      <c r="L21" s="65"/>
      <c r="M21" s="65"/>
      <c r="N21" s="65"/>
      <c r="O21" s="65"/>
      <c r="P21" s="65"/>
      <c r="Q21" s="65"/>
    </row>
    <row r="22" spans="2:17" x14ac:dyDescent="0.2">
      <c r="B22" s="223"/>
      <c r="C22" s="223"/>
      <c r="D22" s="147"/>
      <c r="E22" s="223"/>
      <c r="F22" s="223"/>
      <c r="G22" s="147"/>
      <c r="H22" s="223"/>
      <c r="I22" s="223"/>
      <c r="J22" s="65"/>
      <c r="K22" s="65"/>
      <c r="L22" s="65"/>
      <c r="M22" s="65"/>
      <c r="N22" s="65"/>
      <c r="O22" s="65"/>
      <c r="P22" s="65"/>
      <c r="Q22" s="65"/>
    </row>
    <row r="23" spans="2:17" x14ac:dyDescent="0.2">
      <c r="B23" s="223"/>
      <c r="C23" s="223"/>
      <c r="D23" s="147"/>
      <c r="E23" s="223"/>
      <c r="F23" s="223"/>
      <c r="G23" s="147"/>
      <c r="H23" s="223"/>
      <c r="I23" s="223"/>
      <c r="J23" s="65"/>
      <c r="K23" s="65"/>
      <c r="L23" s="65"/>
      <c r="M23" s="65"/>
      <c r="N23" s="65"/>
      <c r="O23" s="65"/>
      <c r="P23" s="65"/>
      <c r="Q23" s="65"/>
    </row>
    <row r="24" spans="2:17" x14ac:dyDescent="0.2">
      <c r="B24" s="223"/>
      <c r="C24" s="223"/>
      <c r="D24" s="147"/>
      <c r="E24" s="223"/>
      <c r="F24" s="223"/>
      <c r="G24" s="147"/>
      <c r="H24" s="223"/>
      <c r="I24" s="223"/>
      <c r="J24" s="65"/>
      <c r="K24" s="65"/>
      <c r="L24" s="65"/>
      <c r="M24" s="65"/>
      <c r="N24" s="65"/>
      <c r="O24" s="65"/>
      <c r="P24" s="65"/>
      <c r="Q24" s="65"/>
    </row>
    <row r="25" spans="2:17" x14ac:dyDescent="0.2">
      <c r="B25" s="223"/>
      <c r="C25" s="223"/>
      <c r="D25" s="147"/>
      <c r="E25" s="223"/>
      <c r="F25" s="223"/>
      <c r="G25" s="147"/>
      <c r="H25" s="223"/>
      <c r="I25" s="223"/>
      <c r="J25" s="65"/>
      <c r="K25" s="65"/>
      <c r="L25" s="65"/>
      <c r="M25" s="65"/>
      <c r="N25" s="65"/>
      <c r="O25" s="65"/>
      <c r="P25" s="65"/>
      <c r="Q25" s="65"/>
    </row>
    <row r="26" spans="2:17" x14ac:dyDescent="0.2">
      <c r="B26" s="223"/>
      <c r="C26" s="223"/>
      <c r="D26" s="147"/>
      <c r="E26" s="223"/>
      <c r="F26" s="223"/>
      <c r="G26" s="147"/>
      <c r="H26" s="223"/>
      <c r="I26" s="223"/>
      <c r="J26" s="65"/>
      <c r="K26" s="65"/>
      <c r="L26" s="65"/>
      <c r="M26" s="65"/>
      <c r="N26" s="65"/>
      <c r="O26" s="65"/>
      <c r="P26" s="65"/>
      <c r="Q26" s="65"/>
    </row>
    <row r="27" spans="2:17" x14ac:dyDescent="0.2">
      <c r="B27" s="223"/>
      <c r="C27" s="223"/>
      <c r="D27" s="147"/>
      <c r="E27" s="223"/>
      <c r="F27" s="223"/>
      <c r="G27" s="147"/>
      <c r="H27" s="223"/>
      <c r="I27" s="223"/>
      <c r="J27" s="65"/>
      <c r="K27" s="65"/>
      <c r="L27" s="65"/>
      <c r="M27" s="65"/>
      <c r="N27" s="65"/>
      <c r="O27" s="65"/>
      <c r="P27" s="65"/>
      <c r="Q27" s="65"/>
    </row>
    <row r="28" spans="2:17" x14ac:dyDescent="0.2">
      <c r="B28" s="223"/>
      <c r="C28" s="223"/>
      <c r="D28" s="147"/>
      <c r="E28" s="223"/>
      <c r="F28" s="223"/>
      <c r="G28" s="147"/>
      <c r="H28" s="223"/>
      <c r="I28" s="223"/>
      <c r="J28" s="65"/>
      <c r="K28" s="65"/>
      <c r="L28" s="65"/>
      <c r="M28" s="65"/>
      <c r="N28" s="65"/>
      <c r="O28" s="65"/>
      <c r="P28" s="65"/>
      <c r="Q28" s="65"/>
    </row>
    <row r="29" spans="2:17" x14ac:dyDescent="0.2">
      <c r="B29" s="223"/>
      <c r="C29" s="223"/>
      <c r="D29" s="147"/>
      <c r="E29" s="223"/>
      <c r="F29" s="223"/>
      <c r="G29" s="147"/>
      <c r="H29" s="223"/>
      <c r="I29" s="223"/>
      <c r="J29" s="65"/>
      <c r="K29" s="65"/>
      <c r="L29" s="65"/>
      <c r="M29" s="65"/>
      <c r="N29" s="65"/>
      <c r="O29" s="65"/>
      <c r="P29" s="65"/>
      <c r="Q29" s="65"/>
    </row>
    <row r="30" spans="2:17" x14ac:dyDescent="0.2">
      <c r="B30" s="223"/>
      <c r="C30" s="223"/>
      <c r="D30" s="147"/>
      <c r="E30" s="223"/>
      <c r="F30" s="223"/>
      <c r="G30" s="147"/>
      <c r="H30" s="223"/>
      <c r="I30" s="223"/>
      <c r="J30" s="65"/>
      <c r="K30" s="65"/>
      <c r="L30" s="65"/>
      <c r="M30" s="65"/>
      <c r="N30" s="65"/>
      <c r="O30" s="65"/>
      <c r="P30" s="65"/>
      <c r="Q30" s="65"/>
    </row>
    <row r="31" spans="2:17" x14ac:dyDescent="0.2">
      <c r="B31" s="223"/>
      <c r="C31" s="223"/>
      <c r="D31" s="147"/>
      <c r="E31" s="223"/>
      <c r="F31" s="223"/>
      <c r="G31" s="147"/>
      <c r="H31" s="223"/>
      <c r="I31" s="223"/>
      <c r="J31" s="65"/>
      <c r="K31" s="65"/>
      <c r="L31" s="65"/>
      <c r="M31" s="65"/>
      <c r="N31" s="65"/>
      <c r="O31" s="65"/>
      <c r="P31" s="65"/>
      <c r="Q31" s="65"/>
    </row>
    <row r="32" spans="2:17" x14ac:dyDescent="0.2">
      <c r="B32" s="223"/>
      <c r="C32" s="223"/>
      <c r="D32" s="147"/>
      <c r="E32" s="223"/>
      <c r="F32" s="223"/>
      <c r="G32" s="147"/>
      <c r="H32" s="223"/>
      <c r="I32" s="223"/>
      <c r="J32" s="65"/>
      <c r="K32" s="65"/>
      <c r="L32" s="65"/>
      <c r="M32" s="65"/>
      <c r="N32" s="65"/>
      <c r="O32" s="65"/>
      <c r="P32" s="65"/>
      <c r="Q32" s="65"/>
    </row>
    <row r="33" spans="2:17" x14ac:dyDescent="0.2">
      <c r="B33" s="223"/>
      <c r="C33" s="223"/>
      <c r="D33" s="147"/>
      <c r="E33" s="223"/>
      <c r="F33" s="223"/>
      <c r="G33" s="147"/>
      <c r="H33" s="223"/>
      <c r="I33" s="223"/>
      <c r="J33" s="65"/>
      <c r="K33" s="65"/>
      <c r="L33" s="65"/>
      <c r="M33" s="65"/>
      <c r="N33" s="65"/>
      <c r="O33" s="65"/>
      <c r="P33" s="65"/>
      <c r="Q33" s="65"/>
    </row>
    <row r="34" spans="2:17" x14ac:dyDescent="0.2">
      <c r="B34" s="223"/>
      <c r="C34" s="223"/>
      <c r="D34" s="147"/>
      <c r="E34" s="223"/>
      <c r="F34" s="223"/>
      <c r="G34" s="147"/>
      <c r="H34" s="223"/>
      <c r="I34" s="223"/>
      <c r="J34" s="65"/>
      <c r="K34" s="65"/>
      <c r="L34" s="65"/>
      <c r="M34" s="65"/>
      <c r="N34" s="65"/>
      <c r="O34" s="65"/>
      <c r="P34" s="65"/>
      <c r="Q34" s="65"/>
    </row>
    <row r="35" spans="2:17" x14ac:dyDescent="0.2">
      <c r="B35" s="223"/>
      <c r="C35" s="223"/>
      <c r="D35" s="147"/>
      <c r="E35" s="223"/>
      <c r="F35" s="223"/>
      <c r="G35" s="147"/>
      <c r="H35" s="223"/>
      <c r="I35" s="223"/>
      <c r="J35" s="65"/>
      <c r="K35" s="65"/>
      <c r="L35" s="65"/>
      <c r="M35" s="65"/>
      <c r="N35" s="65"/>
      <c r="O35" s="65"/>
      <c r="P35" s="65"/>
      <c r="Q35" s="65"/>
    </row>
    <row r="36" spans="2:17" x14ac:dyDescent="0.2">
      <c r="B36" s="223"/>
      <c r="C36" s="223"/>
      <c r="D36" s="147"/>
      <c r="E36" s="223"/>
      <c r="F36" s="223"/>
      <c r="G36" s="147"/>
      <c r="H36" s="223"/>
      <c r="I36" s="223"/>
      <c r="J36" s="65"/>
      <c r="K36" s="65"/>
      <c r="L36" s="65"/>
      <c r="M36" s="65"/>
      <c r="N36" s="65"/>
      <c r="O36" s="65"/>
      <c r="P36" s="65"/>
      <c r="Q36" s="65"/>
    </row>
    <row r="37" spans="2:17" x14ac:dyDescent="0.2">
      <c r="B37" s="223"/>
      <c r="C37" s="223"/>
      <c r="D37" s="147"/>
      <c r="E37" s="223"/>
      <c r="F37" s="223"/>
      <c r="G37" s="147"/>
      <c r="H37" s="223"/>
      <c r="I37" s="223"/>
      <c r="J37" s="65"/>
      <c r="K37" s="65"/>
      <c r="L37" s="65"/>
      <c r="M37" s="65"/>
      <c r="N37" s="65"/>
      <c r="O37" s="65"/>
      <c r="P37" s="65"/>
      <c r="Q37" s="65"/>
    </row>
    <row r="38" spans="2:17" x14ac:dyDescent="0.2">
      <c r="B38" s="223"/>
      <c r="C38" s="223"/>
      <c r="D38" s="147"/>
      <c r="E38" s="223"/>
      <c r="F38" s="223"/>
      <c r="G38" s="147"/>
      <c r="H38" s="223"/>
      <c r="I38" s="223"/>
      <c r="J38" s="65"/>
      <c r="K38" s="65"/>
      <c r="L38" s="65"/>
      <c r="M38" s="65"/>
      <c r="N38" s="65"/>
      <c r="O38" s="65"/>
      <c r="P38" s="65"/>
      <c r="Q38" s="65"/>
    </row>
    <row r="39" spans="2:17" x14ac:dyDescent="0.2">
      <c r="B39" s="223"/>
      <c r="C39" s="223"/>
      <c r="D39" s="147"/>
      <c r="E39" s="223"/>
      <c r="F39" s="223"/>
      <c r="G39" s="147"/>
      <c r="H39" s="223"/>
      <c r="I39" s="223"/>
      <c r="J39" s="65"/>
      <c r="K39" s="65"/>
      <c r="L39" s="65"/>
      <c r="M39" s="65"/>
      <c r="N39" s="65"/>
      <c r="O39" s="65"/>
      <c r="P39" s="65"/>
      <c r="Q39" s="65"/>
    </row>
    <row r="40" spans="2:17" x14ac:dyDescent="0.2">
      <c r="B40" s="223"/>
      <c r="C40" s="223"/>
      <c r="D40" s="147"/>
      <c r="E40" s="223"/>
      <c r="F40" s="223"/>
      <c r="G40" s="147"/>
      <c r="H40" s="223"/>
      <c r="I40" s="223"/>
      <c r="J40" s="65"/>
      <c r="K40" s="65"/>
      <c r="L40" s="65"/>
      <c r="M40" s="65"/>
      <c r="N40" s="65"/>
      <c r="O40" s="65"/>
      <c r="P40" s="65"/>
      <c r="Q40" s="65"/>
    </row>
    <row r="41" spans="2:17" x14ac:dyDescent="0.2">
      <c r="B41" s="223"/>
      <c r="C41" s="223"/>
      <c r="D41" s="147"/>
      <c r="E41" s="223"/>
      <c r="F41" s="223"/>
      <c r="G41" s="147"/>
      <c r="H41" s="223"/>
      <c r="I41" s="223"/>
      <c r="J41" s="65"/>
      <c r="K41" s="65"/>
      <c r="L41" s="65"/>
      <c r="M41" s="65"/>
      <c r="N41" s="65"/>
      <c r="O41" s="65"/>
      <c r="P41" s="65"/>
      <c r="Q41" s="65"/>
    </row>
    <row r="42" spans="2:17" x14ac:dyDescent="0.2">
      <c r="B42" s="223"/>
      <c r="C42" s="223"/>
      <c r="D42" s="147"/>
      <c r="E42" s="223"/>
      <c r="F42" s="223"/>
      <c r="G42" s="147"/>
      <c r="H42" s="223"/>
      <c r="I42" s="223"/>
      <c r="J42" s="65"/>
      <c r="K42" s="65"/>
      <c r="L42" s="65"/>
      <c r="M42" s="65"/>
      <c r="N42" s="65"/>
      <c r="O42" s="65"/>
      <c r="P42" s="65"/>
      <c r="Q42" s="65"/>
    </row>
    <row r="43" spans="2:17" x14ac:dyDescent="0.2">
      <c r="B43" s="223"/>
      <c r="C43" s="223"/>
      <c r="D43" s="147"/>
      <c r="E43" s="223"/>
      <c r="F43" s="223"/>
      <c r="G43" s="147"/>
      <c r="H43" s="223"/>
      <c r="I43" s="223"/>
      <c r="J43" s="65"/>
      <c r="K43" s="65"/>
      <c r="L43" s="65"/>
      <c r="M43" s="65"/>
      <c r="N43" s="65"/>
      <c r="O43" s="65"/>
      <c r="P43" s="65"/>
      <c r="Q43" s="65"/>
    </row>
    <row r="44" spans="2:17" x14ac:dyDescent="0.2">
      <c r="B44" s="223"/>
      <c r="C44" s="223"/>
      <c r="D44" s="147"/>
      <c r="E44" s="223"/>
      <c r="F44" s="223"/>
      <c r="G44" s="147"/>
      <c r="H44" s="223"/>
      <c r="I44" s="223"/>
      <c r="J44" s="65"/>
      <c r="K44" s="65"/>
      <c r="L44" s="65"/>
      <c r="M44" s="65"/>
      <c r="N44" s="65"/>
      <c r="O44" s="65"/>
      <c r="P44" s="65"/>
      <c r="Q44" s="65"/>
    </row>
    <row r="45" spans="2:17" x14ac:dyDescent="0.2">
      <c r="B45" s="223"/>
      <c r="C45" s="223"/>
      <c r="D45" s="147"/>
      <c r="E45" s="223"/>
      <c r="F45" s="223"/>
      <c r="G45" s="147"/>
      <c r="H45" s="223"/>
      <c r="I45" s="223"/>
      <c r="J45" s="65"/>
      <c r="K45" s="65"/>
      <c r="L45" s="65"/>
      <c r="M45" s="65"/>
      <c r="N45" s="65"/>
      <c r="O45" s="65"/>
      <c r="P45" s="65"/>
      <c r="Q45" s="65"/>
    </row>
    <row r="46" spans="2:17" x14ac:dyDescent="0.2">
      <c r="B46" s="223"/>
      <c r="C46" s="223"/>
      <c r="D46" s="147"/>
      <c r="E46" s="223"/>
      <c r="F46" s="223"/>
      <c r="G46" s="147"/>
      <c r="H46" s="223"/>
      <c r="I46" s="223"/>
      <c r="J46" s="65"/>
      <c r="K46" s="65"/>
      <c r="L46" s="65"/>
      <c r="M46" s="65"/>
      <c r="N46" s="65"/>
      <c r="O46" s="65"/>
      <c r="P46" s="65"/>
      <c r="Q46" s="65"/>
    </row>
    <row r="47" spans="2:17" x14ac:dyDescent="0.2">
      <c r="B47" s="223"/>
      <c r="C47" s="223"/>
      <c r="D47" s="147"/>
      <c r="E47" s="223"/>
      <c r="F47" s="223"/>
      <c r="G47" s="147"/>
      <c r="H47" s="223"/>
      <c r="I47" s="223"/>
      <c r="J47" s="65"/>
      <c r="K47" s="65"/>
      <c r="L47" s="65"/>
      <c r="M47" s="65"/>
      <c r="N47" s="65"/>
      <c r="O47" s="65"/>
      <c r="P47" s="65"/>
      <c r="Q47" s="65"/>
    </row>
    <row r="48" spans="2:17" x14ac:dyDescent="0.2">
      <c r="B48" s="223"/>
      <c r="C48" s="223"/>
      <c r="D48" s="147"/>
      <c r="E48" s="223"/>
      <c r="F48" s="223"/>
      <c r="G48" s="147"/>
      <c r="H48" s="223"/>
      <c r="I48" s="223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223"/>
      <c r="C49" s="223"/>
      <c r="D49" s="147"/>
      <c r="E49" s="223"/>
      <c r="F49" s="223"/>
      <c r="G49" s="147"/>
      <c r="H49" s="223"/>
      <c r="I49" s="223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223"/>
      <c r="C50" s="223"/>
      <c r="D50" s="147"/>
      <c r="E50" s="223"/>
      <c r="F50" s="223"/>
      <c r="G50" s="147"/>
      <c r="H50" s="223"/>
      <c r="I50" s="223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223"/>
      <c r="C51" s="223"/>
      <c r="D51" s="147"/>
      <c r="E51" s="223"/>
      <c r="F51" s="223"/>
      <c r="G51" s="147"/>
      <c r="H51" s="223"/>
      <c r="I51" s="223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223"/>
      <c r="C52" s="223"/>
      <c r="D52" s="147"/>
      <c r="E52" s="223"/>
      <c r="F52" s="223"/>
      <c r="G52" s="147"/>
      <c r="H52" s="223"/>
      <c r="I52" s="223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223"/>
      <c r="C53" s="223"/>
      <c r="D53" s="147"/>
      <c r="E53" s="223"/>
      <c r="F53" s="223"/>
      <c r="G53" s="147"/>
      <c r="H53" s="223"/>
      <c r="I53" s="223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223"/>
      <c r="C54" s="223"/>
      <c r="D54" s="147"/>
      <c r="E54" s="223"/>
      <c r="F54" s="223"/>
      <c r="G54" s="147"/>
      <c r="H54" s="223"/>
      <c r="I54" s="223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223"/>
      <c r="C55" s="223"/>
      <c r="D55" s="147"/>
      <c r="E55" s="223"/>
      <c r="F55" s="223"/>
      <c r="G55" s="147"/>
      <c r="H55" s="223"/>
      <c r="I55" s="223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223"/>
      <c r="C56" s="223"/>
      <c r="D56" s="147"/>
      <c r="E56" s="223"/>
      <c r="F56" s="223"/>
      <c r="G56" s="147"/>
      <c r="H56" s="223"/>
      <c r="I56" s="223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223"/>
      <c r="C57" s="223"/>
      <c r="D57" s="147"/>
      <c r="E57" s="223"/>
      <c r="F57" s="223"/>
      <c r="G57" s="147"/>
      <c r="H57" s="223"/>
      <c r="I57" s="223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223"/>
      <c r="C58" s="223"/>
      <c r="D58" s="147"/>
      <c r="E58" s="223"/>
      <c r="F58" s="223"/>
      <c r="G58" s="147"/>
      <c r="H58" s="223"/>
      <c r="I58" s="223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223"/>
      <c r="C59" s="223"/>
      <c r="D59" s="147"/>
      <c r="E59" s="223"/>
      <c r="F59" s="223"/>
      <c r="G59" s="147"/>
      <c r="H59" s="223"/>
      <c r="I59" s="223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223"/>
      <c r="C60" s="223"/>
      <c r="D60" s="147"/>
      <c r="E60" s="223"/>
      <c r="F60" s="223"/>
      <c r="G60" s="147"/>
      <c r="H60" s="223"/>
      <c r="I60" s="223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223"/>
      <c r="C61" s="223"/>
      <c r="D61" s="147"/>
      <c r="E61" s="223"/>
      <c r="F61" s="223"/>
      <c r="G61" s="147"/>
      <c r="H61" s="223"/>
      <c r="I61" s="223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223"/>
      <c r="C62" s="223"/>
      <c r="D62" s="147"/>
      <c r="E62" s="223"/>
      <c r="F62" s="223"/>
      <c r="G62" s="147"/>
      <c r="H62" s="223"/>
      <c r="I62" s="223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223"/>
      <c r="C63" s="223"/>
      <c r="D63" s="147"/>
      <c r="E63" s="223"/>
      <c r="F63" s="223"/>
      <c r="G63" s="147"/>
      <c r="H63" s="223"/>
      <c r="I63" s="223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223"/>
      <c r="C64" s="223"/>
      <c r="D64" s="147"/>
      <c r="E64" s="223"/>
      <c r="F64" s="223"/>
      <c r="G64" s="147"/>
      <c r="H64" s="223"/>
      <c r="I64" s="223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223"/>
      <c r="C65" s="223"/>
      <c r="D65" s="147"/>
      <c r="E65" s="223"/>
      <c r="F65" s="223"/>
      <c r="G65" s="147"/>
      <c r="H65" s="223"/>
      <c r="I65" s="223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223"/>
      <c r="C66" s="223"/>
      <c r="D66" s="147"/>
      <c r="E66" s="223"/>
      <c r="F66" s="223"/>
      <c r="G66" s="147"/>
      <c r="H66" s="223"/>
      <c r="I66" s="223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223"/>
      <c r="C67" s="223"/>
      <c r="D67" s="147"/>
      <c r="E67" s="223"/>
      <c r="F67" s="223"/>
      <c r="G67" s="147"/>
      <c r="H67" s="223"/>
      <c r="I67" s="223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223"/>
      <c r="C68" s="223"/>
      <c r="D68" s="147"/>
      <c r="E68" s="223"/>
      <c r="F68" s="223"/>
      <c r="G68" s="147"/>
      <c r="H68" s="223"/>
      <c r="I68" s="223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223"/>
      <c r="C69" s="223"/>
      <c r="D69" s="147"/>
      <c r="E69" s="223"/>
      <c r="F69" s="223"/>
      <c r="G69" s="147"/>
      <c r="H69" s="223"/>
      <c r="I69" s="223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223"/>
      <c r="C70" s="223"/>
      <c r="D70" s="147"/>
      <c r="E70" s="223"/>
      <c r="F70" s="223"/>
      <c r="G70" s="147"/>
      <c r="H70" s="223"/>
      <c r="I70" s="223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223"/>
      <c r="C71" s="223"/>
      <c r="D71" s="147"/>
      <c r="E71" s="223"/>
      <c r="F71" s="223"/>
      <c r="G71" s="147"/>
      <c r="H71" s="223"/>
      <c r="I71" s="223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223"/>
      <c r="C72" s="223"/>
      <c r="D72" s="147"/>
      <c r="E72" s="223"/>
      <c r="F72" s="223"/>
      <c r="G72" s="147"/>
      <c r="H72" s="223"/>
      <c r="I72" s="223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223"/>
      <c r="C73" s="223"/>
      <c r="D73" s="147"/>
      <c r="E73" s="223"/>
      <c r="F73" s="223"/>
      <c r="G73" s="147"/>
      <c r="H73" s="223"/>
      <c r="I73" s="223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223"/>
      <c r="C74" s="223"/>
      <c r="D74" s="147"/>
      <c r="E74" s="223"/>
      <c r="F74" s="223"/>
      <c r="G74" s="147"/>
      <c r="H74" s="223"/>
      <c r="I74" s="223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223"/>
      <c r="C75" s="223"/>
      <c r="D75" s="147"/>
      <c r="E75" s="223"/>
      <c r="F75" s="223"/>
      <c r="G75" s="147"/>
      <c r="H75" s="223"/>
      <c r="I75" s="223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223"/>
      <c r="C76" s="223"/>
      <c r="D76" s="147"/>
      <c r="E76" s="223"/>
      <c r="F76" s="223"/>
      <c r="G76" s="147"/>
      <c r="H76" s="223"/>
      <c r="I76" s="223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223"/>
      <c r="C77" s="223"/>
      <c r="D77" s="147"/>
      <c r="E77" s="223"/>
      <c r="F77" s="223"/>
      <c r="G77" s="147"/>
      <c r="H77" s="223"/>
      <c r="I77" s="223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223"/>
      <c r="C78" s="223"/>
      <c r="D78" s="147"/>
      <c r="E78" s="223"/>
      <c r="F78" s="223"/>
      <c r="G78" s="147"/>
      <c r="H78" s="223"/>
      <c r="I78" s="223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223"/>
      <c r="C79" s="223"/>
      <c r="D79" s="147"/>
      <c r="E79" s="223"/>
      <c r="F79" s="223"/>
      <c r="G79" s="147"/>
      <c r="H79" s="223"/>
      <c r="I79" s="223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223"/>
      <c r="C80" s="223"/>
      <c r="D80" s="147"/>
      <c r="E80" s="223"/>
      <c r="F80" s="223"/>
      <c r="G80" s="147"/>
      <c r="H80" s="223"/>
      <c r="I80" s="223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223"/>
      <c r="C81" s="223"/>
      <c r="D81" s="147"/>
      <c r="E81" s="223"/>
      <c r="F81" s="223"/>
      <c r="G81" s="147"/>
      <c r="H81" s="223"/>
      <c r="I81" s="223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223"/>
      <c r="C82" s="223"/>
      <c r="D82" s="147"/>
      <c r="E82" s="223"/>
      <c r="F82" s="223"/>
      <c r="G82" s="147"/>
      <c r="H82" s="223"/>
      <c r="I82" s="223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223"/>
      <c r="C83" s="223"/>
      <c r="D83" s="147"/>
      <c r="E83" s="223"/>
      <c r="F83" s="223"/>
      <c r="G83" s="147"/>
      <c r="H83" s="223"/>
      <c r="I83" s="223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223"/>
      <c r="C84" s="223"/>
      <c r="D84" s="147"/>
      <c r="E84" s="223"/>
      <c r="F84" s="223"/>
      <c r="G84" s="147"/>
      <c r="H84" s="223"/>
      <c r="I84" s="223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223"/>
      <c r="C85" s="223"/>
      <c r="D85" s="147"/>
      <c r="E85" s="223"/>
      <c r="F85" s="223"/>
      <c r="G85" s="147"/>
      <c r="H85" s="223"/>
      <c r="I85" s="223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223"/>
      <c r="C86" s="223"/>
      <c r="D86" s="147"/>
      <c r="E86" s="223"/>
      <c r="F86" s="223"/>
      <c r="G86" s="147"/>
      <c r="H86" s="223"/>
      <c r="I86" s="223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223"/>
      <c r="C87" s="223"/>
      <c r="D87" s="147"/>
      <c r="E87" s="223"/>
      <c r="F87" s="223"/>
      <c r="G87" s="147"/>
      <c r="H87" s="223"/>
      <c r="I87" s="223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223"/>
      <c r="C88" s="223"/>
      <c r="D88" s="147"/>
      <c r="E88" s="223"/>
      <c r="F88" s="223"/>
      <c r="G88" s="147"/>
      <c r="H88" s="223"/>
      <c r="I88" s="223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223"/>
      <c r="C89" s="223"/>
      <c r="D89" s="147"/>
      <c r="E89" s="223"/>
      <c r="F89" s="223"/>
      <c r="G89" s="147"/>
      <c r="H89" s="223"/>
      <c r="I89" s="223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223"/>
      <c r="C90" s="223"/>
      <c r="D90" s="147"/>
      <c r="E90" s="223"/>
      <c r="F90" s="223"/>
      <c r="G90" s="147"/>
      <c r="H90" s="223"/>
      <c r="I90" s="223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223"/>
      <c r="C91" s="223"/>
      <c r="D91" s="147"/>
      <c r="E91" s="223"/>
      <c r="F91" s="223"/>
      <c r="G91" s="147"/>
      <c r="H91" s="223"/>
      <c r="I91" s="223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223"/>
      <c r="C92" s="223"/>
      <c r="D92" s="147"/>
      <c r="E92" s="223"/>
      <c r="F92" s="223"/>
      <c r="G92" s="147"/>
      <c r="H92" s="223"/>
      <c r="I92" s="223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223"/>
      <c r="C93" s="223"/>
      <c r="D93" s="147"/>
      <c r="E93" s="223"/>
      <c r="F93" s="223"/>
      <c r="G93" s="147"/>
      <c r="H93" s="223"/>
      <c r="I93" s="223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223"/>
      <c r="C94" s="223"/>
      <c r="D94" s="147"/>
      <c r="E94" s="223"/>
      <c r="F94" s="223"/>
      <c r="G94" s="147"/>
      <c r="H94" s="223"/>
      <c r="I94" s="223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223"/>
      <c r="C95" s="223"/>
      <c r="D95" s="147"/>
      <c r="E95" s="223"/>
      <c r="F95" s="223"/>
      <c r="G95" s="147"/>
      <c r="H95" s="223"/>
      <c r="I95" s="223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223"/>
      <c r="C96" s="223"/>
      <c r="D96" s="147"/>
      <c r="E96" s="223"/>
      <c r="F96" s="223"/>
      <c r="G96" s="147"/>
      <c r="H96" s="223"/>
      <c r="I96" s="223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223"/>
      <c r="C97" s="223"/>
      <c r="D97" s="147"/>
      <c r="E97" s="223"/>
      <c r="F97" s="223"/>
      <c r="G97" s="147"/>
      <c r="H97" s="223"/>
      <c r="I97" s="223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223"/>
      <c r="C98" s="223"/>
      <c r="D98" s="147"/>
      <c r="E98" s="223"/>
      <c r="F98" s="223"/>
      <c r="G98" s="147"/>
      <c r="H98" s="223"/>
      <c r="I98" s="223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223"/>
      <c r="C99" s="223"/>
      <c r="D99" s="147"/>
      <c r="E99" s="223"/>
      <c r="F99" s="223"/>
      <c r="G99" s="147"/>
      <c r="H99" s="223"/>
      <c r="I99" s="223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223"/>
      <c r="C100" s="223"/>
      <c r="D100" s="147"/>
      <c r="E100" s="223"/>
      <c r="F100" s="223"/>
      <c r="G100" s="147"/>
      <c r="H100" s="223"/>
      <c r="I100" s="223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223"/>
      <c r="C101" s="223"/>
      <c r="D101" s="147"/>
      <c r="E101" s="223"/>
      <c r="F101" s="223"/>
      <c r="G101" s="147"/>
      <c r="H101" s="223"/>
      <c r="I101" s="223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223"/>
      <c r="C102" s="223"/>
      <c r="D102" s="147"/>
      <c r="E102" s="223"/>
      <c r="F102" s="223"/>
      <c r="G102" s="147"/>
      <c r="H102" s="223"/>
      <c r="I102" s="223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223"/>
      <c r="C103" s="223"/>
      <c r="D103" s="147"/>
      <c r="E103" s="223"/>
      <c r="F103" s="223"/>
      <c r="G103" s="147"/>
      <c r="H103" s="223"/>
      <c r="I103" s="223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223"/>
      <c r="C104" s="223"/>
      <c r="D104" s="147"/>
      <c r="E104" s="223"/>
      <c r="F104" s="223"/>
      <c r="G104" s="147"/>
      <c r="H104" s="223"/>
      <c r="I104" s="223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223"/>
      <c r="C105" s="223"/>
      <c r="D105" s="147"/>
      <c r="E105" s="223"/>
      <c r="F105" s="223"/>
      <c r="G105" s="147"/>
      <c r="H105" s="223"/>
      <c r="I105" s="223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223"/>
      <c r="C106" s="223"/>
      <c r="D106" s="147"/>
      <c r="E106" s="223"/>
      <c r="F106" s="223"/>
      <c r="G106" s="147"/>
      <c r="H106" s="223"/>
      <c r="I106" s="223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223"/>
      <c r="C107" s="223"/>
      <c r="D107" s="147"/>
      <c r="E107" s="223"/>
      <c r="F107" s="223"/>
      <c r="G107" s="147"/>
      <c r="H107" s="223"/>
      <c r="I107" s="223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223"/>
      <c r="C108" s="223"/>
      <c r="D108" s="147"/>
      <c r="E108" s="223"/>
      <c r="F108" s="223"/>
      <c r="G108" s="147"/>
      <c r="H108" s="223"/>
      <c r="I108" s="223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223"/>
      <c r="C109" s="223"/>
      <c r="D109" s="147"/>
      <c r="E109" s="223"/>
      <c r="F109" s="223"/>
      <c r="G109" s="147"/>
      <c r="H109" s="223"/>
      <c r="I109" s="223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223"/>
      <c r="C110" s="223"/>
      <c r="D110" s="147"/>
      <c r="E110" s="223"/>
      <c r="F110" s="223"/>
      <c r="G110" s="147"/>
      <c r="H110" s="223"/>
      <c r="I110" s="223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223"/>
      <c r="C111" s="223"/>
      <c r="D111" s="147"/>
      <c r="E111" s="223"/>
      <c r="F111" s="223"/>
      <c r="G111" s="147"/>
      <c r="H111" s="223"/>
      <c r="I111" s="223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223"/>
      <c r="C112" s="223"/>
      <c r="D112" s="147"/>
      <c r="E112" s="223"/>
      <c r="F112" s="223"/>
      <c r="G112" s="147"/>
      <c r="H112" s="223"/>
      <c r="I112" s="223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223"/>
      <c r="C113" s="223"/>
      <c r="D113" s="147"/>
      <c r="E113" s="223"/>
      <c r="F113" s="223"/>
      <c r="G113" s="147"/>
      <c r="H113" s="223"/>
      <c r="I113" s="223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223"/>
      <c r="C114" s="223"/>
      <c r="D114" s="147"/>
      <c r="E114" s="223"/>
      <c r="F114" s="223"/>
      <c r="G114" s="147"/>
      <c r="H114" s="223"/>
      <c r="I114" s="223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223"/>
      <c r="C115" s="223"/>
      <c r="D115" s="147"/>
      <c r="E115" s="223"/>
      <c r="F115" s="223"/>
      <c r="G115" s="147"/>
      <c r="H115" s="223"/>
      <c r="I115" s="223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223"/>
      <c r="C116" s="223"/>
      <c r="D116" s="147"/>
      <c r="E116" s="223"/>
      <c r="F116" s="223"/>
      <c r="G116" s="147"/>
      <c r="H116" s="223"/>
      <c r="I116" s="223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223"/>
      <c r="C117" s="223"/>
      <c r="D117" s="147"/>
      <c r="E117" s="223"/>
      <c r="F117" s="223"/>
      <c r="G117" s="147"/>
      <c r="H117" s="223"/>
      <c r="I117" s="223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223"/>
      <c r="C118" s="223"/>
      <c r="D118" s="147"/>
      <c r="E118" s="223"/>
      <c r="F118" s="223"/>
      <c r="G118" s="147"/>
      <c r="H118" s="223"/>
      <c r="I118" s="223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223"/>
      <c r="C119" s="223"/>
      <c r="D119" s="147"/>
      <c r="E119" s="223"/>
      <c r="F119" s="223"/>
      <c r="G119" s="147"/>
      <c r="H119" s="223"/>
      <c r="I119" s="223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223"/>
      <c r="C120" s="223"/>
      <c r="D120" s="147"/>
      <c r="E120" s="223"/>
      <c r="F120" s="223"/>
      <c r="G120" s="147"/>
      <c r="H120" s="223"/>
      <c r="I120" s="223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223"/>
      <c r="C121" s="223"/>
      <c r="D121" s="147"/>
      <c r="E121" s="223"/>
      <c r="F121" s="223"/>
      <c r="G121" s="147"/>
      <c r="H121" s="223"/>
      <c r="I121" s="223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223"/>
      <c r="C122" s="223"/>
      <c r="D122" s="147"/>
      <c r="E122" s="223"/>
      <c r="F122" s="223"/>
      <c r="G122" s="147"/>
      <c r="H122" s="223"/>
      <c r="I122" s="223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223"/>
      <c r="C123" s="223"/>
      <c r="D123" s="147"/>
      <c r="E123" s="223"/>
      <c r="F123" s="223"/>
      <c r="G123" s="147"/>
      <c r="H123" s="223"/>
      <c r="I123" s="223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223"/>
      <c r="C124" s="223"/>
      <c r="D124" s="147"/>
      <c r="E124" s="223"/>
      <c r="F124" s="223"/>
      <c r="G124" s="147"/>
      <c r="H124" s="223"/>
      <c r="I124" s="223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223"/>
      <c r="C125" s="223"/>
      <c r="D125" s="147"/>
      <c r="E125" s="223"/>
      <c r="F125" s="223"/>
      <c r="G125" s="147"/>
      <c r="H125" s="223"/>
      <c r="I125" s="223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223"/>
      <c r="C126" s="223"/>
      <c r="D126" s="147"/>
      <c r="E126" s="223"/>
      <c r="F126" s="223"/>
      <c r="G126" s="147"/>
      <c r="H126" s="223"/>
      <c r="I126" s="223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223"/>
      <c r="C127" s="223"/>
      <c r="D127" s="147"/>
      <c r="E127" s="223"/>
      <c r="F127" s="223"/>
      <c r="G127" s="147"/>
      <c r="H127" s="223"/>
      <c r="I127" s="223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223"/>
      <c r="C128" s="223"/>
      <c r="D128" s="147"/>
      <c r="E128" s="223"/>
      <c r="F128" s="223"/>
      <c r="G128" s="147"/>
      <c r="H128" s="223"/>
      <c r="I128" s="223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223"/>
      <c r="C129" s="223"/>
      <c r="D129" s="147"/>
      <c r="E129" s="223"/>
      <c r="F129" s="223"/>
      <c r="G129" s="147"/>
      <c r="H129" s="223"/>
      <c r="I129" s="223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223"/>
      <c r="C130" s="223"/>
      <c r="D130" s="147"/>
      <c r="E130" s="223"/>
      <c r="F130" s="223"/>
      <c r="G130" s="147"/>
      <c r="H130" s="223"/>
      <c r="I130" s="223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223"/>
      <c r="C131" s="223"/>
      <c r="D131" s="147"/>
      <c r="E131" s="223"/>
      <c r="F131" s="223"/>
      <c r="G131" s="147"/>
      <c r="H131" s="223"/>
      <c r="I131" s="223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223"/>
      <c r="C132" s="223"/>
      <c r="D132" s="147"/>
      <c r="E132" s="223"/>
      <c r="F132" s="223"/>
      <c r="G132" s="147"/>
      <c r="H132" s="223"/>
      <c r="I132" s="223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223"/>
      <c r="C133" s="223"/>
      <c r="D133" s="147"/>
      <c r="E133" s="223"/>
      <c r="F133" s="223"/>
      <c r="G133" s="147"/>
      <c r="H133" s="223"/>
      <c r="I133" s="223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223"/>
      <c r="C134" s="223"/>
      <c r="D134" s="147"/>
      <c r="E134" s="223"/>
      <c r="F134" s="223"/>
      <c r="G134" s="147"/>
      <c r="H134" s="223"/>
      <c r="I134" s="223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223"/>
      <c r="C135" s="223"/>
      <c r="D135" s="147"/>
      <c r="E135" s="223"/>
      <c r="F135" s="223"/>
      <c r="G135" s="147"/>
      <c r="H135" s="223"/>
      <c r="I135" s="223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223"/>
      <c r="C136" s="223"/>
      <c r="D136" s="147"/>
      <c r="E136" s="223"/>
      <c r="F136" s="223"/>
      <c r="G136" s="147"/>
      <c r="H136" s="223"/>
      <c r="I136" s="223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223"/>
      <c r="C137" s="223"/>
      <c r="D137" s="147"/>
      <c r="E137" s="223"/>
      <c r="F137" s="223"/>
      <c r="G137" s="147"/>
      <c r="H137" s="223"/>
      <c r="I137" s="223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223"/>
      <c r="C138" s="223"/>
      <c r="D138" s="147"/>
      <c r="E138" s="223"/>
      <c r="F138" s="223"/>
      <c r="G138" s="147"/>
      <c r="H138" s="223"/>
      <c r="I138" s="223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223"/>
      <c r="C139" s="223"/>
      <c r="D139" s="147"/>
      <c r="E139" s="223"/>
      <c r="F139" s="223"/>
      <c r="G139" s="147"/>
      <c r="H139" s="223"/>
      <c r="I139" s="223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223"/>
      <c r="C140" s="223"/>
      <c r="D140" s="147"/>
      <c r="E140" s="223"/>
      <c r="F140" s="223"/>
      <c r="G140" s="147"/>
      <c r="H140" s="223"/>
      <c r="I140" s="223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223"/>
      <c r="C141" s="223"/>
      <c r="D141" s="147"/>
      <c r="E141" s="223"/>
      <c r="F141" s="223"/>
      <c r="G141" s="147"/>
      <c r="H141" s="223"/>
      <c r="I141" s="223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223"/>
      <c r="C142" s="223"/>
      <c r="D142" s="147"/>
      <c r="E142" s="223"/>
      <c r="F142" s="223"/>
      <c r="G142" s="147"/>
      <c r="H142" s="223"/>
      <c r="I142" s="223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223"/>
      <c r="C143" s="223"/>
      <c r="D143" s="147"/>
      <c r="E143" s="223"/>
      <c r="F143" s="223"/>
      <c r="G143" s="147"/>
      <c r="H143" s="223"/>
      <c r="I143" s="223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223"/>
      <c r="C144" s="223"/>
      <c r="D144" s="147"/>
      <c r="E144" s="223"/>
      <c r="F144" s="223"/>
      <c r="G144" s="147"/>
      <c r="H144" s="223"/>
      <c r="I144" s="223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223"/>
      <c r="C145" s="223"/>
      <c r="D145" s="147"/>
      <c r="E145" s="223"/>
      <c r="F145" s="223"/>
      <c r="G145" s="147"/>
      <c r="H145" s="223"/>
      <c r="I145" s="223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223"/>
      <c r="C146" s="223"/>
      <c r="D146" s="147"/>
      <c r="E146" s="223"/>
      <c r="F146" s="223"/>
      <c r="G146" s="147"/>
      <c r="H146" s="223"/>
      <c r="I146" s="223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223"/>
      <c r="C147" s="223"/>
      <c r="D147" s="147"/>
      <c r="E147" s="223"/>
      <c r="F147" s="223"/>
      <c r="G147" s="147"/>
      <c r="H147" s="223"/>
      <c r="I147" s="223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223"/>
      <c r="C148" s="223"/>
      <c r="D148" s="147"/>
      <c r="E148" s="223"/>
      <c r="F148" s="223"/>
      <c r="G148" s="147"/>
      <c r="H148" s="223"/>
      <c r="I148" s="223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223"/>
      <c r="C149" s="223"/>
      <c r="D149" s="147"/>
      <c r="E149" s="223"/>
      <c r="F149" s="223"/>
      <c r="G149" s="147"/>
      <c r="H149" s="223"/>
      <c r="I149" s="223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223"/>
      <c r="C150" s="223"/>
      <c r="D150" s="147"/>
      <c r="E150" s="223"/>
      <c r="F150" s="223"/>
      <c r="G150" s="147"/>
      <c r="H150" s="223"/>
      <c r="I150" s="223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223"/>
      <c r="C151" s="223"/>
      <c r="D151" s="147"/>
      <c r="E151" s="223"/>
      <c r="F151" s="223"/>
      <c r="G151" s="147"/>
      <c r="H151" s="223"/>
      <c r="I151" s="223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223"/>
      <c r="C152" s="223"/>
      <c r="D152" s="147"/>
      <c r="E152" s="223"/>
      <c r="F152" s="223"/>
      <c r="G152" s="147"/>
      <c r="H152" s="223"/>
      <c r="I152" s="223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223"/>
      <c r="C153" s="223"/>
      <c r="D153" s="147"/>
      <c r="E153" s="223"/>
      <c r="F153" s="223"/>
      <c r="G153" s="147"/>
      <c r="H153" s="223"/>
      <c r="I153" s="223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223"/>
      <c r="C154" s="223"/>
      <c r="D154" s="147"/>
      <c r="E154" s="223"/>
      <c r="F154" s="223"/>
      <c r="G154" s="147"/>
      <c r="H154" s="223"/>
      <c r="I154" s="223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223"/>
      <c r="C155" s="223"/>
      <c r="D155" s="147"/>
      <c r="E155" s="223"/>
      <c r="F155" s="223"/>
      <c r="G155" s="147"/>
      <c r="H155" s="223"/>
      <c r="I155" s="223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223"/>
      <c r="C156" s="223"/>
      <c r="D156" s="147"/>
      <c r="E156" s="223"/>
      <c r="F156" s="223"/>
      <c r="G156" s="147"/>
      <c r="H156" s="223"/>
      <c r="I156" s="223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223"/>
      <c r="C157" s="223"/>
      <c r="D157" s="147"/>
      <c r="E157" s="223"/>
      <c r="F157" s="223"/>
      <c r="G157" s="147"/>
      <c r="H157" s="223"/>
      <c r="I157" s="223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223"/>
      <c r="C158" s="223"/>
      <c r="D158" s="147"/>
      <c r="E158" s="223"/>
      <c r="F158" s="223"/>
      <c r="G158" s="147"/>
      <c r="H158" s="223"/>
      <c r="I158" s="223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223"/>
      <c r="C159" s="223"/>
      <c r="D159" s="147"/>
      <c r="E159" s="223"/>
      <c r="F159" s="223"/>
      <c r="G159" s="147"/>
      <c r="H159" s="223"/>
      <c r="I159" s="223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223"/>
      <c r="C160" s="223"/>
      <c r="D160" s="147"/>
      <c r="E160" s="223"/>
      <c r="F160" s="223"/>
      <c r="G160" s="147"/>
      <c r="H160" s="223"/>
      <c r="I160" s="223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223"/>
      <c r="C161" s="223"/>
      <c r="D161" s="147"/>
      <c r="E161" s="223"/>
      <c r="F161" s="223"/>
      <c r="G161" s="147"/>
      <c r="H161" s="223"/>
      <c r="I161" s="223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223"/>
      <c r="C162" s="223"/>
      <c r="D162" s="147"/>
      <c r="E162" s="223"/>
      <c r="F162" s="223"/>
      <c r="G162" s="147"/>
      <c r="H162" s="223"/>
      <c r="I162" s="223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223"/>
      <c r="C163" s="223"/>
      <c r="D163" s="147"/>
      <c r="E163" s="223"/>
      <c r="F163" s="223"/>
      <c r="G163" s="147"/>
      <c r="H163" s="223"/>
      <c r="I163" s="223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223"/>
      <c r="C164" s="223"/>
      <c r="D164" s="147"/>
      <c r="E164" s="223"/>
      <c r="F164" s="223"/>
      <c r="G164" s="147"/>
      <c r="H164" s="223"/>
      <c r="I164" s="223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223"/>
      <c r="C165" s="223"/>
      <c r="D165" s="147"/>
      <c r="E165" s="223"/>
      <c r="F165" s="223"/>
      <c r="G165" s="147"/>
      <c r="H165" s="223"/>
      <c r="I165" s="223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223"/>
      <c r="C166" s="223"/>
      <c r="D166" s="147"/>
      <c r="E166" s="223"/>
      <c r="F166" s="223"/>
      <c r="G166" s="147"/>
      <c r="H166" s="223"/>
      <c r="I166" s="223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223"/>
      <c r="C167" s="223"/>
      <c r="D167" s="147"/>
      <c r="E167" s="223"/>
      <c r="F167" s="223"/>
      <c r="G167" s="147"/>
      <c r="H167" s="223"/>
      <c r="I167" s="223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223"/>
      <c r="C168" s="223"/>
      <c r="D168" s="147"/>
      <c r="E168" s="223"/>
      <c r="F168" s="223"/>
      <c r="G168" s="147"/>
      <c r="H168" s="223"/>
      <c r="I168" s="223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223"/>
      <c r="C169" s="223"/>
      <c r="D169" s="147"/>
      <c r="E169" s="223"/>
      <c r="F169" s="223"/>
      <c r="G169" s="147"/>
      <c r="H169" s="223"/>
      <c r="I169" s="223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223"/>
      <c r="C170" s="223"/>
      <c r="D170" s="147"/>
      <c r="E170" s="223"/>
      <c r="F170" s="223"/>
      <c r="G170" s="147"/>
      <c r="H170" s="223"/>
      <c r="I170" s="223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223"/>
      <c r="C171" s="223"/>
      <c r="D171" s="147"/>
      <c r="E171" s="223"/>
      <c r="F171" s="223"/>
      <c r="G171" s="147"/>
      <c r="H171" s="223"/>
      <c r="I171" s="223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223"/>
      <c r="C172" s="223"/>
      <c r="D172" s="147"/>
      <c r="E172" s="223"/>
      <c r="F172" s="223"/>
      <c r="G172" s="147"/>
      <c r="H172" s="223"/>
      <c r="I172" s="223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223"/>
      <c r="C173" s="223"/>
      <c r="D173" s="147"/>
      <c r="E173" s="223"/>
      <c r="F173" s="223"/>
      <c r="G173" s="147"/>
      <c r="H173" s="223"/>
      <c r="I173" s="223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223"/>
      <c r="C174" s="223"/>
      <c r="D174" s="147"/>
      <c r="E174" s="223"/>
      <c r="F174" s="223"/>
      <c r="G174" s="147"/>
      <c r="H174" s="223"/>
      <c r="I174" s="223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223"/>
      <c r="C175" s="223"/>
      <c r="D175" s="147"/>
      <c r="E175" s="223"/>
      <c r="F175" s="223"/>
      <c r="G175" s="147"/>
      <c r="H175" s="223"/>
      <c r="I175" s="223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223"/>
      <c r="C176" s="223"/>
      <c r="D176" s="147"/>
      <c r="E176" s="223"/>
      <c r="F176" s="223"/>
      <c r="G176" s="147"/>
      <c r="H176" s="223"/>
      <c r="I176" s="223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223"/>
      <c r="C177" s="223"/>
      <c r="D177" s="147"/>
      <c r="E177" s="223"/>
      <c r="F177" s="223"/>
      <c r="G177" s="147"/>
      <c r="H177" s="223"/>
      <c r="I177" s="223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223"/>
      <c r="C178" s="223"/>
      <c r="D178" s="147"/>
      <c r="E178" s="223"/>
      <c r="F178" s="223"/>
      <c r="G178" s="147"/>
      <c r="H178" s="223"/>
      <c r="I178" s="223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223"/>
      <c r="C179" s="223"/>
      <c r="D179" s="147"/>
      <c r="E179" s="223"/>
      <c r="F179" s="223"/>
      <c r="G179" s="147"/>
      <c r="H179" s="223"/>
      <c r="I179" s="223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223"/>
      <c r="C180" s="223"/>
      <c r="D180" s="147"/>
      <c r="E180" s="223"/>
      <c r="F180" s="223"/>
      <c r="G180" s="147"/>
      <c r="H180" s="223"/>
      <c r="I180" s="223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223"/>
      <c r="C181" s="223"/>
      <c r="D181" s="147"/>
      <c r="E181" s="223"/>
      <c r="F181" s="223"/>
      <c r="G181" s="147"/>
      <c r="H181" s="223"/>
      <c r="I181" s="223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223"/>
      <c r="C182" s="223"/>
      <c r="D182" s="147"/>
      <c r="E182" s="223"/>
      <c r="F182" s="223"/>
      <c r="G182" s="147"/>
      <c r="H182" s="223"/>
      <c r="I182" s="223"/>
      <c r="J182" s="65"/>
      <c r="K182" s="65"/>
      <c r="L182" s="65"/>
      <c r="M182" s="65"/>
      <c r="N182" s="65"/>
      <c r="O182" s="65"/>
      <c r="P182" s="65"/>
      <c r="Q182" s="65"/>
    </row>
    <row r="183" spans="2:17" x14ac:dyDescent="0.2">
      <c r="B183" s="223"/>
      <c r="C183" s="223"/>
      <c r="D183" s="147"/>
      <c r="E183" s="223"/>
      <c r="F183" s="223"/>
      <c r="G183" s="147"/>
      <c r="H183" s="223"/>
      <c r="I183" s="223"/>
      <c r="J183" s="65"/>
      <c r="K183" s="65"/>
      <c r="L183" s="65"/>
      <c r="M183" s="65"/>
      <c r="N183" s="65"/>
      <c r="O183" s="65"/>
      <c r="P183" s="65"/>
      <c r="Q183" s="65"/>
    </row>
    <row r="184" spans="2:17" x14ac:dyDescent="0.2">
      <c r="B184" s="223"/>
      <c r="C184" s="223"/>
      <c r="D184" s="147"/>
      <c r="E184" s="223"/>
      <c r="F184" s="223"/>
      <c r="G184" s="147"/>
      <c r="H184" s="223"/>
      <c r="I184" s="223"/>
      <c r="J184" s="65"/>
      <c r="K184" s="65"/>
      <c r="L184" s="65"/>
      <c r="M184" s="65"/>
      <c r="N184" s="65"/>
      <c r="O184" s="65"/>
      <c r="P184" s="65"/>
      <c r="Q184" s="65"/>
    </row>
    <row r="185" spans="2:17" x14ac:dyDescent="0.2">
      <c r="B185" s="223"/>
      <c r="C185" s="223"/>
      <c r="D185" s="147"/>
      <c r="E185" s="223"/>
      <c r="F185" s="223"/>
      <c r="G185" s="147"/>
      <c r="H185" s="223"/>
      <c r="I185" s="223"/>
      <c r="J185" s="65"/>
      <c r="K185" s="65"/>
      <c r="L185" s="65"/>
      <c r="M185" s="65"/>
      <c r="N185" s="65"/>
      <c r="O185" s="65"/>
      <c r="P185" s="65"/>
      <c r="Q185" s="65"/>
    </row>
    <row r="186" spans="2:17" x14ac:dyDescent="0.2">
      <c r="B186" s="223"/>
      <c r="C186" s="223"/>
      <c r="D186" s="147"/>
      <c r="E186" s="223"/>
      <c r="F186" s="223"/>
      <c r="G186" s="147"/>
      <c r="H186" s="223"/>
      <c r="I186" s="223"/>
      <c r="J186" s="65"/>
      <c r="K186" s="65"/>
      <c r="L186" s="65"/>
      <c r="M186" s="65"/>
      <c r="N186" s="65"/>
      <c r="O186" s="65"/>
      <c r="P186" s="65"/>
      <c r="Q186" s="65"/>
    </row>
    <row r="187" spans="2:17" x14ac:dyDescent="0.2">
      <c r="B187" s="223"/>
      <c r="C187" s="223"/>
      <c r="D187" s="147"/>
      <c r="E187" s="223"/>
      <c r="F187" s="223"/>
      <c r="G187" s="147"/>
      <c r="H187" s="223"/>
      <c r="I187" s="223"/>
      <c r="J187" s="65"/>
      <c r="K187" s="65"/>
      <c r="L187" s="65"/>
      <c r="M187" s="65"/>
      <c r="N187" s="65"/>
      <c r="O187" s="65"/>
      <c r="P187" s="65"/>
      <c r="Q187" s="65"/>
    </row>
    <row r="188" spans="2:17" x14ac:dyDescent="0.2">
      <c r="B188" s="223"/>
      <c r="C188" s="223"/>
      <c r="D188" s="147"/>
      <c r="E188" s="223"/>
      <c r="F188" s="223"/>
      <c r="G188" s="147"/>
      <c r="H188" s="223"/>
      <c r="I188" s="223"/>
      <c r="J188" s="65"/>
      <c r="K188" s="65"/>
      <c r="L188" s="65"/>
      <c r="M188" s="65"/>
      <c r="N188" s="65"/>
      <c r="O188" s="65"/>
      <c r="P188" s="65"/>
      <c r="Q188" s="65"/>
    </row>
    <row r="189" spans="2:17" x14ac:dyDescent="0.2">
      <c r="B189" s="223"/>
      <c r="C189" s="223"/>
      <c r="D189" s="147"/>
      <c r="E189" s="223"/>
      <c r="F189" s="223"/>
      <c r="G189" s="147"/>
      <c r="H189" s="223"/>
      <c r="I189" s="223"/>
      <c r="J189" s="65"/>
      <c r="K189" s="65"/>
      <c r="L189" s="65"/>
      <c r="M189" s="65"/>
      <c r="N189" s="65"/>
      <c r="O189" s="65"/>
      <c r="P189" s="65"/>
      <c r="Q189" s="65"/>
    </row>
    <row r="190" spans="2:17" x14ac:dyDescent="0.2">
      <c r="B190" s="223"/>
      <c r="C190" s="223"/>
      <c r="D190" s="147"/>
      <c r="E190" s="223"/>
      <c r="F190" s="223"/>
      <c r="G190" s="147"/>
      <c r="H190" s="223"/>
      <c r="I190" s="223"/>
      <c r="J190" s="65"/>
      <c r="K190" s="65"/>
      <c r="L190" s="65"/>
      <c r="M190" s="65"/>
      <c r="N190" s="65"/>
      <c r="O190" s="65"/>
      <c r="P190" s="65"/>
      <c r="Q190" s="65"/>
    </row>
    <row r="191" spans="2:17" x14ac:dyDescent="0.2">
      <c r="B191" s="223"/>
      <c r="C191" s="223"/>
      <c r="D191" s="147"/>
      <c r="E191" s="223"/>
      <c r="F191" s="223"/>
      <c r="G191" s="147"/>
      <c r="H191" s="223"/>
      <c r="I191" s="223"/>
      <c r="J191" s="65"/>
      <c r="K191" s="65"/>
      <c r="L191" s="65"/>
      <c r="M191" s="65"/>
      <c r="N191" s="65"/>
      <c r="O191" s="65"/>
      <c r="P191" s="65"/>
      <c r="Q191" s="65"/>
    </row>
    <row r="192" spans="2:17" x14ac:dyDescent="0.2">
      <c r="B192" s="223"/>
      <c r="C192" s="223"/>
      <c r="D192" s="147"/>
      <c r="E192" s="223"/>
      <c r="F192" s="223"/>
      <c r="G192" s="147"/>
      <c r="H192" s="223"/>
      <c r="I192" s="223"/>
      <c r="J192" s="65"/>
      <c r="K192" s="65"/>
      <c r="L192" s="65"/>
      <c r="M192" s="65"/>
      <c r="N192" s="65"/>
      <c r="O192" s="65"/>
      <c r="P192" s="65"/>
      <c r="Q192" s="65"/>
    </row>
    <row r="193" spans="2:17" x14ac:dyDescent="0.2">
      <c r="B193" s="223"/>
      <c r="C193" s="223"/>
      <c r="D193" s="147"/>
      <c r="E193" s="223"/>
      <c r="F193" s="223"/>
      <c r="G193" s="147"/>
      <c r="H193" s="223"/>
      <c r="I193" s="223"/>
      <c r="J193" s="65"/>
      <c r="K193" s="65"/>
      <c r="L193" s="65"/>
      <c r="M193" s="65"/>
      <c r="N193" s="65"/>
      <c r="O193" s="65"/>
      <c r="P193" s="65"/>
      <c r="Q193" s="65"/>
    </row>
    <row r="194" spans="2:17" x14ac:dyDescent="0.2">
      <c r="B194" s="223"/>
      <c r="C194" s="223"/>
      <c r="D194" s="147"/>
      <c r="E194" s="223"/>
      <c r="F194" s="223"/>
      <c r="G194" s="147"/>
      <c r="H194" s="223"/>
      <c r="I194" s="223"/>
      <c r="J194" s="65"/>
      <c r="K194" s="65"/>
      <c r="L194" s="65"/>
      <c r="M194" s="65"/>
      <c r="N194" s="65"/>
      <c r="O194" s="65"/>
      <c r="P194" s="65"/>
      <c r="Q194" s="65"/>
    </row>
    <row r="195" spans="2:17" x14ac:dyDescent="0.2">
      <c r="B195" s="223"/>
      <c r="C195" s="223"/>
      <c r="D195" s="147"/>
      <c r="E195" s="223"/>
      <c r="F195" s="223"/>
      <c r="G195" s="147"/>
      <c r="H195" s="223"/>
      <c r="I195" s="223"/>
      <c r="J195" s="65"/>
      <c r="K195" s="65"/>
      <c r="L195" s="65"/>
      <c r="M195" s="65"/>
      <c r="N195" s="65"/>
      <c r="O195" s="65"/>
      <c r="P195" s="65"/>
      <c r="Q195" s="65"/>
    </row>
    <row r="196" spans="2:17" x14ac:dyDescent="0.2">
      <c r="B196" s="223"/>
      <c r="C196" s="223"/>
      <c r="D196" s="147"/>
      <c r="E196" s="223"/>
      <c r="F196" s="223"/>
      <c r="G196" s="147"/>
      <c r="H196" s="223"/>
      <c r="I196" s="223"/>
      <c r="J196" s="65"/>
      <c r="K196" s="65"/>
      <c r="L196" s="65"/>
      <c r="M196" s="65"/>
      <c r="N196" s="65"/>
      <c r="O196" s="65"/>
      <c r="P196" s="65"/>
      <c r="Q196" s="65"/>
    </row>
    <row r="197" spans="2:17" x14ac:dyDescent="0.2">
      <c r="B197" s="223"/>
      <c r="C197" s="223"/>
      <c r="D197" s="147"/>
      <c r="E197" s="223"/>
      <c r="F197" s="223"/>
      <c r="G197" s="147"/>
      <c r="H197" s="223"/>
      <c r="I197" s="223"/>
      <c r="J197" s="65"/>
      <c r="K197" s="65"/>
      <c r="L197" s="65"/>
      <c r="M197" s="65"/>
      <c r="N197" s="65"/>
      <c r="O197" s="65"/>
      <c r="P197" s="65"/>
      <c r="Q197" s="65"/>
    </row>
    <row r="198" spans="2:17" x14ac:dyDescent="0.2">
      <c r="B198" s="223"/>
      <c r="C198" s="223"/>
      <c r="D198" s="147"/>
      <c r="E198" s="223"/>
      <c r="F198" s="223"/>
      <c r="G198" s="147"/>
      <c r="H198" s="223"/>
      <c r="I198" s="223"/>
      <c r="J198" s="65"/>
      <c r="K198" s="65"/>
      <c r="L198" s="65"/>
      <c r="M198" s="65"/>
      <c r="N198" s="65"/>
      <c r="O198" s="65"/>
      <c r="P198" s="65"/>
      <c r="Q198" s="65"/>
    </row>
    <row r="199" spans="2:17" x14ac:dyDescent="0.2">
      <c r="B199" s="223"/>
      <c r="C199" s="223"/>
      <c r="D199" s="147"/>
      <c r="E199" s="223"/>
      <c r="F199" s="223"/>
      <c r="G199" s="147"/>
      <c r="H199" s="223"/>
      <c r="I199" s="223"/>
      <c r="J199" s="65"/>
      <c r="K199" s="65"/>
      <c r="L199" s="65"/>
      <c r="M199" s="65"/>
      <c r="N199" s="65"/>
      <c r="O199" s="65"/>
      <c r="P199" s="65"/>
      <c r="Q199" s="65"/>
    </row>
    <row r="200" spans="2:17" x14ac:dyDescent="0.2">
      <c r="B200" s="223"/>
      <c r="C200" s="223"/>
      <c r="D200" s="147"/>
      <c r="E200" s="223"/>
      <c r="F200" s="223"/>
      <c r="G200" s="147"/>
      <c r="H200" s="223"/>
      <c r="I200" s="223"/>
      <c r="J200" s="65"/>
      <c r="K200" s="65"/>
      <c r="L200" s="65"/>
      <c r="M200" s="65"/>
      <c r="N200" s="65"/>
      <c r="O200" s="65"/>
      <c r="P200" s="65"/>
      <c r="Q200" s="65"/>
    </row>
    <row r="201" spans="2:17" x14ac:dyDescent="0.2">
      <c r="B201" s="223"/>
      <c r="C201" s="223"/>
      <c r="D201" s="147"/>
      <c r="E201" s="223"/>
      <c r="F201" s="223"/>
      <c r="G201" s="147"/>
      <c r="H201" s="223"/>
      <c r="I201" s="223"/>
      <c r="J201" s="65"/>
      <c r="K201" s="65"/>
      <c r="L201" s="65"/>
      <c r="M201" s="65"/>
      <c r="N201" s="65"/>
      <c r="O201" s="65"/>
      <c r="P201" s="65"/>
      <c r="Q201" s="65"/>
    </row>
    <row r="202" spans="2:17" x14ac:dyDescent="0.2">
      <c r="B202" s="223"/>
      <c r="C202" s="223"/>
      <c r="D202" s="147"/>
      <c r="E202" s="223"/>
      <c r="F202" s="223"/>
      <c r="G202" s="147"/>
      <c r="H202" s="223"/>
      <c r="I202" s="223"/>
      <c r="J202" s="65"/>
      <c r="K202" s="65"/>
      <c r="L202" s="65"/>
      <c r="M202" s="65"/>
      <c r="N202" s="65"/>
      <c r="O202" s="65"/>
      <c r="P202" s="65"/>
      <c r="Q202" s="65"/>
    </row>
    <row r="203" spans="2:17" x14ac:dyDescent="0.2">
      <c r="B203" s="223"/>
      <c r="C203" s="223"/>
      <c r="D203" s="147"/>
      <c r="E203" s="223"/>
      <c r="F203" s="223"/>
      <c r="G203" s="147"/>
      <c r="H203" s="223"/>
      <c r="I203" s="223"/>
      <c r="J203" s="65"/>
      <c r="K203" s="65"/>
      <c r="L203" s="65"/>
      <c r="M203" s="65"/>
      <c r="N203" s="65"/>
      <c r="O203" s="65"/>
      <c r="P203" s="65"/>
      <c r="Q203" s="65"/>
    </row>
    <row r="204" spans="2:17" x14ac:dyDescent="0.2">
      <c r="B204" s="223"/>
      <c r="C204" s="223"/>
      <c r="D204" s="147"/>
      <c r="E204" s="223"/>
      <c r="F204" s="223"/>
      <c r="G204" s="147"/>
      <c r="H204" s="223"/>
      <c r="I204" s="223"/>
      <c r="J204" s="65"/>
      <c r="K204" s="65"/>
      <c r="L204" s="65"/>
      <c r="M204" s="65"/>
      <c r="N204" s="65"/>
      <c r="O204" s="65"/>
      <c r="P204" s="65"/>
      <c r="Q204" s="65"/>
    </row>
    <row r="205" spans="2:17" x14ac:dyDescent="0.2">
      <c r="B205" s="223"/>
      <c r="C205" s="223"/>
      <c r="D205" s="147"/>
      <c r="E205" s="223"/>
      <c r="F205" s="223"/>
      <c r="G205" s="147"/>
      <c r="H205" s="223"/>
      <c r="I205" s="223"/>
      <c r="J205" s="65"/>
      <c r="K205" s="65"/>
      <c r="L205" s="65"/>
      <c r="M205" s="65"/>
      <c r="N205" s="65"/>
      <c r="O205" s="65"/>
      <c r="P205" s="65"/>
      <c r="Q205" s="65"/>
    </row>
    <row r="206" spans="2:17" x14ac:dyDescent="0.2">
      <c r="B206" s="223"/>
      <c r="C206" s="223"/>
      <c r="D206" s="147"/>
      <c r="E206" s="223"/>
      <c r="F206" s="223"/>
      <c r="G206" s="147"/>
      <c r="H206" s="223"/>
      <c r="I206" s="223"/>
      <c r="J206" s="65"/>
      <c r="K206" s="65"/>
      <c r="L206" s="65"/>
      <c r="M206" s="65"/>
      <c r="N206" s="65"/>
      <c r="O206" s="65"/>
      <c r="P206" s="65"/>
      <c r="Q206" s="65"/>
    </row>
    <row r="207" spans="2:17" x14ac:dyDescent="0.2">
      <c r="B207" s="223"/>
      <c r="C207" s="223"/>
      <c r="D207" s="147"/>
      <c r="E207" s="223"/>
      <c r="F207" s="223"/>
      <c r="G207" s="147"/>
      <c r="H207" s="223"/>
      <c r="I207" s="223"/>
      <c r="J207" s="65"/>
      <c r="K207" s="65"/>
      <c r="L207" s="65"/>
      <c r="M207" s="65"/>
      <c r="N207" s="65"/>
      <c r="O207" s="65"/>
      <c r="P207" s="65"/>
      <c r="Q207" s="65"/>
    </row>
    <row r="208" spans="2:17" x14ac:dyDescent="0.2">
      <c r="B208" s="223"/>
      <c r="C208" s="223"/>
      <c r="D208" s="147"/>
      <c r="E208" s="223"/>
      <c r="F208" s="223"/>
      <c r="G208" s="147"/>
      <c r="H208" s="223"/>
      <c r="I208" s="223"/>
      <c r="J208" s="65"/>
      <c r="K208" s="65"/>
      <c r="L208" s="65"/>
      <c r="M208" s="65"/>
      <c r="N208" s="65"/>
      <c r="O208" s="65"/>
      <c r="P208" s="65"/>
      <c r="Q208" s="65"/>
    </row>
    <row r="209" spans="2:17" x14ac:dyDescent="0.2">
      <c r="B209" s="223"/>
      <c r="C209" s="223"/>
      <c r="D209" s="147"/>
      <c r="E209" s="223"/>
      <c r="F209" s="223"/>
      <c r="G209" s="147"/>
      <c r="H209" s="223"/>
      <c r="I209" s="223"/>
      <c r="J209" s="65"/>
      <c r="K209" s="65"/>
      <c r="L209" s="65"/>
      <c r="M209" s="65"/>
      <c r="N209" s="65"/>
      <c r="O209" s="65"/>
      <c r="P209" s="65"/>
      <c r="Q209" s="65"/>
    </row>
    <row r="210" spans="2:17" x14ac:dyDescent="0.2">
      <c r="B210" s="223"/>
      <c r="C210" s="223"/>
      <c r="D210" s="147"/>
      <c r="E210" s="223"/>
      <c r="F210" s="223"/>
      <c r="G210" s="147"/>
      <c r="H210" s="223"/>
      <c r="I210" s="223"/>
      <c r="J210" s="65"/>
      <c r="K210" s="65"/>
      <c r="L210" s="65"/>
      <c r="M210" s="65"/>
      <c r="N210" s="65"/>
      <c r="O210" s="65"/>
      <c r="P210" s="65"/>
      <c r="Q210" s="65"/>
    </row>
    <row r="211" spans="2:17" x14ac:dyDescent="0.2">
      <c r="B211" s="223"/>
      <c r="C211" s="223"/>
      <c r="D211" s="147"/>
      <c r="E211" s="223"/>
      <c r="F211" s="223"/>
      <c r="G211" s="147"/>
      <c r="H211" s="223"/>
      <c r="I211" s="223"/>
      <c r="J211" s="65"/>
      <c r="K211" s="65"/>
      <c r="L211" s="65"/>
      <c r="M211" s="65"/>
      <c r="N211" s="65"/>
      <c r="O211" s="65"/>
      <c r="P211" s="65"/>
      <c r="Q211" s="65"/>
    </row>
    <row r="212" spans="2:17" x14ac:dyDescent="0.2">
      <c r="B212" s="223"/>
      <c r="C212" s="223"/>
      <c r="D212" s="147"/>
      <c r="E212" s="223"/>
      <c r="F212" s="223"/>
      <c r="G212" s="147"/>
      <c r="H212" s="223"/>
      <c r="I212" s="223"/>
      <c r="J212" s="65"/>
      <c r="K212" s="65"/>
      <c r="L212" s="65"/>
      <c r="M212" s="65"/>
      <c r="N212" s="65"/>
      <c r="O212" s="65"/>
      <c r="P212" s="65"/>
      <c r="Q212" s="65"/>
    </row>
    <row r="213" spans="2:17" x14ac:dyDescent="0.2">
      <c r="B213" s="223"/>
      <c r="C213" s="223"/>
      <c r="D213" s="147"/>
      <c r="E213" s="223"/>
      <c r="F213" s="223"/>
      <c r="G213" s="147"/>
      <c r="H213" s="223"/>
      <c r="I213" s="223"/>
      <c r="J213" s="65"/>
      <c r="K213" s="65"/>
      <c r="L213" s="65"/>
      <c r="M213" s="65"/>
      <c r="N213" s="65"/>
      <c r="O213" s="65"/>
      <c r="P213" s="65"/>
      <c r="Q213" s="65"/>
    </row>
    <row r="214" spans="2:17" x14ac:dyDescent="0.2">
      <c r="B214" s="223"/>
      <c r="C214" s="223"/>
      <c r="D214" s="147"/>
      <c r="E214" s="223"/>
      <c r="F214" s="223"/>
      <c r="G214" s="147"/>
      <c r="H214" s="223"/>
      <c r="I214" s="223"/>
      <c r="J214" s="65"/>
      <c r="K214" s="65"/>
      <c r="L214" s="65"/>
      <c r="M214" s="65"/>
      <c r="N214" s="65"/>
      <c r="O214" s="65"/>
      <c r="P214" s="65"/>
      <c r="Q214" s="65"/>
    </row>
    <row r="215" spans="2:17" x14ac:dyDescent="0.2">
      <c r="B215" s="223"/>
      <c r="C215" s="223"/>
      <c r="D215" s="147"/>
      <c r="E215" s="223"/>
      <c r="F215" s="223"/>
      <c r="G215" s="147"/>
      <c r="H215" s="223"/>
      <c r="I215" s="223"/>
      <c r="J215" s="65"/>
      <c r="K215" s="65"/>
      <c r="L215" s="65"/>
      <c r="M215" s="65"/>
      <c r="N215" s="65"/>
      <c r="O215" s="65"/>
      <c r="P215" s="65"/>
      <c r="Q215" s="65"/>
    </row>
    <row r="216" spans="2:17" x14ac:dyDescent="0.2">
      <c r="B216" s="223"/>
      <c r="C216" s="223"/>
      <c r="D216" s="147"/>
      <c r="E216" s="223"/>
      <c r="F216" s="223"/>
      <c r="G216" s="147"/>
      <c r="H216" s="223"/>
      <c r="I216" s="223"/>
      <c r="J216" s="65"/>
      <c r="K216" s="65"/>
      <c r="L216" s="65"/>
      <c r="M216" s="65"/>
      <c r="N216" s="65"/>
      <c r="O216" s="65"/>
      <c r="P216" s="65"/>
      <c r="Q216" s="65"/>
    </row>
    <row r="217" spans="2:17" x14ac:dyDescent="0.2">
      <c r="B217" s="223"/>
      <c r="C217" s="223"/>
      <c r="D217" s="147"/>
      <c r="E217" s="223"/>
      <c r="F217" s="223"/>
      <c r="G217" s="147"/>
      <c r="H217" s="223"/>
      <c r="I217" s="223"/>
      <c r="J217" s="65"/>
      <c r="K217" s="65"/>
      <c r="L217" s="65"/>
      <c r="M217" s="65"/>
      <c r="N217" s="65"/>
      <c r="O217" s="65"/>
      <c r="P217" s="65"/>
      <c r="Q217" s="65"/>
    </row>
    <row r="218" spans="2:17" x14ac:dyDescent="0.2">
      <c r="B218" s="223"/>
      <c r="C218" s="223"/>
      <c r="D218" s="147"/>
      <c r="E218" s="223"/>
      <c r="F218" s="223"/>
      <c r="G218" s="147"/>
      <c r="H218" s="223"/>
      <c r="I218" s="223"/>
      <c r="J218" s="65"/>
      <c r="K218" s="65"/>
      <c r="L218" s="65"/>
      <c r="M218" s="65"/>
      <c r="N218" s="65"/>
      <c r="O218" s="65"/>
      <c r="P218" s="65"/>
      <c r="Q218" s="65"/>
    </row>
    <row r="219" spans="2:17" x14ac:dyDescent="0.2">
      <c r="B219" s="223"/>
      <c r="C219" s="223"/>
      <c r="D219" s="147"/>
      <c r="E219" s="223"/>
      <c r="F219" s="223"/>
      <c r="G219" s="147"/>
      <c r="H219" s="223"/>
      <c r="I219" s="223"/>
      <c r="J219" s="65"/>
      <c r="K219" s="65"/>
      <c r="L219" s="65"/>
      <c r="M219" s="65"/>
      <c r="N219" s="65"/>
      <c r="O219" s="65"/>
      <c r="P219" s="65"/>
      <c r="Q219" s="65"/>
    </row>
    <row r="220" spans="2:17" x14ac:dyDescent="0.2">
      <c r="B220" s="223"/>
      <c r="C220" s="223"/>
      <c r="D220" s="147"/>
      <c r="E220" s="223"/>
      <c r="F220" s="223"/>
      <c r="G220" s="147"/>
      <c r="H220" s="223"/>
      <c r="I220" s="223"/>
      <c r="J220" s="65"/>
      <c r="K220" s="65"/>
      <c r="L220" s="65"/>
      <c r="M220" s="65"/>
      <c r="N220" s="65"/>
      <c r="O220" s="65"/>
      <c r="P220" s="65"/>
      <c r="Q220" s="65"/>
    </row>
    <row r="221" spans="2:17" x14ac:dyDescent="0.2">
      <c r="B221" s="223"/>
      <c r="C221" s="223"/>
      <c r="D221" s="147"/>
      <c r="E221" s="223"/>
      <c r="F221" s="223"/>
      <c r="G221" s="147"/>
      <c r="H221" s="223"/>
      <c r="I221" s="223"/>
      <c r="J221" s="65"/>
      <c r="K221" s="65"/>
      <c r="L221" s="65"/>
      <c r="M221" s="65"/>
      <c r="N221" s="65"/>
      <c r="O221" s="65"/>
      <c r="P221" s="65"/>
      <c r="Q221" s="65"/>
    </row>
    <row r="222" spans="2:17" x14ac:dyDescent="0.2">
      <c r="B222" s="223"/>
      <c r="C222" s="223"/>
      <c r="D222" s="147"/>
      <c r="E222" s="223"/>
      <c r="F222" s="223"/>
      <c r="G222" s="147"/>
      <c r="H222" s="223"/>
      <c r="I222" s="223"/>
      <c r="J222" s="65"/>
      <c r="K222" s="65"/>
      <c r="L222" s="65"/>
      <c r="M222" s="65"/>
      <c r="N222" s="65"/>
      <c r="O222" s="65"/>
      <c r="P222" s="65"/>
      <c r="Q222" s="65"/>
    </row>
    <row r="223" spans="2:17" x14ac:dyDescent="0.2">
      <c r="B223" s="223"/>
      <c r="C223" s="223"/>
      <c r="D223" s="147"/>
      <c r="E223" s="223"/>
      <c r="F223" s="223"/>
      <c r="G223" s="147"/>
      <c r="H223" s="223"/>
      <c r="I223" s="223"/>
      <c r="J223" s="65"/>
      <c r="K223" s="65"/>
      <c r="L223" s="65"/>
      <c r="M223" s="65"/>
      <c r="N223" s="65"/>
      <c r="O223" s="65"/>
      <c r="P223" s="65"/>
      <c r="Q223" s="65"/>
    </row>
    <row r="224" spans="2:17" x14ac:dyDescent="0.2">
      <c r="B224" s="223"/>
      <c r="C224" s="223"/>
      <c r="D224" s="147"/>
      <c r="E224" s="223"/>
      <c r="F224" s="223"/>
      <c r="G224" s="147"/>
      <c r="H224" s="223"/>
      <c r="I224" s="223"/>
      <c r="J224" s="65"/>
      <c r="K224" s="65"/>
      <c r="L224" s="65"/>
      <c r="M224" s="65"/>
      <c r="N224" s="65"/>
      <c r="O224" s="65"/>
      <c r="P224" s="65"/>
      <c r="Q224" s="65"/>
    </row>
    <row r="225" spans="2:17" x14ac:dyDescent="0.2">
      <c r="B225" s="223"/>
      <c r="C225" s="223"/>
      <c r="D225" s="147"/>
      <c r="E225" s="223"/>
      <c r="F225" s="223"/>
      <c r="G225" s="147"/>
      <c r="H225" s="223"/>
      <c r="I225" s="223"/>
      <c r="J225" s="65"/>
      <c r="K225" s="65"/>
      <c r="L225" s="65"/>
      <c r="M225" s="65"/>
      <c r="N225" s="65"/>
      <c r="O225" s="65"/>
      <c r="P225" s="65"/>
      <c r="Q225" s="65"/>
    </row>
    <row r="226" spans="2:17" x14ac:dyDescent="0.2">
      <c r="B226" s="223"/>
      <c r="C226" s="223"/>
      <c r="D226" s="147"/>
      <c r="E226" s="223"/>
      <c r="F226" s="223"/>
      <c r="G226" s="147"/>
      <c r="H226" s="223"/>
      <c r="I226" s="223"/>
      <c r="J226" s="65"/>
      <c r="K226" s="65"/>
      <c r="L226" s="65"/>
      <c r="M226" s="65"/>
      <c r="N226" s="65"/>
      <c r="O226" s="65"/>
      <c r="P226" s="65"/>
      <c r="Q226" s="65"/>
    </row>
    <row r="227" spans="2:17" x14ac:dyDescent="0.2">
      <c r="B227" s="223"/>
      <c r="C227" s="223"/>
      <c r="D227" s="147"/>
      <c r="E227" s="223"/>
      <c r="F227" s="223"/>
      <c r="G227" s="147"/>
      <c r="H227" s="223"/>
      <c r="I227" s="223"/>
      <c r="J227" s="65"/>
      <c r="K227" s="65"/>
      <c r="L227" s="65"/>
      <c r="M227" s="65"/>
      <c r="N227" s="65"/>
      <c r="O227" s="65"/>
      <c r="P227" s="65"/>
      <c r="Q227" s="65"/>
    </row>
    <row r="228" spans="2:17" x14ac:dyDescent="0.2">
      <c r="B228" s="223"/>
      <c r="C228" s="223"/>
      <c r="D228" s="147"/>
      <c r="E228" s="223"/>
      <c r="F228" s="223"/>
      <c r="G228" s="147"/>
      <c r="H228" s="223"/>
      <c r="I228" s="223"/>
      <c r="J228" s="65"/>
      <c r="K228" s="65"/>
      <c r="L228" s="65"/>
      <c r="M228" s="65"/>
      <c r="N228" s="65"/>
      <c r="O228" s="65"/>
      <c r="P228" s="65"/>
      <c r="Q228" s="65"/>
    </row>
    <row r="229" spans="2:17" x14ac:dyDescent="0.2">
      <c r="B229" s="223"/>
      <c r="C229" s="223"/>
      <c r="D229" s="147"/>
      <c r="E229" s="223"/>
      <c r="F229" s="223"/>
      <c r="G229" s="147"/>
      <c r="H229" s="223"/>
      <c r="I229" s="223"/>
      <c r="J229" s="65"/>
      <c r="K229" s="65"/>
      <c r="L229" s="65"/>
      <c r="M229" s="65"/>
      <c r="N229" s="65"/>
      <c r="O229" s="65"/>
      <c r="P229" s="65"/>
      <c r="Q229" s="65"/>
    </row>
    <row r="230" spans="2:17" x14ac:dyDescent="0.2">
      <c r="B230" s="223"/>
      <c r="C230" s="223"/>
      <c r="D230" s="147"/>
      <c r="E230" s="223"/>
      <c r="F230" s="223"/>
      <c r="G230" s="147"/>
      <c r="H230" s="223"/>
      <c r="I230" s="223"/>
      <c r="J230" s="65"/>
      <c r="K230" s="65"/>
      <c r="L230" s="65"/>
      <c r="M230" s="65"/>
      <c r="N230" s="65"/>
      <c r="O230" s="65"/>
      <c r="P230" s="65"/>
      <c r="Q230" s="65"/>
    </row>
    <row r="231" spans="2:17" x14ac:dyDescent="0.2">
      <c r="B231" s="223"/>
      <c r="C231" s="223"/>
      <c r="D231" s="147"/>
      <c r="E231" s="223"/>
      <c r="F231" s="223"/>
      <c r="G231" s="147"/>
      <c r="H231" s="223"/>
      <c r="I231" s="223"/>
      <c r="J231" s="65"/>
      <c r="K231" s="65"/>
      <c r="L231" s="65"/>
      <c r="M231" s="65"/>
      <c r="N231" s="65"/>
      <c r="O231" s="65"/>
      <c r="P231" s="65"/>
      <c r="Q231" s="65"/>
    </row>
    <row r="232" spans="2:17" x14ac:dyDescent="0.2">
      <c r="B232" s="223"/>
      <c r="C232" s="223"/>
      <c r="D232" s="147"/>
      <c r="E232" s="223"/>
      <c r="F232" s="223"/>
      <c r="G232" s="147"/>
      <c r="H232" s="223"/>
      <c r="I232" s="223"/>
      <c r="J232" s="65"/>
      <c r="K232" s="65"/>
      <c r="L232" s="65"/>
      <c r="M232" s="65"/>
      <c r="N232" s="65"/>
      <c r="O232" s="65"/>
      <c r="P232" s="65"/>
      <c r="Q232" s="65"/>
    </row>
    <row r="233" spans="2:17" x14ac:dyDescent="0.2">
      <c r="B233" s="223"/>
      <c r="C233" s="223"/>
      <c r="D233" s="147"/>
      <c r="E233" s="223"/>
      <c r="F233" s="223"/>
      <c r="G233" s="147"/>
      <c r="H233" s="223"/>
      <c r="I233" s="223"/>
      <c r="J233" s="65"/>
      <c r="K233" s="65"/>
      <c r="L233" s="65"/>
      <c r="M233" s="65"/>
      <c r="N233" s="65"/>
      <c r="O233" s="65"/>
      <c r="P233" s="65"/>
      <c r="Q233" s="65"/>
    </row>
    <row r="234" spans="2:17" x14ac:dyDescent="0.2">
      <c r="B234" s="223"/>
      <c r="C234" s="223"/>
      <c r="D234" s="147"/>
      <c r="E234" s="223"/>
      <c r="F234" s="223"/>
      <c r="G234" s="147"/>
      <c r="H234" s="223"/>
      <c r="I234" s="223"/>
      <c r="J234" s="65"/>
      <c r="K234" s="65"/>
      <c r="L234" s="65"/>
      <c r="M234" s="65"/>
      <c r="N234" s="65"/>
      <c r="O234" s="65"/>
      <c r="P234" s="65"/>
      <c r="Q234" s="65"/>
    </row>
    <row r="235" spans="2:17" x14ac:dyDescent="0.2">
      <c r="B235" s="223"/>
      <c r="C235" s="223"/>
      <c r="D235" s="147"/>
      <c r="E235" s="223"/>
      <c r="F235" s="223"/>
      <c r="G235" s="147"/>
      <c r="H235" s="223"/>
      <c r="I235" s="223"/>
      <c r="J235" s="65"/>
      <c r="K235" s="65"/>
      <c r="L235" s="65"/>
      <c r="M235" s="65"/>
      <c r="N235" s="65"/>
      <c r="O235" s="65"/>
      <c r="P235" s="65"/>
      <c r="Q235" s="65"/>
    </row>
    <row r="236" spans="2:17" x14ac:dyDescent="0.2">
      <c r="B236" s="223"/>
      <c r="C236" s="223"/>
      <c r="D236" s="147"/>
      <c r="E236" s="223"/>
      <c r="F236" s="223"/>
      <c r="G236" s="147"/>
      <c r="H236" s="223"/>
      <c r="I236" s="223"/>
      <c r="J236" s="65"/>
      <c r="K236" s="65"/>
      <c r="L236" s="65"/>
      <c r="M236" s="65"/>
      <c r="N236" s="65"/>
      <c r="O236" s="65"/>
      <c r="P236" s="65"/>
      <c r="Q236" s="65"/>
    </row>
    <row r="237" spans="2:17" x14ac:dyDescent="0.2">
      <c r="B237" s="223"/>
      <c r="C237" s="223"/>
      <c r="D237" s="147"/>
      <c r="E237" s="223"/>
      <c r="F237" s="223"/>
      <c r="G237" s="147"/>
      <c r="H237" s="223"/>
      <c r="I237" s="223"/>
      <c r="J237" s="65"/>
      <c r="K237" s="65"/>
      <c r="L237" s="65"/>
      <c r="M237" s="65"/>
      <c r="N237" s="65"/>
      <c r="O237" s="65"/>
      <c r="P237" s="65"/>
      <c r="Q237" s="65"/>
    </row>
    <row r="238" spans="2:17" x14ac:dyDescent="0.2">
      <c r="B238" s="223"/>
      <c r="C238" s="223"/>
      <c r="D238" s="147"/>
      <c r="E238" s="223"/>
      <c r="F238" s="223"/>
      <c r="G238" s="147"/>
      <c r="H238" s="223"/>
      <c r="I238" s="223"/>
      <c r="J238" s="65"/>
      <c r="K238" s="65"/>
      <c r="L238" s="65"/>
      <c r="M238" s="65"/>
      <c r="N238" s="65"/>
      <c r="O238" s="65"/>
      <c r="P238" s="65"/>
      <c r="Q238" s="65"/>
    </row>
    <row r="239" spans="2:17" x14ac:dyDescent="0.2">
      <c r="B239" s="223"/>
      <c r="C239" s="223"/>
      <c r="D239" s="147"/>
      <c r="E239" s="223"/>
      <c r="F239" s="223"/>
      <c r="G239" s="147"/>
      <c r="H239" s="223"/>
      <c r="I239" s="223"/>
      <c r="J239" s="65"/>
      <c r="K239" s="65"/>
      <c r="L239" s="65"/>
      <c r="M239" s="65"/>
      <c r="N239" s="65"/>
      <c r="O239" s="65"/>
      <c r="P239" s="65"/>
      <c r="Q239" s="65"/>
    </row>
    <row r="240" spans="2:17" x14ac:dyDescent="0.2">
      <c r="B240" s="223"/>
      <c r="C240" s="223"/>
      <c r="D240" s="147"/>
      <c r="E240" s="223"/>
      <c r="F240" s="223"/>
      <c r="G240" s="147"/>
      <c r="H240" s="223"/>
      <c r="I240" s="223"/>
      <c r="J240" s="65"/>
      <c r="K240" s="65"/>
      <c r="L240" s="65"/>
      <c r="M240" s="65"/>
      <c r="N240" s="65"/>
      <c r="O240" s="65"/>
      <c r="P240" s="65"/>
      <c r="Q240" s="65"/>
    </row>
    <row r="241" spans="2:17" x14ac:dyDescent="0.2">
      <c r="B241" s="223"/>
      <c r="C241" s="223"/>
      <c r="D241" s="147"/>
      <c r="E241" s="223"/>
      <c r="F241" s="223"/>
      <c r="G241" s="147"/>
      <c r="H241" s="223"/>
      <c r="I241" s="223"/>
      <c r="J241" s="65"/>
      <c r="K241" s="65"/>
      <c r="L241" s="65"/>
      <c r="M241" s="65"/>
      <c r="N241" s="65"/>
      <c r="O241" s="65"/>
      <c r="P241" s="65"/>
      <c r="Q241" s="65"/>
    </row>
    <row r="242" spans="2:17" x14ac:dyDescent="0.2">
      <c r="B242" s="223"/>
      <c r="C242" s="223"/>
      <c r="D242" s="147"/>
      <c r="E242" s="223"/>
      <c r="F242" s="223"/>
      <c r="G242" s="147"/>
      <c r="H242" s="223"/>
      <c r="I242" s="223"/>
      <c r="J242" s="65"/>
      <c r="K242" s="65"/>
      <c r="L242" s="65"/>
      <c r="M242" s="65"/>
      <c r="N242" s="65"/>
      <c r="O242" s="65"/>
      <c r="P242" s="65"/>
      <c r="Q242" s="65"/>
    </row>
    <row r="243" spans="2:17" x14ac:dyDescent="0.2">
      <c r="B243" s="223"/>
      <c r="C243" s="223"/>
      <c r="D243" s="147"/>
      <c r="E243" s="223"/>
      <c r="F243" s="223"/>
      <c r="G243" s="147"/>
      <c r="H243" s="223"/>
      <c r="I243" s="223"/>
      <c r="J243" s="65"/>
      <c r="K243" s="65"/>
      <c r="L243" s="65"/>
      <c r="M243" s="65"/>
      <c r="N243" s="65"/>
      <c r="O243" s="65"/>
      <c r="P243" s="65"/>
      <c r="Q243" s="65"/>
    </row>
    <row r="244" spans="2:17" x14ac:dyDescent="0.2">
      <c r="B244" s="223"/>
      <c r="C244" s="223"/>
      <c r="D244" s="147"/>
      <c r="E244" s="223"/>
      <c r="F244" s="223"/>
      <c r="G244" s="147"/>
      <c r="H244" s="223"/>
      <c r="I244" s="223"/>
      <c r="J244" s="65"/>
      <c r="K244" s="65"/>
      <c r="L244" s="65"/>
      <c r="M244" s="65"/>
      <c r="N244" s="65"/>
      <c r="O244" s="65"/>
      <c r="P244" s="65"/>
      <c r="Q244" s="65"/>
    </row>
    <row r="245" spans="2:17" x14ac:dyDescent="0.2">
      <c r="B245" s="223"/>
      <c r="C245" s="223"/>
      <c r="D245" s="147"/>
      <c r="E245" s="223"/>
      <c r="F245" s="223"/>
      <c r="G245" s="147"/>
      <c r="H245" s="223"/>
      <c r="I245" s="223"/>
      <c r="J245" s="65"/>
      <c r="K245" s="65"/>
      <c r="L245" s="65"/>
      <c r="M245" s="65"/>
      <c r="N245" s="65"/>
      <c r="O245" s="65"/>
      <c r="P245" s="65"/>
      <c r="Q245" s="65"/>
    </row>
    <row r="246" spans="2:17" x14ac:dyDescent="0.2">
      <c r="B246" s="223"/>
      <c r="C246" s="223"/>
      <c r="D246" s="147"/>
      <c r="E246" s="223"/>
      <c r="F246" s="223"/>
      <c r="G246" s="147"/>
      <c r="H246" s="223"/>
      <c r="I246" s="223"/>
      <c r="J246" s="65"/>
      <c r="K246" s="65"/>
      <c r="L246" s="65"/>
      <c r="M246" s="65"/>
      <c r="N246" s="65"/>
      <c r="O246" s="65"/>
      <c r="P246" s="65"/>
      <c r="Q246" s="65"/>
    </row>
    <row r="247" spans="2:17" x14ac:dyDescent="0.2">
      <c r="B247" s="223"/>
      <c r="C247" s="223"/>
      <c r="D247" s="147"/>
      <c r="E247" s="223"/>
      <c r="F247" s="223"/>
      <c r="G247" s="147"/>
      <c r="H247" s="223"/>
      <c r="I247" s="223"/>
      <c r="J247" s="65"/>
      <c r="K247" s="65"/>
      <c r="L247" s="65"/>
      <c r="M247" s="65"/>
      <c r="N247" s="65"/>
      <c r="O247" s="65"/>
      <c r="P247" s="65"/>
      <c r="Q247" s="65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44" bestFit="1" customWidth="1"/>
    <col min="2" max="2" width="14.28515625" style="206" customWidth="1"/>
    <col min="3" max="3" width="15.140625" style="206" customWidth="1"/>
    <col min="4" max="4" width="10.28515625" style="134" customWidth="1"/>
    <col min="5" max="5" width="8.85546875" style="44" hidden="1" customWidth="1"/>
    <col min="6" max="16384" width="9.140625" style="44"/>
  </cols>
  <sheetData>
    <row r="2" spans="1:20" ht="39" customHeight="1" x14ac:dyDescent="0.3">
      <c r="A2" s="261" t="s">
        <v>16</v>
      </c>
      <c r="B2" s="3"/>
      <c r="C2" s="3"/>
      <c r="D2" s="3"/>
      <c r="E2" s="3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2">
      <c r="A3" s="235"/>
    </row>
    <row r="4" spans="1:20" s="67" customFormat="1" x14ac:dyDescent="0.2">
      <c r="B4" s="224"/>
      <c r="C4" s="224"/>
      <c r="D4" s="99" t="str">
        <f>VALVAL</f>
        <v>млн. одиниць</v>
      </c>
    </row>
    <row r="5" spans="1:20" s="171" customFormat="1" x14ac:dyDescent="0.2">
      <c r="A5" s="94"/>
      <c r="B5" s="39" t="s">
        <v>173</v>
      </c>
      <c r="C5" s="39" t="s">
        <v>3</v>
      </c>
      <c r="D5" s="152" t="s">
        <v>67</v>
      </c>
      <c r="E5" s="219" t="s">
        <v>162</v>
      </c>
    </row>
    <row r="6" spans="1:20" s="204" customFormat="1" ht="15" x14ac:dyDescent="0.2">
      <c r="A6" s="45" t="s">
        <v>172</v>
      </c>
      <c r="B6" s="153">
        <f t="shared" ref="B6:D6" si="0">SUM(B$7+ B$8+ B$9)</f>
        <v>66995.20091603999</v>
      </c>
      <c r="C6" s="153">
        <f t="shared" si="0"/>
        <v>1661360.65933717</v>
      </c>
      <c r="D6" s="19">
        <f t="shared" si="0"/>
        <v>1</v>
      </c>
      <c r="E6" s="58" t="s">
        <v>7</v>
      </c>
    </row>
    <row r="7" spans="1:20" s="159" customFormat="1" x14ac:dyDescent="0.2">
      <c r="A7" s="225" t="s">
        <v>104</v>
      </c>
      <c r="B7" s="140">
        <v>1814.8295409100001</v>
      </c>
      <c r="C7" s="140">
        <v>45004.513179900001</v>
      </c>
      <c r="D7" s="239">
        <v>2.7088999999999998E-2</v>
      </c>
      <c r="E7" s="249" t="s">
        <v>131</v>
      </c>
    </row>
    <row r="8" spans="1:20" s="159" customFormat="1" x14ac:dyDescent="0.2">
      <c r="A8" s="225" t="s">
        <v>61</v>
      </c>
      <c r="B8" s="140">
        <v>31605.774703530002</v>
      </c>
      <c r="C8" s="140">
        <v>783766.44867616997</v>
      </c>
      <c r="D8" s="239">
        <v>0.47176200000000001</v>
      </c>
      <c r="E8" s="249" t="s">
        <v>131</v>
      </c>
    </row>
    <row r="9" spans="1:20" s="159" customFormat="1" x14ac:dyDescent="0.2">
      <c r="A9" s="225" t="s">
        <v>5</v>
      </c>
      <c r="B9" s="140">
        <v>33574.596671599997</v>
      </c>
      <c r="C9" s="140">
        <v>832589.69748109998</v>
      </c>
      <c r="D9" s="239">
        <v>0.50114899999999996</v>
      </c>
      <c r="E9" s="249" t="s">
        <v>131</v>
      </c>
    </row>
    <row r="10" spans="1:20" x14ac:dyDescent="0.2">
      <c r="B10" s="223"/>
      <c r="C10" s="223"/>
      <c r="D10" s="147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</row>
    <row r="11" spans="1:20" x14ac:dyDescent="0.2">
      <c r="B11" s="223"/>
      <c r="C11" s="223"/>
      <c r="D11" s="147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spans="1:20" x14ac:dyDescent="0.2">
      <c r="B12" s="223"/>
      <c r="C12" s="223"/>
      <c r="D12" s="147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20" x14ac:dyDescent="0.2">
      <c r="B13" s="223"/>
      <c r="C13" s="223"/>
      <c r="D13" s="147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20" x14ac:dyDescent="0.2">
      <c r="B14" s="223"/>
      <c r="C14" s="223"/>
      <c r="D14" s="147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20" x14ac:dyDescent="0.2">
      <c r="B15" s="223"/>
      <c r="C15" s="223"/>
      <c r="D15" s="147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20" x14ac:dyDescent="0.2">
      <c r="B16" s="223"/>
      <c r="C16" s="223"/>
      <c r="D16" s="147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</row>
    <row r="17" spans="2:18" x14ac:dyDescent="0.2">
      <c r="B17" s="223"/>
      <c r="C17" s="223"/>
      <c r="D17" s="147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2:18" x14ac:dyDescent="0.2">
      <c r="B18" s="223"/>
      <c r="C18" s="223"/>
      <c r="D18" s="147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2:18" x14ac:dyDescent="0.2">
      <c r="B19" s="223"/>
      <c r="C19" s="223"/>
      <c r="D19" s="147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2:18" x14ac:dyDescent="0.2">
      <c r="B20" s="223"/>
      <c r="C20" s="223"/>
      <c r="D20" s="147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2:18" x14ac:dyDescent="0.2">
      <c r="B21" s="223"/>
      <c r="C21" s="223"/>
      <c r="D21" s="147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2:18" x14ac:dyDescent="0.2">
      <c r="B22" s="223"/>
      <c r="C22" s="223"/>
      <c r="D22" s="147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2:18" x14ac:dyDescent="0.2">
      <c r="B23" s="223"/>
      <c r="C23" s="223"/>
      <c r="D23" s="147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2:18" x14ac:dyDescent="0.2">
      <c r="B24" s="223"/>
      <c r="C24" s="223"/>
      <c r="D24" s="147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2:18" x14ac:dyDescent="0.2">
      <c r="B25" s="223"/>
      <c r="C25" s="223"/>
      <c r="D25" s="147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2:18" x14ac:dyDescent="0.2">
      <c r="B26" s="223"/>
      <c r="C26" s="223"/>
      <c r="D26" s="147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2:18" x14ac:dyDescent="0.2">
      <c r="B27" s="223"/>
      <c r="C27" s="223"/>
      <c r="D27" s="147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2:18" x14ac:dyDescent="0.2">
      <c r="B28" s="223"/>
      <c r="C28" s="223"/>
      <c r="D28" s="147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2:18" x14ac:dyDescent="0.2">
      <c r="B29" s="223"/>
      <c r="C29" s="223"/>
      <c r="D29" s="147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2:18" x14ac:dyDescent="0.2">
      <c r="B30" s="223"/>
      <c r="C30" s="223"/>
      <c r="D30" s="147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2:18" x14ac:dyDescent="0.2">
      <c r="B31" s="223"/>
      <c r="C31" s="223"/>
      <c r="D31" s="147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2:18" x14ac:dyDescent="0.2">
      <c r="B32" s="223"/>
      <c r="C32" s="223"/>
      <c r="D32" s="147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2:18" x14ac:dyDescent="0.2">
      <c r="B33" s="223"/>
      <c r="C33" s="223"/>
      <c r="D33" s="147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2:18" x14ac:dyDescent="0.2">
      <c r="B34" s="223"/>
      <c r="C34" s="223"/>
      <c r="D34" s="147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2:18" x14ac:dyDescent="0.2">
      <c r="B35" s="223"/>
      <c r="C35" s="223"/>
      <c r="D35" s="147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2:18" x14ac:dyDescent="0.2">
      <c r="B36" s="223"/>
      <c r="C36" s="223"/>
      <c r="D36" s="147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2:18" x14ac:dyDescent="0.2">
      <c r="B37" s="223"/>
      <c r="C37" s="223"/>
      <c r="D37" s="147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2:18" x14ac:dyDescent="0.2">
      <c r="B38" s="223"/>
      <c r="C38" s="223"/>
      <c r="D38" s="147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2:18" x14ac:dyDescent="0.2">
      <c r="B39" s="223"/>
      <c r="C39" s="223"/>
      <c r="D39" s="147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2:18" x14ac:dyDescent="0.2">
      <c r="B40" s="223"/>
      <c r="C40" s="223"/>
      <c r="D40" s="147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2:18" x14ac:dyDescent="0.2">
      <c r="B41" s="223"/>
      <c r="C41" s="223"/>
      <c r="D41" s="147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2:18" x14ac:dyDescent="0.2">
      <c r="B42" s="223"/>
      <c r="C42" s="223"/>
      <c r="D42" s="147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2:18" x14ac:dyDescent="0.2">
      <c r="B43" s="223"/>
      <c r="C43" s="223"/>
      <c r="D43" s="147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2:18" x14ac:dyDescent="0.2">
      <c r="B44" s="223"/>
      <c r="C44" s="223"/>
      <c r="D44" s="147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2:18" x14ac:dyDescent="0.2">
      <c r="B45" s="223"/>
      <c r="C45" s="223"/>
      <c r="D45" s="147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2:18" x14ac:dyDescent="0.2">
      <c r="B46" s="223"/>
      <c r="C46" s="223"/>
      <c r="D46" s="147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2:18" x14ac:dyDescent="0.2">
      <c r="B47" s="223"/>
      <c r="C47" s="223"/>
      <c r="D47" s="147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2:18" x14ac:dyDescent="0.2">
      <c r="B48" s="223"/>
      <c r="C48" s="223"/>
      <c r="D48" s="147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49" spans="2:18" x14ac:dyDescent="0.2">
      <c r="B49" s="223"/>
      <c r="C49" s="223"/>
      <c r="D49" s="147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2:18" x14ac:dyDescent="0.2">
      <c r="B50" s="223"/>
      <c r="C50" s="223"/>
      <c r="D50" s="147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</row>
    <row r="51" spans="2:18" x14ac:dyDescent="0.2">
      <c r="B51" s="223"/>
      <c r="C51" s="223"/>
      <c r="D51" s="147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2:18" x14ac:dyDescent="0.2">
      <c r="B52" s="223"/>
      <c r="C52" s="223"/>
      <c r="D52" s="147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</row>
    <row r="53" spans="2:18" x14ac:dyDescent="0.2">
      <c r="B53" s="223"/>
      <c r="C53" s="223"/>
      <c r="D53" s="147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</row>
    <row r="54" spans="2:18" x14ac:dyDescent="0.2">
      <c r="B54" s="223"/>
      <c r="C54" s="223"/>
      <c r="D54" s="147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</row>
    <row r="55" spans="2:18" x14ac:dyDescent="0.2">
      <c r="B55" s="223"/>
      <c r="C55" s="223"/>
      <c r="D55" s="147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</row>
    <row r="56" spans="2:18" x14ac:dyDescent="0.2">
      <c r="B56" s="223"/>
      <c r="C56" s="223"/>
      <c r="D56" s="147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</row>
    <row r="57" spans="2:18" x14ac:dyDescent="0.2">
      <c r="B57" s="223"/>
      <c r="C57" s="223"/>
      <c r="D57" s="147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</row>
    <row r="58" spans="2:18" x14ac:dyDescent="0.2">
      <c r="B58" s="223"/>
      <c r="C58" s="223"/>
      <c r="D58" s="147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</row>
    <row r="59" spans="2:18" x14ac:dyDescent="0.2">
      <c r="B59" s="223"/>
      <c r="C59" s="223"/>
      <c r="D59" s="147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</row>
    <row r="60" spans="2:18" x14ac:dyDescent="0.2">
      <c r="B60" s="223"/>
      <c r="C60" s="223"/>
      <c r="D60" s="147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</row>
    <row r="61" spans="2:18" x14ac:dyDescent="0.2">
      <c r="B61" s="223"/>
      <c r="C61" s="223"/>
      <c r="D61" s="147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</row>
    <row r="62" spans="2:18" x14ac:dyDescent="0.2">
      <c r="B62" s="223"/>
      <c r="C62" s="223"/>
      <c r="D62" s="147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</row>
    <row r="63" spans="2:18" x14ac:dyDescent="0.2">
      <c r="B63" s="223"/>
      <c r="C63" s="223"/>
      <c r="D63" s="147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</row>
    <row r="64" spans="2:18" x14ac:dyDescent="0.2">
      <c r="B64" s="223"/>
      <c r="C64" s="223"/>
      <c r="D64" s="147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</row>
    <row r="65" spans="2:18" x14ac:dyDescent="0.2">
      <c r="B65" s="223"/>
      <c r="C65" s="223"/>
      <c r="D65" s="147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</row>
    <row r="66" spans="2:18" x14ac:dyDescent="0.2">
      <c r="B66" s="223"/>
      <c r="C66" s="223"/>
      <c r="D66" s="147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</row>
    <row r="67" spans="2:18" x14ac:dyDescent="0.2">
      <c r="B67" s="223"/>
      <c r="C67" s="223"/>
      <c r="D67" s="147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</row>
    <row r="68" spans="2:18" x14ac:dyDescent="0.2">
      <c r="B68" s="223"/>
      <c r="C68" s="223"/>
      <c r="D68" s="147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</row>
    <row r="69" spans="2:18" x14ac:dyDescent="0.2">
      <c r="B69" s="223"/>
      <c r="C69" s="223"/>
      <c r="D69" s="147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</row>
    <row r="70" spans="2:18" x14ac:dyDescent="0.2">
      <c r="B70" s="223"/>
      <c r="C70" s="223"/>
      <c r="D70" s="147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</row>
    <row r="71" spans="2:18" x14ac:dyDescent="0.2">
      <c r="B71" s="223"/>
      <c r="C71" s="223"/>
      <c r="D71" s="147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</row>
    <row r="72" spans="2:18" x14ac:dyDescent="0.2">
      <c r="B72" s="223"/>
      <c r="C72" s="223"/>
      <c r="D72" s="147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</row>
    <row r="73" spans="2:18" x14ac:dyDescent="0.2">
      <c r="B73" s="223"/>
      <c r="C73" s="223"/>
      <c r="D73" s="147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</row>
    <row r="74" spans="2:18" x14ac:dyDescent="0.2">
      <c r="B74" s="223"/>
      <c r="C74" s="223"/>
      <c r="D74" s="147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</row>
    <row r="75" spans="2:18" x14ac:dyDescent="0.2">
      <c r="B75" s="223"/>
      <c r="C75" s="223"/>
      <c r="D75" s="147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</row>
    <row r="76" spans="2:18" x14ac:dyDescent="0.2">
      <c r="B76" s="223"/>
      <c r="C76" s="223"/>
      <c r="D76" s="147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</row>
    <row r="77" spans="2:18" x14ac:dyDescent="0.2">
      <c r="B77" s="223"/>
      <c r="C77" s="223"/>
      <c r="D77" s="147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</row>
    <row r="78" spans="2:18" x14ac:dyDescent="0.2">
      <c r="B78" s="223"/>
      <c r="C78" s="223"/>
      <c r="D78" s="147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</row>
    <row r="79" spans="2:18" x14ac:dyDescent="0.2">
      <c r="B79" s="223"/>
      <c r="C79" s="223"/>
      <c r="D79" s="147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</row>
    <row r="80" spans="2:18" x14ac:dyDescent="0.2">
      <c r="B80" s="223"/>
      <c r="C80" s="223"/>
      <c r="D80" s="147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</row>
    <row r="81" spans="2:18" x14ac:dyDescent="0.2">
      <c r="B81" s="223"/>
      <c r="C81" s="223"/>
      <c r="D81" s="147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</row>
    <row r="82" spans="2:18" x14ac:dyDescent="0.2">
      <c r="B82" s="223"/>
      <c r="C82" s="223"/>
      <c r="D82" s="147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</row>
    <row r="83" spans="2:18" x14ac:dyDescent="0.2">
      <c r="B83" s="223"/>
      <c r="C83" s="223"/>
      <c r="D83" s="147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</row>
    <row r="84" spans="2:18" x14ac:dyDescent="0.2">
      <c r="B84" s="223"/>
      <c r="C84" s="223"/>
      <c r="D84" s="147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</row>
    <row r="85" spans="2:18" x14ac:dyDescent="0.2">
      <c r="B85" s="223"/>
      <c r="C85" s="223"/>
      <c r="D85" s="147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</row>
    <row r="86" spans="2:18" x14ac:dyDescent="0.2">
      <c r="B86" s="223"/>
      <c r="C86" s="223"/>
      <c r="D86" s="147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</row>
    <row r="87" spans="2:18" x14ac:dyDescent="0.2">
      <c r="B87" s="223"/>
      <c r="C87" s="223"/>
      <c r="D87" s="147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</row>
    <row r="88" spans="2:18" x14ac:dyDescent="0.2">
      <c r="B88" s="223"/>
      <c r="C88" s="223"/>
      <c r="D88" s="147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</row>
    <row r="89" spans="2:18" x14ac:dyDescent="0.2">
      <c r="B89" s="223"/>
      <c r="C89" s="223"/>
      <c r="D89" s="147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</row>
    <row r="90" spans="2:18" x14ac:dyDescent="0.2">
      <c r="B90" s="223"/>
      <c r="C90" s="223"/>
      <c r="D90" s="147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</row>
    <row r="91" spans="2:18" x14ac:dyDescent="0.2">
      <c r="B91" s="223"/>
      <c r="C91" s="223"/>
      <c r="D91" s="147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</row>
    <row r="92" spans="2:18" x14ac:dyDescent="0.2">
      <c r="B92" s="223"/>
      <c r="C92" s="223"/>
      <c r="D92" s="147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</row>
    <row r="93" spans="2:18" x14ac:dyDescent="0.2">
      <c r="B93" s="223"/>
      <c r="C93" s="223"/>
      <c r="D93" s="147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</row>
    <row r="94" spans="2:18" x14ac:dyDescent="0.2">
      <c r="B94" s="223"/>
      <c r="C94" s="223"/>
      <c r="D94" s="147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</row>
    <row r="95" spans="2:18" x14ac:dyDescent="0.2">
      <c r="B95" s="223"/>
      <c r="C95" s="223"/>
      <c r="D95" s="147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</row>
    <row r="96" spans="2:18" x14ac:dyDescent="0.2">
      <c r="B96" s="223"/>
      <c r="C96" s="223"/>
      <c r="D96" s="147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</row>
    <row r="97" spans="2:18" x14ac:dyDescent="0.2">
      <c r="B97" s="223"/>
      <c r="C97" s="223"/>
      <c r="D97" s="147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</row>
    <row r="98" spans="2:18" x14ac:dyDescent="0.2">
      <c r="B98" s="223"/>
      <c r="C98" s="223"/>
      <c r="D98" s="147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</row>
    <row r="99" spans="2:18" x14ac:dyDescent="0.2">
      <c r="B99" s="223"/>
      <c r="C99" s="223"/>
      <c r="D99" s="147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</row>
    <row r="100" spans="2:18" x14ac:dyDescent="0.2">
      <c r="B100" s="223"/>
      <c r="C100" s="223"/>
      <c r="D100" s="147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</row>
    <row r="101" spans="2:18" x14ac:dyDescent="0.2">
      <c r="B101" s="223"/>
      <c r="C101" s="223"/>
      <c r="D101" s="147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</row>
    <row r="102" spans="2:18" x14ac:dyDescent="0.2">
      <c r="B102" s="223"/>
      <c r="C102" s="223"/>
      <c r="D102" s="147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</row>
    <row r="103" spans="2:18" x14ac:dyDescent="0.2">
      <c r="B103" s="223"/>
      <c r="C103" s="223"/>
      <c r="D103" s="147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</row>
    <row r="104" spans="2:18" x14ac:dyDescent="0.2">
      <c r="B104" s="223"/>
      <c r="C104" s="223"/>
      <c r="D104" s="147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</row>
    <row r="105" spans="2:18" x14ac:dyDescent="0.2">
      <c r="B105" s="223"/>
      <c r="C105" s="223"/>
      <c r="D105" s="147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</row>
    <row r="106" spans="2:18" x14ac:dyDescent="0.2">
      <c r="B106" s="223"/>
      <c r="C106" s="223"/>
      <c r="D106" s="147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</row>
    <row r="107" spans="2:18" x14ac:dyDescent="0.2">
      <c r="B107" s="223"/>
      <c r="C107" s="223"/>
      <c r="D107" s="147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</row>
    <row r="108" spans="2:18" x14ac:dyDescent="0.2">
      <c r="B108" s="223"/>
      <c r="C108" s="223"/>
      <c r="D108" s="147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</row>
    <row r="109" spans="2:18" x14ac:dyDescent="0.2">
      <c r="B109" s="223"/>
      <c r="C109" s="223"/>
      <c r="D109" s="147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</row>
    <row r="110" spans="2:18" x14ac:dyDescent="0.2">
      <c r="B110" s="223"/>
      <c r="C110" s="223"/>
      <c r="D110" s="147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</row>
    <row r="111" spans="2:18" x14ac:dyDescent="0.2">
      <c r="B111" s="223"/>
      <c r="C111" s="223"/>
      <c r="D111" s="147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</row>
    <row r="112" spans="2:18" x14ac:dyDescent="0.2">
      <c r="B112" s="223"/>
      <c r="C112" s="223"/>
      <c r="D112" s="147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</row>
    <row r="113" spans="2:18" x14ac:dyDescent="0.2">
      <c r="B113" s="223"/>
      <c r="C113" s="223"/>
      <c r="D113" s="147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</row>
    <row r="114" spans="2:18" x14ac:dyDescent="0.2">
      <c r="B114" s="223"/>
      <c r="C114" s="223"/>
      <c r="D114" s="147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</row>
    <row r="115" spans="2:18" x14ac:dyDescent="0.2">
      <c r="B115" s="223"/>
      <c r="C115" s="223"/>
      <c r="D115" s="147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</row>
    <row r="116" spans="2:18" x14ac:dyDescent="0.2">
      <c r="B116" s="223"/>
      <c r="C116" s="223"/>
      <c r="D116" s="147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</row>
    <row r="117" spans="2:18" x14ac:dyDescent="0.2">
      <c r="B117" s="223"/>
      <c r="C117" s="223"/>
      <c r="D117" s="147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</row>
    <row r="118" spans="2:18" x14ac:dyDescent="0.2">
      <c r="B118" s="223"/>
      <c r="C118" s="223"/>
      <c r="D118" s="147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</row>
    <row r="119" spans="2:18" x14ac:dyDescent="0.2">
      <c r="B119" s="223"/>
      <c r="C119" s="223"/>
      <c r="D119" s="147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</row>
    <row r="120" spans="2:18" x14ac:dyDescent="0.2">
      <c r="B120" s="223"/>
      <c r="C120" s="223"/>
      <c r="D120" s="147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</row>
    <row r="121" spans="2:18" x14ac:dyDescent="0.2">
      <c r="B121" s="223"/>
      <c r="C121" s="223"/>
      <c r="D121" s="147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</row>
    <row r="122" spans="2:18" x14ac:dyDescent="0.2">
      <c r="B122" s="223"/>
      <c r="C122" s="223"/>
      <c r="D122" s="147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</row>
    <row r="123" spans="2:18" x14ac:dyDescent="0.2">
      <c r="B123" s="223"/>
      <c r="C123" s="223"/>
      <c r="D123" s="147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</row>
    <row r="124" spans="2:18" x14ac:dyDescent="0.2">
      <c r="B124" s="223"/>
      <c r="C124" s="223"/>
      <c r="D124" s="147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</row>
    <row r="125" spans="2:18" x14ac:dyDescent="0.2">
      <c r="B125" s="223"/>
      <c r="C125" s="223"/>
      <c r="D125" s="147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</row>
    <row r="126" spans="2:18" x14ac:dyDescent="0.2">
      <c r="B126" s="223"/>
      <c r="C126" s="223"/>
      <c r="D126" s="147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</row>
    <row r="127" spans="2:18" x14ac:dyDescent="0.2">
      <c r="B127" s="223"/>
      <c r="C127" s="223"/>
      <c r="D127" s="147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</row>
    <row r="128" spans="2:18" x14ac:dyDescent="0.2">
      <c r="B128" s="223"/>
      <c r="C128" s="223"/>
      <c r="D128" s="147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</row>
    <row r="129" spans="2:18" x14ac:dyDescent="0.2">
      <c r="B129" s="223"/>
      <c r="C129" s="223"/>
      <c r="D129" s="147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</row>
    <row r="130" spans="2:18" x14ac:dyDescent="0.2">
      <c r="B130" s="223"/>
      <c r="C130" s="223"/>
      <c r="D130" s="147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</row>
    <row r="131" spans="2:18" x14ac:dyDescent="0.2">
      <c r="B131" s="223"/>
      <c r="C131" s="223"/>
      <c r="D131" s="147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</row>
    <row r="132" spans="2:18" x14ac:dyDescent="0.2">
      <c r="B132" s="223"/>
      <c r="C132" s="223"/>
      <c r="D132" s="147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</row>
    <row r="133" spans="2:18" x14ac:dyDescent="0.2">
      <c r="B133" s="223"/>
      <c r="C133" s="223"/>
      <c r="D133" s="147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</row>
    <row r="134" spans="2:18" x14ac:dyDescent="0.2">
      <c r="B134" s="223"/>
      <c r="C134" s="223"/>
      <c r="D134" s="147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</row>
    <row r="135" spans="2:18" x14ac:dyDescent="0.2">
      <c r="B135" s="223"/>
      <c r="C135" s="223"/>
      <c r="D135" s="147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</row>
    <row r="136" spans="2:18" x14ac:dyDescent="0.2">
      <c r="B136" s="223"/>
      <c r="C136" s="223"/>
      <c r="D136" s="147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</row>
    <row r="137" spans="2:18" x14ac:dyDescent="0.2">
      <c r="B137" s="223"/>
      <c r="C137" s="223"/>
      <c r="D137" s="147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</row>
    <row r="138" spans="2:18" x14ac:dyDescent="0.2">
      <c r="B138" s="223"/>
      <c r="C138" s="223"/>
      <c r="D138" s="147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</row>
    <row r="139" spans="2:18" x14ac:dyDescent="0.2">
      <c r="B139" s="223"/>
      <c r="C139" s="223"/>
      <c r="D139" s="147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</row>
    <row r="140" spans="2:18" x14ac:dyDescent="0.2">
      <c r="B140" s="223"/>
      <c r="C140" s="223"/>
      <c r="D140" s="147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</row>
    <row r="141" spans="2:18" x14ac:dyDescent="0.2">
      <c r="B141" s="223"/>
      <c r="C141" s="223"/>
      <c r="D141" s="147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</row>
    <row r="142" spans="2:18" x14ac:dyDescent="0.2">
      <c r="B142" s="223"/>
      <c r="C142" s="223"/>
      <c r="D142" s="147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</row>
    <row r="143" spans="2:18" x14ac:dyDescent="0.2">
      <c r="B143" s="223"/>
      <c r="C143" s="223"/>
      <c r="D143" s="147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</row>
    <row r="144" spans="2:18" x14ac:dyDescent="0.2">
      <c r="B144" s="223"/>
      <c r="C144" s="223"/>
      <c r="D144" s="147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</row>
    <row r="145" spans="2:18" x14ac:dyDescent="0.2">
      <c r="B145" s="223"/>
      <c r="C145" s="223"/>
      <c r="D145" s="147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</row>
    <row r="146" spans="2:18" x14ac:dyDescent="0.2">
      <c r="B146" s="223"/>
      <c r="C146" s="223"/>
      <c r="D146" s="147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</row>
    <row r="147" spans="2:18" x14ac:dyDescent="0.2">
      <c r="B147" s="223"/>
      <c r="C147" s="223"/>
      <c r="D147" s="147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</row>
    <row r="148" spans="2:18" x14ac:dyDescent="0.2">
      <c r="B148" s="223"/>
      <c r="C148" s="223"/>
      <c r="D148" s="147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</row>
    <row r="149" spans="2:18" x14ac:dyDescent="0.2">
      <c r="B149" s="223"/>
      <c r="C149" s="223"/>
      <c r="D149" s="147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</row>
    <row r="150" spans="2:18" x14ac:dyDescent="0.2">
      <c r="B150" s="223"/>
      <c r="C150" s="223"/>
      <c r="D150" s="147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</row>
    <row r="151" spans="2:18" x14ac:dyDescent="0.2">
      <c r="B151" s="223"/>
      <c r="C151" s="223"/>
      <c r="D151" s="147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</row>
    <row r="152" spans="2:18" x14ac:dyDescent="0.2">
      <c r="B152" s="223"/>
      <c r="C152" s="223"/>
      <c r="D152" s="147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</row>
    <row r="153" spans="2:18" x14ac:dyDescent="0.2">
      <c r="B153" s="223"/>
      <c r="C153" s="223"/>
      <c r="D153" s="147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</row>
    <row r="154" spans="2:18" x14ac:dyDescent="0.2">
      <c r="B154" s="223"/>
      <c r="C154" s="223"/>
      <c r="D154" s="147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</row>
    <row r="155" spans="2:18" x14ac:dyDescent="0.2">
      <c r="B155" s="223"/>
      <c r="C155" s="223"/>
      <c r="D155" s="147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</row>
    <row r="156" spans="2:18" x14ac:dyDescent="0.2">
      <c r="B156" s="223"/>
      <c r="C156" s="223"/>
      <c r="D156" s="147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</row>
    <row r="157" spans="2:18" x14ac:dyDescent="0.2">
      <c r="B157" s="223"/>
      <c r="C157" s="223"/>
      <c r="D157" s="147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</row>
    <row r="158" spans="2:18" x14ac:dyDescent="0.2">
      <c r="B158" s="223"/>
      <c r="C158" s="223"/>
      <c r="D158" s="147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</row>
    <row r="159" spans="2:18" x14ac:dyDescent="0.2">
      <c r="B159" s="223"/>
      <c r="C159" s="223"/>
      <c r="D159" s="147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</row>
    <row r="160" spans="2:18" x14ac:dyDescent="0.2">
      <c r="B160" s="223"/>
      <c r="C160" s="223"/>
      <c r="D160" s="147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</row>
    <row r="161" spans="2:18" x14ac:dyDescent="0.2">
      <c r="B161" s="223"/>
      <c r="C161" s="223"/>
      <c r="D161" s="147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</row>
    <row r="162" spans="2:18" x14ac:dyDescent="0.2">
      <c r="B162" s="223"/>
      <c r="C162" s="223"/>
      <c r="D162" s="147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</row>
    <row r="163" spans="2:18" x14ac:dyDescent="0.2">
      <c r="B163" s="223"/>
      <c r="C163" s="223"/>
      <c r="D163" s="147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</row>
    <row r="164" spans="2:18" x14ac:dyDescent="0.2">
      <c r="B164" s="223"/>
      <c r="C164" s="223"/>
      <c r="D164" s="147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</row>
    <row r="165" spans="2:18" x14ac:dyDescent="0.2">
      <c r="B165" s="223"/>
      <c r="C165" s="223"/>
      <c r="D165" s="147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</row>
    <row r="166" spans="2:18" x14ac:dyDescent="0.2">
      <c r="B166" s="223"/>
      <c r="C166" s="223"/>
      <c r="D166" s="147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</row>
    <row r="167" spans="2:18" x14ac:dyDescent="0.2">
      <c r="B167" s="223"/>
      <c r="C167" s="223"/>
      <c r="D167" s="147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</row>
    <row r="168" spans="2:18" x14ac:dyDescent="0.2">
      <c r="B168" s="223"/>
      <c r="C168" s="223"/>
      <c r="D168" s="147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</row>
    <row r="169" spans="2:18" x14ac:dyDescent="0.2">
      <c r="B169" s="223"/>
      <c r="C169" s="223"/>
      <c r="D169" s="147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</row>
    <row r="170" spans="2:18" x14ac:dyDescent="0.2">
      <c r="B170" s="223"/>
      <c r="C170" s="223"/>
      <c r="D170" s="147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</row>
    <row r="171" spans="2:18" x14ac:dyDescent="0.2">
      <c r="B171" s="223"/>
      <c r="C171" s="223"/>
      <c r="D171" s="147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</row>
    <row r="172" spans="2:18" x14ac:dyDescent="0.2">
      <c r="B172" s="223"/>
      <c r="C172" s="223"/>
      <c r="D172" s="147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</row>
    <row r="173" spans="2:18" x14ac:dyDescent="0.2">
      <c r="B173" s="223"/>
      <c r="C173" s="223"/>
      <c r="D173" s="147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</row>
    <row r="174" spans="2:18" x14ac:dyDescent="0.2">
      <c r="B174" s="223"/>
      <c r="C174" s="223"/>
      <c r="D174" s="147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</row>
    <row r="175" spans="2:18" x14ac:dyDescent="0.2">
      <c r="B175" s="223"/>
      <c r="C175" s="223"/>
      <c r="D175" s="147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</row>
    <row r="176" spans="2:18" x14ac:dyDescent="0.2">
      <c r="B176" s="223"/>
      <c r="C176" s="223"/>
      <c r="D176" s="147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</row>
    <row r="177" spans="2:18" x14ac:dyDescent="0.2">
      <c r="B177" s="223"/>
      <c r="C177" s="223"/>
      <c r="D177" s="147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</row>
    <row r="178" spans="2:18" x14ac:dyDescent="0.2">
      <c r="B178" s="223"/>
      <c r="C178" s="223"/>
      <c r="D178" s="147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</row>
    <row r="179" spans="2:18" x14ac:dyDescent="0.2">
      <c r="B179" s="223"/>
      <c r="C179" s="223"/>
      <c r="D179" s="147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</row>
    <row r="180" spans="2:18" x14ac:dyDescent="0.2">
      <c r="B180" s="223"/>
      <c r="C180" s="223"/>
      <c r="D180" s="147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</row>
    <row r="181" spans="2:18" x14ac:dyDescent="0.2">
      <c r="B181" s="223"/>
      <c r="C181" s="223"/>
      <c r="D181" s="147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</row>
    <row r="182" spans="2:18" x14ac:dyDescent="0.2">
      <c r="B182" s="223"/>
      <c r="C182" s="223"/>
      <c r="D182" s="147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</row>
    <row r="183" spans="2:18" x14ac:dyDescent="0.2">
      <c r="B183" s="223"/>
      <c r="C183" s="223"/>
      <c r="D183" s="147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</row>
    <row r="184" spans="2:18" x14ac:dyDescent="0.2">
      <c r="B184" s="223"/>
      <c r="C184" s="223"/>
      <c r="D184" s="147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</row>
    <row r="185" spans="2:18" x14ac:dyDescent="0.2">
      <c r="B185" s="223"/>
      <c r="C185" s="223"/>
      <c r="D185" s="147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</row>
    <row r="186" spans="2:18" x14ac:dyDescent="0.2">
      <c r="B186" s="223"/>
      <c r="C186" s="223"/>
      <c r="D186" s="147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</row>
    <row r="187" spans="2:18" x14ac:dyDescent="0.2">
      <c r="B187" s="223"/>
      <c r="C187" s="223"/>
      <c r="D187" s="147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</row>
    <row r="188" spans="2:18" x14ac:dyDescent="0.2">
      <c r="B188" s="223"/>
      <c r="C188" s="223"/>
      <c r="D188" s="147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</row>
    <row r="189" spans="2:18" x14ac:dyDescent="0.2">
      <c r="B189" s="223"/>
      <c r="C189" s="223"/>
      <c r="D189" s="147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</row>
    <row r="190" spans="2:18" x14ac:dyDescent="0.2">
      <c r="B190" s="223"/>
      <c r="C190" s="223"/>
      <c r="D190" s="147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</row>
    <row r="191" spans="2:18" x14ac:dyDescent="0.2">
      <c r="B191" s="223"/>
      <c r="C191" s="223"/>
      <c r="D191" s="147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</row>
    <row r="192" spans="2:18" x14ac:dyDescent="0.2">
      <c r="B192" s="223"/>
      <c r="C192" s="223"/>
      <c r="D192" s="147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</row>
    <row r="193" spans="2:18" x14ac:dyDescent="0.2">
      <c r="B193" s="223"/>
      <c r="C193" s="223"/>
      <c r="D193" s="147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</row>
    <row r="194" spans="2:18" x14ac:dyDescent="0.2">
      <c r="B194" s="223"/>
      <c r="C194" s="223"/>
      <c r="D194" s="147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</row>
    <row r="195" spans="2:18" x14ac:dyDescent="0.2">
      <c r="B195" s="223"/>
      <c r="C195" s="223"/>
      <c r="D195" s="147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</row>
    <row r="196" spans="2:18" x14ac:dyDescent="0.2">
      <c r="B196" s="223"/>
      <c r="C196" s="223"/>
      <c r="D196" s="147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</row>
    <row r="197" spans="2:18" x14ac:dyDescent="0.2">
      <c r="B197" s="223"/>
      <c r="C197" s="223"/>
      <c r="D197" s="147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</row>
    <row r="198" spans="2:18" x14ac:dyDescent="0.2">
      <c r="B198" s="223"/>
      <c r="C198" s="223"/>
      <c r="D198" s="147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</row>
    <row r="199" spans="2:18" x14ac:dyDescent="0.2">
      <c r="B199" s="223"/>
      <c r="C199" s="223"/>
      <c r="D199" s="147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</row>
    <row r="200" spans="2:18" x14ac:dyDescent="0.2">
      <c r="B200" s="223"/>
      <c r="C200" s="223"/>
      <c r="D200" s="147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</row>
    <row r="201" spans="2:18" x14ac:dyDescent="0.2">
      <c r="B201" s="223"/>
      <c r="C201" s="223"/>
      <c r="D201" s="147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</row>
    <row r="202" spans="2:18" x14ac:dyDescent="0.2">
      <c r="B202" s="223"/>
      <c r="C202" s="223"/>
      <c r="D202" s="147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</row>
    <row r="203" spans="2:18" x14ac:dyDescent="0.2">
      <c r="B203" s="223"/>
      <c r="C203" s="223"/>
      <c r="D203" s="147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</row>
    <row r="204" spans="2:18" x14ac:dyDescent="0.2">
      <c r="B204" s="223"/>
      <c r="C204" s="223"/>
      <c r="D204" s="147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</row>
    <row r="205" spans="2:18" x14ac:dyDescent="0.2">
      <c r="B205" s="223"/>
      <c r="C205" s="223"/>
      <c r="D205" s="147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</row>
    <row r="206" spans="2:18" x14ac:dyDescent="0.2">
      <c r="B206" s="223"/>
      <c r="C206" s="223"/>
      <c r="D206" s="147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</row>
    <row r="207" spans="2:18" x14ac:dyDescent="0.2">
      <c r="B207" s="223"/>
      <c r="C207" s="223"/>
      <c r="D207" s="147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</row>
    <row r="208" spans="2:18" x14ac:dyDescent="0.2">
      <c r="B208" s="223"/>
      <c r="C208" s="223"/>
      <c r="D208" s="147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</row>
    <row r="209" spans="2:18" x14ac:dyDescent="0.2">
      <c r="B209" s="223"/>
      <c r="C209" s="223"/>
      <c r="D209" s="147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</row>
    <row r="210" spans="2:18" x14ac:dyDescent="0.2">
      <c r="B210" s="223"/>
      <c r="C210" s="223"/>
      <c r="D210" s="147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</row>
    <row r="211" spans="2:18" x14ac:dyDescent="0.2">
      <c r="B211" s="223"/>
      <c r="C211" s="223"/>
      <c r="D211" s="147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</row>
    <row r="212" spans="2:18" x14ac:dyDescent="0.2">
      <c r="B212" s="223"/>
      <c r="C212" s="223"/>
      <c r="D212" s="147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</row>
    <row r="213" spans="2:18" x14ac:dyDescent="0.2">
      <c r="B213" s="223"/>
      <c r="C213" s="223"/>
      <c r="D213" s="147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</row>
    <row r="214" spans="2:18" x14ac:dyDescent="0.2">
      <c r="B214" s="223"/>
      <c r="C214" s="223"/>
      <c r="D214" s="147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</row>
    <row r="215" spans="2:18" x14ac:dyDescent="0.2">
      <c r="B215" s="223"/>
      <c r="C215" s="223"/>
      <c r="D215" s="147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</row>
    <row r="216" spans="2:18" x14ac:dyDescent="0.2">
      <c r="B216" s="223"/>
      <c r="C216" s="223"/>
      <c r="D216" s="147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</row>
    <row r="217" spans="2:18" x14ac:dyDescent="0.2">
      <c r="B217" s="223"/>
      <c r="C217" s="223"/>
      <c r="D217" s="147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</row>
    <row r="218" spans="2:18" x14ac:dyDescent="0.2">
      <c r="B218" s="223"/>
      <c r="C218" s="223"/>
      <c r="D218" s="147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</row>
    <row r="219" spans="2:18" x14ac:dyDescent="0.2">
      <c r="B219" s="223"/>
      <c r="C219" s="223"/>
      <c r="D219" s="147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</row>
    <row r="220" spans="2:18" x14ac:dyDescent="0.2">
      <c r="B220" s="223"/>
      <c r="C220" s="223"/>
      <c r="D220" s="147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</row>
    <row r="221" spans="2:18" x14ac:dyDescent="0.2">
      <c r="B221" s="223"/>
      <c r="C221" s="223"/>
      <c r="D221" s="147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</row>
    <row r="222" spans="2:18" x14ac:dyDescent="0.2">
      <c r="B222" s="223"/>
      <c r="C222" s="223"/>
      <c r="D222" s="147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</row>
    <row r="223" spans="2:18" x14ac:dyDescent="0.2">
      <c r="B223" s="223"/>
      <c r="C223" s="223"/>
      <c r="D223" s="147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</row>
    <row r="224" spans="2:18" x14ac:dyDescent="0.2">
      <c r="B224" s="223"/>
      <c r="C224" s="223"/>
      <c r="D224" s="147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</row>
    <row r="225" spans="2:18" x14ac:dyDescent="0.2">
      <c r="B225" s="223"/>
      <c r="C225" s="223"/>
      <c r="D225" s="147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</row>
    <row r="226" spans="2:18" x14ac:dyDescent="0.2">
      <c r="B226" s="223"/>
      <c r="C226" s="223"/>
      <c r="D226" s="147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</row>
    <row r="227" spans="2:18" x14ac:dyDescent="0.2">
      <c r="B227" s="223"/>
      <c r="C227" s="223"/>
      <c r="D227" s="147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</row>
    <row r="228" spans="2:18" x14ac:dyDescent="0.2">
      <c r="B228" s="223"/>
      <c r="C228" s="223"/>
      <c r="D228" s="147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</row>
    <row r="229" spans="2:18" x14ac:dyDescent="0.2">
      <c r="B229" s="223"/>
      <c r="C229" s="223"/>
      <c r="D229" s="147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</row>
    <row r="230" spans="2:18" x14ac:dyDescent="0.2">
      <c r="B230" s="223"/>
      <c r="C230" s="223"/>
      <c r="D230" s="147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</row>
    <row r="231" spans="2:18" x14ac:dyDescent="0.2">
      <c r="B231" s="223"/>
      <c r="C231" s="223"/>
      <c r="D231" s="147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</row>
    <row r="232" spans="2:18" x14ac:dyDescent="0.2">
      <c r="B232" s="223"/>
      <c r="C232" s="223"/>
      <c r="D232" s="147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</row>
    <row r="233" spans="2:18" x14ac:dyDescent="0.2">
      <c r="B233" s="223"/>
      <c r="C233" s="223"/>
      <c r="D233" s="147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</row>
    <row r="234" spans="2:18" x14ac:dyDescent="0.2">
      <c r="B234" s="223"/>
      <c r="C234" s="223"/>
      <c r="D234" s="147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</row>
    <row r="235" spans="2:18" x14ac:dyDescent="0.2">
      <c r="B235" s="223"/>
      <c r="C235" s="223"/>
      <c r="D235" s="147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</row>
    <row r="236" spans="2:18" x14ac:dyDescent="0.2">
      <c r="B236" s="223"/>
      <c r="C236" s="223"/>
      <c r="D236" s="147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</row>
    <row r="237" spans="2:18" x14ac:dyDescent="0.2">
      <c r="B237" s="223"/>
      <c r="C237" s="223"/>
      <c r="D237" s="147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</row>
    <row r="238" spans="2:18" x14ac:dyDescent="0.2">
      <c r="B238" s="223"/>
      <c r="C238" s="223"/>
      <c r="D238" s="147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</row>
    <row r="239" spans="2:18" x14ac:dyDescent="0.2">
      <c r="B239" s="223"/>
      <c r="C239" s="223"/>
      <c r="D239" s="147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</row>
    <row r="240" spans="2:18" x14ac:dyDescent="0.2">
      <c r="B240" s="223"/>
      <c r="C240" s="223"/>
      <c r="D240" s="147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</row>
    <row r="241" spans="2:18" x14ac:dyDescent="0.2">
      <c r="B241" s="223"/>
      <c r="C241" s="223"/>
      <c r="D241" s="147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</row>
    <row r="242" spans="2:18" x14ac:dyDescent="0.2">
      <c r="B242" s="223"/>
      <c r="C242" s="223"/>
      <c r="D242" s="147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</row>
    <row r="243" spans="2:18" x14ac:dyDescent="0.2">
      <c r="B243" s="223"/>
      <c r="C243" s="223"/>
      <c r="D243" s="147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</row>
    <row r="244" spans="2:18" x14ac:dyDescent="0.2">
      <c r="B244" s="223"/>
      <c r="C244" s="223"/>
      <c r="D244" s="147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</row>
    <row r="245" spans="2:18" x14ac:dyDescent="0.2">
      <c r="B245" s="223"/>
      <c r="C245" s="223"/>
      <c r="D245" s="147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</row>
    <row r="246" spans="2:18" x14ac:dyDescent="0.2">
      <c r="B246" s="223"/>
      <c r="C246" s="223"/>
      <c r="D246" s="147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</row>
    <row r="247" spans="2:18" x14ac:dyDescent="0.2">
      <c r="B247" s="223"/>
      <c r="C247" s="223"/>
      <c r="D247" s="147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44" bestFit="1" customWidth="1"/>
    <col min="2" max="2" width="13.85546875" style="206" bestFit="1" customWidth="1"/>
    <col min="3" max="3" width="14.7109375" style="206" bestFit="1" customWidth="1"/>
    <col min="4" max="4" width="17.42578125" style="206" bestFit="1" customWidth="1"/>
    <col min="5" max="5" width="15.42578125" style="206" bestFit="1" customWidth="1"/>
    <col min="6" max="6" width="16.28515625" style="44" hidden="1" customWidth="1"/>
    <col min="7" max="7" width="3.5703125" style="44" hidden="1" customWidth="1"/>
    <col min="8" max="8" width="2.28515625" style="44" hidden="1" customWidth="1"/>
    <col min="9" max="9" width="3.5703125" style="111" customWidth="1"/>
    <col min="10" max="10" width="2.42578125" style="111" customWidth="1"/>
    <col min="11" max="16384" width="9.140625" style="44"/>
  </cols>
  <sheetData>
    <row r="3" spans="1:20" ht="18.75" x14ac:dyDescent="0.3">
      <c r="A3" s="2" t="s">
        <v>27</v>
      </c>
      <c r="B3" s="2"/>
      <c r="C3" s="2"/>
      <c r="D3" s="2"/>
      <c r="E3" s="2"/>
      <c r="F3" s="55"/>
      <c r="G3" s="55"/>
      <c r="H3" s="55"/>
    </row>
    <row r="4" spans="1:20" ht="15.75" customHeight="1" x14ac:dyDescent="0.3">
      <c r="A4" s="261" t="str">
        <f>" за станом на " &amp; TEXT(DREPORTDATE,"dd.MM.yyyy")</f>
        <v xml:space="preserve"> за станом на 31.07.2016</v>
      </c>
      <c r="B4" s="3"/>
      <c r="C4" s="3"/>
      <c r="D4" s="3"/>
      <c r="E4" s="3"/>
      <c r="F4" s="3"/>
      <c r="G4" s="3"/>
      <c r="H4" s="3"/>
      <c r="I4" s="132"/>
      <c r="J4" s="132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18.75" x14ac:dyDescent="0.3">
      <c r="A5" s="2" t="s">
        <v>59</v>
      </c>
      <c r="B5" s="2"/>
      <c r="C5" s="2"/>
      <c r="D5" s="2"/>
      <c r="E5" s="2"/>
      <c r="F5" s="55"/>
      <c r="G5" s="55"/>
      <c r="H5" s="55"/>
    </row>
    <row r="6" spans="1:20" x14ac:dyDescent="0.2">
      <c r="B6" s="223"/>
      <c r="C6" s="223"/>
      <c r="D6" s="223"/>
      <c r="E6" s="223"/>
      <c r="F6" s="65"/>
      <c r="G6" s="65"/>
      <c r="H6" s="65"/>
      <c r="I6" s="132"/>
      <c r="J6" s="132"/>
      <c r="K6" s="65"/>
      <c r="L6" s="65"/>
      <c r="M6" s="65"/>
      <c r="N6" s="65"/>
      <c r="O6" s="65"/>
      <c r="P6" s="65"/>
      <c r="Q6" s="65"/>
      <c r="R6" s="65"/>
    </row>
    <row r="7" spans="1:20" s="67" customFormat="1" x14ac:dyDescent="0.2">
      <c r="B7" s="224"/>
      <c r="C7" s="224"/>
      <c r="D7" s="224"/>
      <c r="E7" s="224"/>
      <c r="I7" s="104"/>
      <c r="J7" s="104"/>
    </row>
    <row r="8" spans="1:20" s="228" customFormat="1" ht="35.25" customHeight="1" x14ac:dyDescent="0.2">
      <c r="A8" s="30" t="s">
        <v>182</v>
      </c>
      <c r="B8" s="57" t="s">
        <v>148</v>
      </c>
      <c r="C8" s="57" t="s">
        <v>111</v>
      </c>
      <c r="D8" s="57" t="s">
        <v>166</v>
      </c>
      <c r="E8" s="57" t="str">
        <f xml:space="preserve"> "Сума боргу " &amp; VALVAL</f>
        <v>Сума боргу млн. одиниць</v>
      </c>
      <c r="F8" s="161" t="s">
        <v>164</v>
      </c>
      <c r="G8" s="161" t="s">
        <v>158</v>
      </c>
      <c r="H8" s="161" t="s">
        <v>162</v>
      </c>
      <c r="I8" s="238"/>
      <c r="J8" s="238"/>
    </row>
    <row r="9" spans="1:20" s="159" customFormat="1" ht="15.75" x14ac:dyDescent="0.2">
      <c r="A9" s="250" t="s">
        <v>27</v>
      </c>
      <c r="B9" s="251">
        <v>34.575000000000003</v>
      </c>
      <c r="C9" s="251">
        <v>10.79</v>
      </c>
      <c r="D9" s="251">
        <v>8.1300000000000008</v>
      </c>
      <c r="E9" s="251">
        <v>1661360659.3399999</v>
      </c>
      <c r="F9" s="252">
        <v>0</v>
      </c>
      <c r="G9" s="252">
        <v>0</v>
      </c>
      <c r="H9" s="252">
        <v>3</v>
      </c>
      <c r="I9" s="132" t="str">
        <f t="shared" ref="I9:I53" si="0">IF(A9="","",A9 &amp; "; " &amp;B9 &amp; "%; "&amp;C9 &amp;"р.")</f>
        <v>Державний та гарантований державою борг України; 34,575%; 10,79р.</v>
      </c>
      <c r="J9" s="155">
        <f t="shared" ref="J9:J61" si="1">E9</f>
        <v>1661360659.3399999</v>
      </c>
    </row>
    <row r="10" spans="1:20" ht="15.75" x14ac:dyDescent="0.25">
      <c r="A10" s="179" t="s">
        <v>92</v>
      </c>
      <c r="B10" s="101">
        <v>35.814999999999998</v>
      </c>
      <c r="C10" s="101">
        <v>10.56</v>
      </c>
      <c r="D10" s="101">
        <v>7.89</v>
      </c>
      <c r="E10" s="101">
        <v>1427360760.73</v>
      </c>
      <c r="F10" s="179">
        <v>0</v>
      </c>
      <c r="G10" s="179">
        <v>0</v>
      </c>
      <c r="H10" s="179">
        <v>2</v>
      </c>
      <c r="I10" s="132" t="str">
        <f t="shared" si="0"/>
        <v xml:space="preserve">    Державний борг; 35,815%; 10,56р.</v>
      </c>
      <c r="J10" s="155">
        <f t="shared" si="1"/>
        <v>1427360760.73</v>
      </c>
      <c r="K10" s="65"/>
      <c r="L10" s="65"/>
      <c r="M10" s="65"/>
      <c r="N10" s="65"/>
      <c r="O10" s="65"/>
      <c r="P10" s="65"/>
      <c r="Q10" s="65"/>
      <c r="R10" s="65"/>
    </row>
    <row r="11" spans="1:20" ht="15.75" x14ac:dyDescent="0.25">
      <c r="A11" s="165" t="s">
        <v>174</v>
      </c>
      <c r="B11" s="90">
        <v>83.893000000000001</v>
      </c>
      <c r="C11" s="90">
        <v>6.65</v>
      </c>
      <c r="D11" s="90">
        <v>4.21</v>
      </c>
      <c r="E11" s="90">
        <v>545075791.35000002</v>
      </c>
      <c r="F11" s="179">
        <v>1</v>
      </c>
      <c r="G11" s="179">
        <v>0</v>
      </c>
      <c r="H11" s="179">
        <v>0</v>
      </c>
      <c r="I11" s="132" t="str">
        <f t="shared" si="0"/>
        <v xml:space="preserve">      Державний внутрішній борг; 83,893%; 6,65р.</v>
      </c>
      <c r="J11" s="155">
        <f t="shared" si="1"/>
        <v>545075791.35000002</v>
      </c>
      <c r="K11" s="65"/>
      <c r="L11" s="65"/>
      <c r="M11" s="65"/>
      <c r="N11" s="65"/>
      <c r="O11" s="65"/>
      <c r="P11" s="65"/>
      <c r="Q11" s="65"/>
      <c r="R11" s="65"/>
    </row>
    <row r="12" spans="1:20" ht="15.75" x14ac:dyDescent="0.25">
      <c r="A12" s="179" t="s">
        <v>127</v>
      </c>
      <c r="B12" s="101">
        <v>84.268000000000001</v>
      </c>
      <c r="C12" s="101">
        <v>6.51</v>
      </c>
      <c r="D12" s="101">
        <v>4.13</v>
      </c>
      <c r="E12" s="101">
        <v>542496867.15999997</v>
      </c>
      <c r="F12" s="179">
        <v>0</v>
      </c>
      <c r="G12" s="179">
        <v>0</v>
      </c>
      <c r="H12" s="179">
        <v>0</v>
      </c>
      <c r="I12" s="132" t="str">
        <f t="shared" si="0"/>
        <v xml:space="preserve">         в т.ч. ОВДП; 84,268%; 6,51р.</v>
      </c>
      <c r="J12" s="155">
        <f t="shared" si="1"/>
        <v>542496867.15999997</v>
      </c>
      <c r="K12" s="65"/>
      <c r="L12" s="65"/>
      <c r="M12" s="65"/>
      <c r="N12" s="65"/>
      <c r="O12" s="65"/>
      <c r="P12" s="65"/>
      <c r="Q12" s="65"/>
      <c r="R12" s="65"/>
    </row>
    <row r="13" spans="1:20" ht="15.75" x14ac:dyDescent="0.25">
      <c r="A13" s="179" t="s">
        <v>84</v>
      </c>
      <c r="B13" s="101">
        <v>0</v>
      </c>
      <c r="C13" s="101">
        <v>0</v>
      </c>
      <c r="D13" s="101">
        <v>0</v>
      </c>
      <c r="E13" s="101">
        <v>0</v>
      </c>
      <c r="F13" s="179">
        <v>0</v>
      </c>
      <c r="G13" s="179">
        <v>1</v>
      </c>
      <c r="H13" s="179">
        <v>0</v>
      </c>
      <c r="I13" s="132" t="str">
        <f t="shared" si="0"/>
        <v xml:space="preserve">            ОВДП (1 - місячні); 0%; 0р.</v>
      </c>
      <c r="J13" s="155">
        <f t="shared" si="1"/>
        <v>0</v>
      </c>
      <c r="K13" s="65"/>
      <c r="L13" s="65"/>
      <c r="M13" s="65"/>
      <c r="N13" s="65"/>
      <c r="O13" s="65"/>
      <c r="P13" s="65"/>
      <c r="Q13" s="65"/>
      <c r="R13" s="65"/>
    </row>
    <row r="14" spans="1:20" ht="15.75" x14ac:dyDescent="0.25">
      <c r="A14" s="179" t="s">
        <v>25</v>
      </c>
      <c r="B14" s="101">
        <v>20.100999999999999</v>
      </c>
      <c r="C14" s="101">
        <v>9.94</v>
      </c>
      <c r="D14" s="101">
        <v>7.07</v>
      </c>
      <c r="E14" s="101">
        <v>58128463</v>
      </c>
      <c r="F14" s="179">
        <v>0</v>
      </c>
      <c r="G14" s="179">
        <v>1</v>
      </c>
      <c r="H14" s="179">
        <v>0</v>
      </c>
      <c r="I14" s="132" t="str">
        <f t="shared" si="0"/>
        <v xml:space="preserve">            ОВДП (10 - річні); 20,101%; 9,94р.</v>
      </c>
      <c r="J14" s="155">
        <f t="shared" si="1"/>
        <v>58128463</v>
      </c>
      <c r="K14" s="65"/>
      <c r="L14" s="65"/>
      <c r="M14" s="65"/>
      <c r="N14" s="65"/>
      <c r="O14" s="65"/>
      <c r="P14" s="65"/>
      <c r="Q14" s="65"/>
      <c r="R14" s="65"/>
    </row>
    <row r="15" spans="1:20" ht="15.75" x14ac:dyDescent="0.25">
      <c r="A15" s="179" t="s">
        <v>108</v>
      </c>
      <c r="B15" s="101">
        <v>11.147</v>
      </c>
      <c r="C15" s="101">
        <v>11.89</v>
      </c>
      <c r="D15" s="101">
        <v>10.47</v>
      </c>
      <c r="E15" s="101">
        <v>38882981</v>
      </c>
      <c r="F15" s="179">
        <v>0</v>
      </c>
      <c r="G15" s="179">
        <v>1</v>
      </c>
      <c r="H15" s="179">
        <v>0</v>
      </c>
      <c r="I15" s="132" t="str">
        <f t="shared" si="0"/>
        <v xml:space="preserve">            ОВДП (11 - річні); 11,147%; 11,89р.</v>
      </c>
      <c r="J15" s="155">
        <f t="shared" si="1"/>
        <v>38882981</v>
      </c>
      <c r="K15" s="65"/>
      <c r="L15" s="65"/>
      <c r="M15" s="65"/>
      <c r="N15" s="65"/>
      <c r="O15" s="65"/>
      <c r="P15" s="65"/>
      <c r="Q15" s="65"/>
      <c r="R15" s="65"/>
    </row>
    <row r="16" spans="1:20" ht="15.75" x14ac:dyDescent="0.25">
      <c r="A16" s="179" t="s">
        <v>12</v>
      </c>
      <c r="B16" s="101">
        <v>0</v>
      </c>
      <c r="C16" s="101">
        <v>0.91</v>
      </c>
      <c r="D16" s="101">
        <v>0.77</v>
      </c>
      <c r="E16" s="101">
        <v>2704570</v>
      </c>
      <c r="F16" s="179">
        <v>0</v>
      </c>
      <c r="G16" s="179">
        <v>1</v>
      </c>
      <c r="H16" s="179">
        <v>0</v>
      </c>
      <c r="I16" s="132" t="str">
        <f t="shared" si="0"/>
        <v xml:space="preserve">            ОВДП (12 - місячні); 0%; 0,91р.</v>
      </c>
      <c r="J16" s="155">
        <f t="shared" si="1"/>
        <v>2704570</v>
      </c>
      <c r="K16" s="65"/>
      <c r="L16" s="65"/>
      <c r="M16" s="65"/>
      <c r="N16" s="65"/>
      <c r="O16" s="65"/>
      <c r="P16" s="65"/>
      <c r="Q16" s="65"/>
      <c r="R16" s="65"/>
    </row>
    <row r="17" spans="1:18" ht="15.75" x14ac:dyDescent="0.25">
      <c r="A17" s="179" t="s">
        <v>168</v>
      </c>
      <c r="B17" s="101">
        <v>9.5</v>
      </c>
      <c r="C17" s="101">
        <v>12.43</v>
      </c>
      <c r="D17" s="101">
        <v>5.84</v>
      </c>
      <c r="E17" s="101">
        <v>1500000</v>
      </c>
      <c r="F17" s="179">
        <v>0</v>
      </c>
      <c r="G17" s="179">
        <v>1</v>
      </c>
      <c r="H17" s="179">
        <v>0</v>
      </c>
      <c r="I17" s="132" t="str">
        <f t="shared" si="0"/>
        <v xml:space="preserve">            ОВДП (12 - річні); 9,5%; 12,43р.</v>
      </c>
      <c r="J17" s="155">
        <f t="shared" si="1"/>
        <v>1500000</v>
      </c>
      <c r="K17" s="65"/>
      <c r="L17" s="65"/>
      <c r="M17" s="65"/>
      <c r="N17" s="65"/>
      <c r="O17" s="65"/>
      <c r="P17" s="65"/>
      <c r="Q17" s="65"/>
      <c r="R17" s="65"/>
    </row>
    <row r="18" spans="1:18" ht="15.75" x14ac:dyDescent="0.25">
      <c r="A18" s="179" t="s">
        <v>55</v>
      </c>
      <c r="B18" s="101">
        <v>12.5</v>
      </c>
      <c r="C18" s="101">
        <v>13.46</v>
      </c>
      <c r="D18" s="101">
        <v>11.81</v>
      </c>
      <c r="E18" s="101">
        <v>2617630</v>
      </c>
      <c r="F18" s="179">
        <v>0</v>
      </c>
      <c r="G18" s="179">
        <v>1</v>
      </c>
      <c r="H18" s="179">
        <v>0</v>
      </c>
      <c r="I18" s="132" t="str">
        <f t="shared" si="0"/>
        <v xml:space="preserve">            ОВДП (13 - річні); 12,5%; 13,46р.</v>
      </c>
      <c r="J18" s="155">
        <f t="shared" si="1"/>
        <v>2617630</v>
      </c>
      <c r="K18" s="65"/>
      <c r="L18" s="65"/>
      <c r="M18" s="65"/>
      <c r="N18" s="65"/>
      <c r="O18" s="65"/>
      <c r="P18" s="65"/>
      <c r="Q18" s="65"/>
      <c r="R18" s="65"/>
    </row>
    <row r="19" spans="1:18" ht="15.75" x14ac:dyDescent="0.25">
      <c r="A19" s="179" t="s">
        <v>125</v>
      </c>
      <c r="B19" s="101">
        <v>12.5</v>
      </c>
      <c r="C19" s="101">
        <v>13.96</v>
      </c>
      <c r="D19" s="101">
        <v>12.25</v>
      </c>
      <c r="E19" s="101">
        <v>3250000</v>
      </c>
      <c r="F19" s="179">
        <v>0</v>
      </c>
      <c r="G19" s="179">
        <v>1</v>
      </c>
      <c r="H19" s="179">
        <v>0</v>
      </c>
      <c r="I19" s="132" t="str">
        <f t="shared" si="0"/>
        <v xml:space="preserve">            ОВДП (14 - річні); 12,5%; 13,96р.</v>
      </c>
      <c r="J19" s="155">
        <f t="shared" si="1"/>
        <v>3250000</v>
      </c>
      <c r="K19" s="65"/>
      <c r="L19" s="65"/>
      <c r="M19" s="65"/>
      <c r="N19" s="65"/>
      <c r="O19" s="65"/>
      <c r="P19" s="65"/>
      <c r="Q19" s="65"/>
      <c r="R19" s="65"/>
    </row>
    <row r="20" spans="1:18" ht="15.75" x14ac:dyDescent="0.25">
      <c r="A20" s="179" t="s">
        <v>184</v>
      </c>
      <c r="B20" s="101">
        <v>7.7430000000000003</v>
      </c>
      <c r="C20" s="101">
        <v>11.15</v>
      </c>
      <c r="D20" s="101">
        <v>9.48</v>
      </c>
      <c r="E20" s="101">
        <v>15848840</v>
      </c>
      <c r="F20" s="179">
        <v>0</v>
      </c>
      <c r="G20" s="179">
        <v>1</v>
      </c>
      <c r="H20" s="179">
        <v>0</v>
      </c>
      <c r="I20" s="132" t="str">
        <f t="shared" si="0"/>
        <v xml:space="preserve">            ОВДП (15 - річні); 7,743%; 11,15р.</v>
      </c>
      <c r="J20" s="155">
        <f t="shared" si="1"/>
        <v>15848840</v>
      </c>
      <c r="K20" s="65"/>
      <c r="L20" s="65"/>
      <c r="M20" s="65"/>
      <c r="N20" s="65"/>
      <c r="O20" s="65"/>
      <c r="P20" s="65"/>
      <c r="Q20" s="65"/>
      <c r="R20" s="65"/>
    </row>
    <row r="21" spans="1:18" ht="15.75" x14ac:dyDescent="0.25">
      <c r="A21" s="179" t="s">
        <v>153</v>
      </c>
      <c r="B21" s="101">
        <v>7.6159999999999997</v>
      </c>
      <c r="C21" s="101">
        <v>1.47</v>
      </c>
      <c r="D21" s="101">
        <v>1.07</v>
      </c>
      <c r="E21" s="101">
        <v>18735489.489999998</v>
      </c>
      <c r="F21" s="179">
        <v>0</v>
      </c>
      <c r="G21" s="179">
        <v>1</v>
      </c>
      <c r="H21" s="179">
        <v>0</v>
      </c>
      <c r="I21" s="132" t="str">
        <f t="shared" si="0"/>
        <v xml:space="preserve">            ОВДП (18 - місячні); 7,616%; 1,47р.</v>
      </c>
      <c r="J21" s="155">
        <f t="shared" si="1"/>
        <v>18735489.489999998</v>
      </c>
      <c r="K21" s="65"/>
      <c r="L21" s="65"/>
      <c r="M21" s="65"/>
      <c r="N21" s="65"/>
      <c r="O21" s="65"/>
      <c r="P21" s="65"/>
      <c r="Q21" s="65"/>
      <c r="R21" s="65"/>
    </row>
    <row r="22" spans="1:18" ht="15.75" x14ac:dyDescent="0.25">
      <c r="A22" s="165" t="s">
        <v>101</v>
      </c>
      <c r="B22" s="90">
        <v>169.78800000000001</v>
      </c>
      <c r="C22" s="90">
        <v>1.98</v>
      </c>
      <c r="D22" s="90">
        <v>1.32</v>
      </c>
      <c r="E22" s="90">
        <v>49252235.189999998</v>
      </c>
      <c r="F22" s="179">
        <v>0</v>
      </c>
      <c r="G22" s="179">
        <v>1</v>
      </c>
      <c r="H22" s="179">
        <v>0</v>
      </c>
      <c r="I22" s="132" t="str">
        <f t="shared" si="0"/>
        <v xml:space="preserve">            ОВДП (2 - річні); 169,788%; 1,98р.</v>
      </c>
      <c r="J22" s="155">
        <f t="shared" si="1"/>
        <v>49252235.189999998</v>
      </c>
      <c r="K22" s="65"/>
      <c r="L22" s="65"/>
      <c r="M22" s="65"/>
      <c r="N22" s="65"/>
      <c r="O22" s="65"/>
      <c r="P22" s="65"/>
      <c r="Q22" s="65"/>
      <c r="R22" s="65"/>
    </row>
    <row r="23" spans="1:18" ht="15.75" x14ac:dyDescent="0.25">
      <c r="A23" s="179" t="s">
        <v>147</v>
      </c>
      <c r="B23" s="101">
        <v>0</v>
      </c>
      <c r="C23" s="101">
        <v>0.25</v>
      </c>
      <c r="D23" s="101">
        <v>0.14000000000000001</v>
      </c>
      <c r="E23" s="101">
        <v>416000</v>
      </c>
      <c r="F23" s="179">
        <v>0</v>
      </c>
      <c r="G23" s="179">
        <v>1</v>
      </c>
      <c r="H23" s="179">
        <v>0</v>
      </c>
      <c r="I23" s="132" t="str">
        <f t="shared" si="0"/>
        <v xml:space="preserve">            ОВДП (3 - місячні); 0%; 0,25р.</v>
      </c>
      <c r="J23" s="155">
        <f t="shared" si="1"/>
        <v>416000</v>
      </c>
      <c r="K23" s="65"/>
      <c r="L23" s="65"/>
      <c r="M23" s="65"/>
      <c r="N23" s="65"/>
      <c r="O23" s="65"/>
      <c r="P23" s="65"/>
      <c r="Q23" s="65"/>
      <c r="R23" s="65"/>
    </row>
    <row r="24" spans="1:18" ht="15.75" x14ac:dyDescent="0.25">
      <c r="A24" s="179" t="s">
        <v>159</v>
      </c>
      <c r="B24" s="101">
        <v>385.17200000000003</v>
      </c>
      <c r="C24" s="101">
        <v>2.89</v>
      </c>
      <c r="D24" s="101">
        <v>1.73</v>
      </c>
      <c r="E24" s="101">
        <v>17667218.440000001</v>
      </c>
      <c r="F24" s="179">
        <v>0</v>
      </c>
      <c r="G24" s="179">
        <v>1</v>
      </c>
      <c r="H24" s="179">
        <v>0</v>
      </c>
      <c r="I24" s="132" t="str">
        <f t="shared" si="0"/>
        <v xml:space="preserve">            ОВДП (3 - річні); 385,172%; 2,89р.</v>
      </c>
      <c r="J24" s="155">
        <f t="shared" si="1"/>
        <v>17667218.440000001</v>
      </c>
      <c r="K24" s="65"/>
      <c r="L24" s="65"/>
      <c r="M24" s="65"/>
      <c r="N24" s="65"/>
      <c r="O24" s="65"/>
      <c r="P24" s="65"/>
      <c r="Q24" s="65"/>
      <c r="R24" s="65"/>
    </row>
    <row r="25" spans="1:18" ht="15.75" x14ac:dyDescent="0.25">
      <c r="A25" s="165" t="s">
        <v>42</v>
      </c>
      <c r="B25" s="90">
        <v>0</v>
      </c>
      <c r="C25" s="90">
        <v>0</v>
      </c>
      <c r="D25" s="90">
        <v>0</v>
      </c>
      <c r="E25" s="90">
        <v>0</v>
      </c>
      <c r="F25" s="179">
        <v>0</v>
      </c>
      <c r="G25" s="179">
        <v>1</v>
      </c>
      <c r="H25" s="179">
        <v>0</v>
      </c>
      <c r="I25" s="132" t="str">
        <f t="shared" si="0"/>
        <v xml:space="preserve">            ОВДП (4 - річні); 0%; 0р.</v>
      </c>
      <c r="J25" s="155">
        <f t="shared" si="1"/>
        <v>0</v>
      </c>
      <c r="K25" s="65"/>
      <c r="L25" s="65"/>
      <c r="M25" s="65"/>
      <c r="N25" s="65"/>
      <c r="O25" s="65"/>
      <c r="P25" s="65"/>
      <c r="Q25" s="65"/>
      <c r="R25" s="65"/>
    </row>
    <row r="26" spans="1:18" ht="15.75" x14ac:dyDescent="0.25">
      <c r="A26" s="165" t="s">
        <v>117</v>
      </c>
      <c r="B26" s="90">
        <v>24.452999999999999</v>
      </c>
      <c r="C26" s="90">
        <v>4.8</v>
      </c>
      <c r="D26" s="90">
        <v>3.09</v>
      </c>
      <c r="E26" s="90">
        <v>91724048.900000006</v>
      </c>
      <c r="F26" s="179">
        <v>0</v>
      </c>
      <c r="G26" s="179">
        <v>1</v>
      </c>
      <c r="H26" s="179">
        <v>0</v>
      </c>
      <c r="I26" s="132" t="str">
        <f t="shared" si="0"/>
        <v xml:space="preserve">            ОВДП (5 - річні); 24,453%; 4,8р.</v>
      </c>
      <c r="J26" s="155">
        <f t="shared" si="1"/>
        <v>91724048.900000006</v>
      </c>
      <c r="K26" s="65"/>
      <c r="L26" s="65"/>
      <c r="M26" s="65"/>
      <c r="N26" s="65"/>
      <c r="O26" s="65"/>
      <c r="P26" s="65"/>
      <c r="Q26" s="65"/>
      <c r="R26" s="65"/>
    </row>
    <row r="27" spans="1:18" ht="15.75" x14ac:dyDescent="0.25">
      <c r="A27" s="179" t="s">
        <v>119</v>
      </c>
      <c r="B27" s="101">
        <v>13.789</v>
      </c>
      <c r="C27" s="101">
        <v>0.49</v>
      </c>
      <c r="D27" s="101">
        <v>0.23</v>
      </c>
      <c r="E27" s="101">
        <v>1086730</v>
      </c>
      <c r="F27" s="179">
        <v>0</v>
      </c>
      <c r="G27" s="179">
        <v>1</v>
      </c>
      <c r="H27" s="179">
        <v>0</v>
      </c>
      <c r="I27" s="132" t="str">
        <f t="shared" si="0"/>
        <v xml:space="preserve">            ОВДП (6 - місячні); 13,789%; 0,49р.</v>
      </c>
      <c r="J27" s="155">
        <f t="shared" si="1"/>
        <v>1086730</v>
      </c>
      <c r="K27" s="65"/>
      <c r="L27" s="65"/>
      <c r="M27" s="65"/>
      <c r="N27" s="65"/>
      <c r="O27" s="65"/>
      <c r="P27" s="65"/>
      <c r="Q27" s="65"/>
      <c r="R27" s="65"/>
    </row>
    <row r="28" spans="1:18" ht="15.75" x14ac:dyDescent="0.25">
      <c r="A28" s="179" t="s">
        <v>63</v>
      </c>
      <c r="B28" s="101">
        <v>14.3</v>
      </c>
      <c r="C28" s="101">
        <v>6.42</v>
      </c>
      <c r="D28" s="101">
        <v>4.32</v>
      </c>
      <c r="E28" s="101">
        <v>17600000</v>
      </c>
      <c r="F28" s="179">
        <v>0</v>
      </c>
      <c r="G28" s="179">
        <v>1</v>
      </c>
      <c r="H28" s="179">
        <v>0</v>
      </c>
      <c r="I28" s="132" t="str">
        <f t="shared" si="0"/>
        <v xml:space="preserve">            ОВДП (6 - річні); 14,3%; 6,42р.</v>
      </c>
      <c r="J28" s="155">
        <f t="shared" si="1"/>
        <v>17600000</v>
      </c>
      <c r="K28" s="65"/>
      <c r="L28" s="65"/>
      <c r="M28" s="65"/>
      <c r="N28" s="65"/>
      <c r="O28" s="65"/>
      <c r="P28" s="65"/>
      <c r="Q28" s="65"/>
      <c r="R28" s="65"/>
    </row>
    <row r="29" spans="1:18" ht="15.75" x14ac:dyDescent="0.25">
      <c r="A29" s="179" t="s">
        <v>134</v>
      </c>
      <c r="B29" s="101">
        <v>13.25</v>
      </c>
      <c r="C29" s="101">
        <v>7</v>
      </c>
      <c r="D29" s="101">
        <v>4.1399999999999997</v>
      </c>
      <c r="E29" s="101">
        <v>9880900</v>
      </c>
      <c r="F29" s="179">
        <v>0</v>
      </c>
      <c r="G29" s="179">
        <v>1</v>
      </c>
      <c r="H29" s="179">
        <v>0</v>
      </c>
      <c r="I29" s="132" t="str">
        <f t="shared" si="0"/>
        <v xml:space="preserve">            ОВДП (7 - річні); 13,25%; 7р.</v>
      </c>
      <c r="J29" s="155">
        <f t="shared" si="1"/>
        <v>9880900</v>
      </c>
      <c r="K29" s="65"/>
      <c r="L29" s="65"/>
      <c r="M29" s="65"/>
      <c r="N29" s="65"/>
      <c r="O29" s="65"/>
      <c r="P29" s="65"/>
      <c r="Q29" s="65"/>
      <c r="R29" s="65"/>
    </row>
    <row r="30" spans="1:18" ht="15.75" x14ac:dyDescent="0.25">
      <c r="A30" s="179" t="s">
        <v>76</v>
      </c>
      <c r="B30" s="101">
        <v>0</v>
      </c>
      <c r="C30" s="101">
        <v>0</v>
      </c>
      <c r="D30" s="101">
        <v>0</v>
      </c>
      <c r="E30" s="101">
        <v>0</v>
      </c>
      <c r="F30" s="179">
        <v>0</v>
      </c>
      <c r="G30" s="179">
        <v>1</v>
      </c>
      <c r="H30" s="179">
        <v>0</v>
      </c>
      <c r="I30" s="132" t="str">
        <f t="shared" si="0"/>
        <v xml:space="preserve">            ОВДП (7-річні); 0%; 0р.</v>
      </c>
      <c r="J30" s="155">
        <f t="shared" si="1"/>
        <v>0</v>
      </c>
      <c r="K30" s="65"/>
      <c r="L30" s="65"/>
      <c r="M30" s="65"/>
      <c r="N30" s="65"/>
      <c r="O30" s="65"/>
      <c r="P30" s="65"/>
      <c r="Q30" s="65"/>
      <c r="R30" s="65"/>
    </row>
    <row r="31" spans="1:18" ht="15.75" x14ac:dyDescent="0.25">
      <c r="A31" s="179" t="s">
        <v>1</v>
      </c>
      <c r="B31" s="101">
        <v>11.891</v>
      </c>
      <c r="C31" s="101">
        <v>8.08</v>
      </c>
      <c r="D31" s="101">
        <v>3.86</v>
      </c>
      <c r="E31" s="101">
        <v>30201198</v>
      </c>
      <c r="F31" s="179">
        <v>0</v>
      </c>
      <c r="G31" s="179">
        <v>1</v>
      </c>
      <c r="H31" s="179">
        <v>0</v>
      </c>
      <c r="I31" s="132" t="str">
        <f t="shared" si="0"/>
        <v xml:space="preserve">            ОВДП (8 - річні); 11,891%; 8,08р.</v>
      </c>
      <c r="J31" s="155">
        <f t="shared" si="1"/>
        <v>30201198</v>
      </c>
      <c r="K31" s="65"/>
      <c r="L31" s="65"/>
      <c r="M31" s="65"/>
      <c r="N31" s="65"/>
      <c r="O31" s="65"/>
      <c r="P31" s="65"/>
      <c r="Q31" s="65"/>
      <c r="R31" s="65"/>
    </row>
    <row r="32" spans="1:18" ht="15.75" x14ac:dyDescent="0.25">
      <c r="A32" s="179" t="s">
        <v>18</v>
      </c>
      <c r="B32" s="101">
        <v>5.1999999999999998E-2</v>
      </c>
      <c r="C32" s="101">
        <v>0.75</v>
      </c>
      <c r="D32" s="101">
        <v>0.57999999999999996</v>
      </c>
      <c r="E32" s="101">
        <v>196567</v>
      </c>
      <c r="F32" s="179">
        <v>0</v>
      </c>
      <c r="G32" s="179">
        <v>1</v>
      </c>
      <c r="H32" s="179">
        <v>0</v>
      </c>
      <c r="I32" s="132" t="str">
        <f t="shared" si="0"/>
        <v xml:space="preserve">            ОВДП (9 - місячні); 0,052%; 0,75р.</v>
      </c>
      <c r="J32" s="155">
        <f t="shared" si="1"/>
        <v>196567</v>
      </c>
      <c r="K32" s="65"/>
      <c r="L32" s="65"/>
      <c r="M32" s="65"/>
      <c r="N32" s="65"/>
      <c r="O32" s="65"/>
      <c r="P32" s="65"/>
      <c r="Q32" s="65"/>
      <c r="R32" s="65"/>
    </row>
    <row r="33" spans="1:18" ht="15.75" x14ac:dyDescent="0.25">
      <c r="A33" s="179" t="s">
        <v>86</v>
      </c>
      <c r="B33" s="101">
        <v>10.052</v>
      </c>
      <c r="C33" s="101">
        <v>9.2899999999999991</v>
      </c>
      <c r="D33" s="101">
        <v>6.42</v>
      </c>
      <c r="E33" s="101">
        <v>50048919</v>
      </c>
      <c r="F33" s="179">
        <v>0</v>
      </c>
      <c r="G33" s="179">
        <v>1</v>
      </c>
      <c r="H33" s="179">
        <v>0</v>
      </c>
      <c r="I33" s="132" t="str">
        <f t="shared" si="0"/>
        <v xml:space="preserve">            ОВДП (9 - річні); 10,052%; 9,29р.</v>
      </c>
      <c r="J33" s="155">
        <f t="shared" si="1"/>
        <v>50048919</v>
      </c>
      <c r="K33" s="65"/>
      <c r="L33" s="65"/>
      <c r="M33" s="65"/>
      <c r="N33" s="65"/>
      <c r="O33" s="65"/>
      <c r="P33" s="65"/>
      <c r="Q33" s="65"/>
      <c r="R33" s="65"/>
    </row>
    <row r="34" spans="1:18" ht="15.75" x14ac:dyDescent="0.25">
      <c r="A34" s="179" t="s">
        <v>40</v>
      </c>
      <c r="B34" s="101">
        <v>8</v>
      </c>
      <c r="C34" s="101">
        <v>4</v>
      </c>
      <c r="D34" s="101">
        <v>0.33</v>
      </c>
      <c r="E34" s="101">
        <v>-247.98</v>
      </c>
      <c r="F34" s="179">
        <v>0</v>
      </c>
      <c r="G34" s="179">
        <v>1</v>
      </c>
      <c r="H34" s="179">
        <v>0</v>
      </c>
      <c r="I34" s="132" t="str">
        <f t="shared" si="0"/>
        <v xml:space="preserve">            Казначейські зобов'язання; 8%; 4р.</v>
      </c>
      <c r="J34" s="155">
        <f t="shared" si="1"/>
        <v>-247.98</v>
      </c>
      <c r="K34" s="65"/>
      <c r="L34" s="65"/>
      <c r="M34" s="65"/>
      <c r="N34" s="65"/>
      <c r="O34" s="65"/>
      <c r="P34" s="65"/>
      <c r="Q34" s="65"/>
      <c r="R34" s="65"/>
    </row>
    <row r="35" spans="1:18" ht="15.75" x14ac:dyDescent="0.25">
      <c r="A35" s="179" t="s">
        <v>84</v>
      </c>
      <c r="B35" s="101">
        <v>0</v>
      </c>
      <c r="C35" s="101">
        <v>0</v>
      </c>
      <c r="D35" s="101">
        <v>0</v>
      </c>
      <c r="E35" s="101">
        <v>0</v>
      </c>
      <c r="F35" s="179">
        <v>0</v>
      </c>
      <c r="G35" s="179">
        <v>1</v>
      </c>
      <c r="H35" s="179">
        <v>0</v>
      </c>
      <c r="I35" s="132" t="str">
        <f t="shared" si="0"/>
        <v xml:space="preserve">            ОВДП (1 - місячні); 0%; 0р.</v>
      </c>
      <c r="J35" s="155">
        <f t="shared" si="1"/>
        <v>0</v>
      </c>
      <c r="K35" s="65"/>
      <c r="L35" s="65"/>
      <c r="M35" s="65"/>
      <c r="N35" s="65"/>
      <c r="O35" s="65"/>
      <c r="P35" s="65"/>
      <c r="Q35" s="65"/>
      <c r="R35" s="65"/>
    </row>
    <row r="36" spans="1:18" ht="15.75" x14ac:dyDescent="0.25">
      <c r="A36" s="179" t="s">
        <v>25</v>
      </c>
      <c r="B36" s="101">
        <v>9.4649999999999999</v>
      </c>
      <c r="C36" s="101">
        <v>10.029999999999999</v>
      </c>
      <c r="D36" s="101">
        <v>5.35</v>
      </c>
      <c r="E36" s="101">
        <v>2430000</v>
      </c>
      <c r="F36" s="179">
        <v>0</v>
      </c>
      <c r="G36" s="179">
        <v>1</v>
      </c>
      <c r="H36" s="179">
        <v>0</v>
      </c>
      <c r="I36" s="132" t="str">
        <f t="shared" si="0"/>
        <v xml:space="preserve">            ОВДП (10 - річні); 9,465%; 10,03р.</v>
      </c>
      <c r="J36" s="155">
        <f t="shared" si="1"/>
        <v>2430000</v>
      </c>
      <c r="K36" s="65"/>
      <c r="L36" s="65"/>
      <c r="M36" s="65"/>
      <c r="N36" s="65"/>
      <c r="O36" s="65"/>
      <c r="P36" s="65"/>
      <c r="Q36" s="65"/>
      <c r="R36" s="65"/>
    </row>
    <row r="37" spans="1:18" ht="15.75" x14ac:dyDescent="0.25">
      <c r="A37" s="179" t="s">
        <v>12</v>
      </c>
      <c r="B37" s="101">
        <v>0</v>
      </c>
      <c r="C37" s="101">
        <v>0</v>
      </c>
      <c r="D37" s="101">
        <v>0</v>
      </c>
      <c r="E37" s="101">
        <v>0</v>
      </c>
      <c r="F37" s="179">
        <v>0</v>
      </c>
      <c r="G37" s="179">
        <v>1</v>
      </c>
      <c r="H37" s="179">
        <v>0</v>
      </c>
      <c r="I37" s="132" t="str">
        <f t="shared" si="0"/>
        <v xml:space="preserve">            ОВДП (12 - місячні); 0%; 0р.</v>
      </c>
      <c r="J37" s="155">
        <f t="shared" si="1"/>
        <v>0</v>
      </c>
      <c r="K37" s="65"/>
      <c r="L37" s="65"/>
      <c r="M37" s="65"/>
      <c r="N37" s="65"/>
      <c r="O37" s="65"/>
      <c r="P37" s="65"/>
      <c r="Q37" s="65"/>
      <c r="R37" s="65"/>
    </row>
    <row r="38" spans="1:18" ht="15.75" x14ac:dyDescent="0.25">
      <c r="A38" s="179" t="s">
        <v>153</v>
      </c>
      <c r="B38" s="101">
        <v>0</v>
      </c>
      <c r="C38" s="101">
        <v>0</v>
      </c>
      <c r="D38" s="101">
        <v>0</v>
      </c>
      <c r="E38" s="101">
        <v>0</v>
      </c>
      <c r="F38" s="179">
        <v>0</v>
      </c>
      <c r="G38" s="179">
        <v>1</v>
      </c>
      <c r="H38" s="179">
        <v>0</v>
      </c>
      <c r="I38" s="132" t="str">
        <f t="shared" si="0"/>
        <v xml:space="preserve">            ОВДП (18 - місячні); 0%; 0р.</v>
      </c>
      <c r="J38" s="155">
        <f t="shared" si="1"/>
        <v>0</v>
      </c>
      <c r="K38" s="65"/>
      <c r="L38" s="65"/>
      <c r="M38" s="65"/>
      <c r="N38" s="65"/>
      <c r="O38" s="65"/>
      <c r="P38" s="65"/>
      <c r="Q38" s="65"/>
      <c r="R38" s="65"/>
    </row>
    <row r="39" spans="1:18" ht="15.75" x14ac:dyDescent="0.25">
      <c r="A39" s="179" t="s">
        <v>101</v>
      </c>
      <c r="B39" s="101">
        <v>0</v>
      </c>
      <c r="C39" s="101">
        <v>0</v>
      </c>
      <c r="D39" s="101">
        <v>0</v>
      </c>
      <c r="E39" s="101">
        <v>0</v>
      </c>
      <c r="F39" s="179">
        <v>0</v>
      </c>
      <c r="G39" s="179">
        <v>1</v>
      </c>
      <c r="H39" s="179">
        <v>0</v>
      </c>
      <c r="I39" s="132" t="str">
        <f t="shared" si="0"/>
        <v xml:space="preserve">            ОВДП (2 - річні); 0%; 0р.</v>
      </c>
      <c r="J39" s="155">
        <f t="shared" si="1"/>
        <v>0</v>
      </c>
      <c r="K39" s="65"/>
      <c r="L39" s="65"/>
      <c r="M39" s="65"/>
      <c r="N39" s="65"/>
      <c r="O39" s="65"/>
      <c r="P39" s="65"/>
      <c r="Q39" s="65"/>
      <c r="R39" s="65"/>
    </row>
    <row r="40" spans="1:18" ht="15.75" x14ac:dyDescent="0.25">
      <c r="A40" s="179" t="s">
        <v>147</v>
      </c>
      <c r="B40" s="101">
        <v>0</v>
      </c>
      <c r="C40" s="101">
        <v>0</v>
      </c>
      <c r="D40" s="101">
        <v>0</v>
      </c>
      <c r="E40" s="101">
        <v>0</v>
      </c>
      <c r="F40" s="179">
        <v>0</v>
      </c>
      <c r="G40" s="179">
        <v>1</v>
      </c>
      <c r="H40" s="179">
        <v>0</v>
      </c>
      <c r="I40" s="132" t="str">
        <f t="shared" si="0"/>
        <v xml:space="preserve">            ОВДП (3 - місячні); 0%; 0р.</v>
      </c>
      <c r="J40" s="155">
        <f t="shared" si="1"/>
        <v>0</v>
      </c>
      <c r="K40" s="65"/>
      <c r="L40" s="65"/>
      <c r="M40" s="65"/>
      <c r="N40" s="65"/>
      <c r="O40" s="65"/>
      <c r="P40" s="65"/>
      <c r="Q40" s="65"/>
      <c r="R40" s="65"/>
    </row>
    <row r="41" spans="1:18" ht="15.75" x14ac:dyDescent="0.25">
      <c r="A41" s="179" t="s">
        <v>159</v>
      </c>
      <c r="B41" s="101">
        <v>788.70100000000002</v>
      </c>
      <c r="C41" s="101">
        <v>2.88</v>
      </c>
      <c r="D41" s="101">
        <v>0.19</v>
      </c>
      <c r="E41" s="101">
        <v>17192105.420000002</v>
      </c>
      <c r="F41" s="179">
        <v>0</v>
      </c>
      <c r="G41" s="179">
        <v>1</v>
      </c>
      <c r="H41" s="179">
        <v>0</v>
      </c>
      <c r="I41" s="132" t="str">
        <f t="shared" si="0"/>
        <v xml:space="preserve">            ОВДП (3 - річні); 788,701%; 2,88р.</v>
      </c>
      <c r="J41" s="155">
        <f t="shared" si="1"/>
        <v>17192105.420000002</v>
      </c>
      <c r="K41" s="65"/>
      <c r="L41" s="65"/>
      <c r="M41" s="65"/>
      <c r="N41" s="65"/>
      <c r="O41" s="65"/>
      <c r="P41" s="65"/>
      <c r="Q41" s="65"/>
      <c r="R41" s="65"/>
    </row>
    <row r="42" spans="1:18" ht="15.75" x14ac:dyDescent="0.25">
      <c r="A42" s="179" t="s">
        <v>42</v>
      </c>
      <c r="B42" s="101">
        <v>744.21500000000003</v>
      </c>
      <c r="C42" s="101">
        <v>3.97</v>
      </c>
      <c r="D42" s="101">
        <v>0.8</v>
      </c>
      <c r="E42" s="101">
        <v>3972712.64</v>
      </c>
      <c r="F42" s="179">
        <v>0</v>
      </c>
      <c r="G42" s="179">
        <v>1</v>
      </c>
      <c r="H42" s="179">
        <v>0</v>
      </c>
      <c r="I42" s="132" t="str">
        <f t="shared" si="0"/>
        <v xml:space="preserve">            ОВДП (4 - річні); 744,215%; 3,97р.</v>
      </c>
      <c r="J42" s="155">
        <f t="shared" si="1"/>
        <v>3972712.64</v>
      </c>
      <c r="K42" s="65"/>
      <c r="L42" s="65"/>
      <c r="M42" s="65"/>
      <c r="N42" s="65"/>
      <c r="O42" s="65"/>
      <c r="P42" s="65"/>
      <c r="Q42" s="65"/>
      <c r="R42" s="65"/>
    </row>
    <row r="43" spans="1:18" ht="15.75" x14ac:dyDescent="0.25">
      <c r="A43" s="179" t="s">
        <v>117</v>
      </c>
      <c r="B43" s="101">
        <v>69.262</v>
      </c>
      <c r="C43" s="101">
        <v>4.91</v>
      </c>
      <c r="D43" s="101">
        <v>1.52</v>
      </c>
      <c r="E43" s="101">
        <v>69301616.069999993</v>
      </c>
      <c r="F43" s="179">
        <v>0</v>
      </c>
      <c r="G43" s="179">
        <v>1</v>
      </c>
      <c r="H43" s="179">
        <v>0</v>
      </c>
      <c r="I43" s="132" t="str">
        <f t="shared" si="0"/>
        <v xml:space="preserve">            ОВДП (5 - річні); 69,262%; 4,91р.</v>
      </c>
      <c r="J43" s="155">
        <f t="shared" si="1"/>
        <v>69301616.069999993</v>
      </c>
      <c r="K43" s="65"/>
      <c r="L43" s="65"/>
      <c r="M43" s="65"/>
      <c r="N43" s="65"/>
      <c r="O43" s="65"/>
      <c r="P43" s="65"/>
      <c r="Q43" s="65"/>
      <c r="R43" s="65"/>
    </row>
    <row r="44" spans="1:18" ht="15.75" x14ac:dyDescent="0.25">
      <c r="A44" s="179" t="s">
        <v>119</v>
      </c>
      <c r="B44" s="101">
        <v>0</v>
      </c>
      <c r="C44" s="101">
        <v>0</v>
      </c>
      <c r="D44" s="101">
        <v>0</v>
      </c>
      <c r="E44" s="101">
        <v>0</v>
      </c>
      <c r="F44" s="179">
        <v>0</v>
      </c>
      <c r="G44" s="179">
        <v>1</v>
      </c>
      <c r="H44" s="179">
        <v>0</v>
      </c>
      <c r="I44" s="132" t="str">
        <f t="shared" si="0"/>
        <v xml:space="preserve">            ОВДП (6 - місячні); 0%; 0р.</v>
      </c>
      <c r="J44" s="155">
        <f t="shared" si="1"/>
        <v>0</v>
      </c>
      <c r="K44" s="65"/>
      <c r="L44" s="65"/>
      <c r="M44" s="65"/>
      <c r="N44" s="65"/>
      <c r="O44" s="65"/>
      <c r="P44" s="65"/>
      <c r="Q44" s="65"/>
      <c r="R44" s="65"/>
    </row>
    <row r="45" spans="1:18" ht="15.75" x14ac:dyDescent="0.25">
      <c r="A45" s="179" t="s">
        <v>63</v>
      </c>
      <c r="B45" s="101">
        <v>9.5</v>
      </c>
      <c r="C45" s="101">
        <v>6.18</v>
      </c>
      <c r="D45" s="101">
        <v>1.2</v>
      </c>
      <c r="E45" s="101">
        <v>6500000</v>
      </c>
      <c r="F45" s="179">
        <v>0</v>
      </c>
      <c r="G45" s="179">
        <v>1</v>
      </c>
      <c r="H45" s="179">
        <v>0</v>
      </c>
      <c r="I45" s="132" t="str">
        <f t="shared" si="0"/>
        <v xml:space="preserve">            ОВДП (6 - річні); 9,5%; 6,18р.</v>
      </c>
      <c r="J45" s="155">
        <f t="shared" si="1"/>
        <v>6500000</v>
      </c>
      <c r="K45" s="65"/>
      <c r="L45" s="65"/>
      <c r="M45" s="65"/>
      <c r="N45" s="65"/>
      <c r="O45" s="65"/>
      <c r="P45" s="65"/>
      <c r="Q45" s="65"/>
      <c r="R45" s="65"/>
    </row>
    <row r="46" spans="1:18" ht="15.75" x14ac:dyDescent="0.25">
      <c r="A46" s="179" t="s">
        <v>134</v>
      </c>
      <c r="B46" s="101">
        <v>117.744</v>
      </c>
      <c r="C46" s="101">
        <v>6.98</v>
      </c>
      <c r="D46" s="101">
        <v>3.14</v>
      </c>
      <c r="E46" s="101">
        <v>31158891</v>
      </c>
      <c r="F46" s="179">
        <v>0</v>
      </c>
      <c r="G46" s="179">
        <v>1</v>
      </c>
      <c r="H46" s="179">
        <v>0</v>
      </c>
      <c r="I46" s="132" t="str">
        <f t="shared" si="0"/>
        <v xml:space="preserve">            ОВДП (7 - річні); 117,744%; 6,98р.</v>
      </c>
      <c r="J46" s="155">
        <f t="shared" si="1"/>
        <v>31158891</v>
      </c>
      <c r="K46" s="65"/>
      <c r="L46" s="65"/>
      <c r="M46" s="65"/>
      <c r="N46" s="65"/>
      <c r="O46" s="65"/>
      <c r="P46" s="65"/>
      <c r="Q46" s="65"/>
      <c r="R46" s="65"/>
    </row>
    <row r="47" spans="1:18" ht="15.75" x14ac:dyDescent="0.25">
      <c r="A47" s="179" t="s">
        <v>1</v>
      </c>
      <c r="B47" s="101">
        <v>9.5</v>
      </c>
      <c r="C47" s="101">
        <v>7.92</v>
      </c>
      <c r="D47" s="101">
        <v>2.79</v>
      </c>
      <c r="E47" s="101">
        <v>1100000</v>
      </c>
      <c r="F47" s="179">
        <v>0</v>
      </c>
      <c r="G47" s="179">
        <v>1</v>
      </c>
      <c r="H47" s="179">
        <v>0</v>
      </c>
      <c r="I47" s="132" t="str">
        <f t="shared" si="0"/>
        <v xml:space="preserve">            ОВДП (8 - річні); 9,5%; 7,92р.</v>
      </c>
      <c r="J47" s="155">
        <f t="shared" si="1"/>
        <v>1100000</v>
      </c>
      <c r="K47" s="65"/>
      <c r="L47" s="65"/>
      <c r="M47" s="65"/>
      <c r="N47" s="65"/>
      <c r="O47" s="65"/>
      <c r="P47" s="65"/>
      <c r="Q47" s="65"/>
      <c r="R47" s="65"/>
    </row>
    <row r="48" spans="1:18" ht="15.75" x14ac:dyDescent="0.25">
      <c r="A48" s="179" t="s">
        <v>18</v>
      </c>
      <c r="B48" s="101">
        <v>0</v>
      </c>
      <c r="C48" s="101">
        <v>0</v>
      </c>
      <c r="D48" s="101">
        <v>0</v>
      </c>
      <c r="E48" s="101">
        <v>0</v>
      </c>
      <c r="F48" s="179">
        <v>0</v>
      </c>
      <c r="G48" s="179">
        <v>1</v>
      </c>
      <c r="H48" s="179">
        <v>0</v>
      </c>
      <c r="I48" s="132" t="str">
        <f t="shared" si="0"/>
        <v xml:space="preserve">            ОВДП (9 - місячні); 0%; 0р.</v>
      </c>
      <c r="J48" s="155">
        <f t="shared" si="1"/>
        <v>0</v>
      </c>
      <c r="K48" s="65"/>
      <c r="L48" s="65"/>
      <c r="M48" s="65"/>
      <c r="N48" s="65"/>
      <c r="O48" s="65"/>
      <c r="P48" s="65"/>
      <c r="Q48" s="65"/>
      <c r="R48" s="65"/>
    </row>
    <row r="49" spans="1:18" ht="15.75" x14ac:dyDescent="0.25">
      <c r="A49" s="179" t="s">
        <v>86</v>
      </c>
      <c r="B49" s="101">
        <v>9.5</v>
      </c>
      <c r="C49" s="101">
        <v>8.93</v>
      </c>
      <c r="D49" s="101">
        <v>3.81</v>
      </c>
      <c r="E49" s="101">
        <v>1100000</v>
      </c>
      <c r="F49" s="179">
        <v>0</v>
      </c>
      <c r="G49" s="179">
        <v>1</v>
      </c>
      <c r="H49" s="179">
        <v>0</v>
      </c>
      <c r="I49" s="132" t="str">
        <f t="shared" si="0"/>
        <v xml:space="preserve">            ОВДП (9 - річні); 9,5%; 8,93р.</v>
      </c>
      <c r="J49" s="155">
        <f t="shared" si="1"/>
        <v>1100000</v>
      </c>
      <c r="K49" s="65"/>
      <c r="L49" s="65"/>
      <c r="M49" s="65"/>
      <c r="N49" s="65"/>
      <c r="O49" s="65"/>
      <c r="P49" s="65"/>
      <c r="Q49" s="65"/>
      <c r="R49" s="65"/>
    </row>
    <row r="50" spans="1:18" ht="15.75" x14ac:dyDescent="0.25">
      <c r="A50" s="179" t="s">
        <v>93</v>
      </c>
      <c r="B50" s="101">
        <v>6.1120000000000001</v>
      </c>
      <c r="C50" s="101">
        <v>12.97</v>
      </c>
      <c r="D50" s="101">
        <v>10.17</v>
      </c>
      <c r="E50" s="101">
        <v>882284969.38999999</v>
      </c>
      <c r="F50" s="179">
        <v>1</v>
      </c>
      <c r="G50" s="179">
        <v>0</v>
      </c>
      <c r="H50" s="179">
        <v>0</v>
      </c>
      <c r="I50" s="132" t="str">
        <f t="shared" si="0"/>
        <v xml:space="preserve">      Державний зовнішній борг; 6,112%; 12,97р.</v>
      </c>
      <c r="J50" s="155">
        <f t="shared" si="1"/>
        <v>882284969.38999999</v>
      </c>
      <c r="K50" s="65"/>
      <c r="L50" s="65"/>
      <c r="M50" s="65"/>
      <c r="N50" s="65"/>
      <c r="O50" s="65"/>
      <c r="P50" s="65"/>
      <c r="Q50" s="65"/>
      <c r="R50" s="65"/>
    </row>
    <row r="51" spans="1:18" ht="15.75" x14ac:dyDescent="0.25">
      <c r="A51" s="179" t="s">
        <v>113</v>
      </c>
      <c r="B51" s="101">
        <v>6.6379999999999999</v>
      </c>
      <c r="C51" s="101">
        <v>7.33</v>
      </c>
      <c r="D51" s="101">
        <v>6.19</v>
      </c>
      <c r="E51" s="101">
        <v>447442178.18000001</v>
      </c>
      <c r="F51" s="179">
        <v>0</v>
      </c>
      <c r="G51" s="179">
        <v>0</v>
      </c>
      <c r="H51" s="179">
        <v>0</v>
      </c>
      <c r="I51" s="132" t="str">
        <f t="shared" si="0"/>
        <v xml:space="preserve">         в т.ч. ОЗДП; 6,638%; 7,33р.</v>
      </c>
      <c r="J51" s="155">
        <f t="shared" si="1"/>
        <v>447442178.18000001</v>
      </c>
      <c r="K51" s="65"/>
      <c r="L51" s="65"/>
      <c r="M51" s="65"/>
      <c r="N51" s="65"/>
      <c r="O51" s="65"/>
      <c r="P51" s="65"/>
      <c r="Q51" s="65"/>
      <c r="R51" s="65"/>
    </row>
    <row r="52" spans="1:18" ht="15.75" x14ac:dyDescent="0.25">
      <c r="A52" s="179" t="s">
        <v>24</v>
      </c>
      <c r="B52" s="101">
        <v>27.012</v>
      </c>
      <c r="C52" s="101">
        <v>12.25</v>
      </c>
      <c r="D52" s="101">
        <v>9.5399999999999991</v>
      </c>
      <c r="E52" s="101">
        <v>233999898.61000001</v>
      </c>
      <c r="F52" s="179">
        <v>0</v>
      </c>
      <c r="G52" s="179">
        <v>0</v>
      </c>
      <c r="H52" s="179">
        <v>2</v>
      </c>
      <c r="I52" s="132" t="str">
        <f t="shared" si="0"/>
        <v xml:space="preserve">   Гарантований борг; 27,012%; 12,25р.</v>
      </c>
      <c r="J52" s="155">
        <f t="shared" si="1"/>
        <v>233999898.61000001</v>
      </c>
      <c r="K52" s="65"/>
      <c r="L52" s="65"/>
      <c r="M52" s="65"/>
      <c r="N52" s="65"/>
      <c r="O52" s="65"/>
      <c r="P52" s="65"/>
      <c r="Q52" s="65"/>
      <c r="R52" s="65"/>
    </row>
    <row r="53" spans="1:18" ht="15.75" x14ac:dyDescent="0.25">
      <c r="A53" s="179" t="s">
        <v>33</v>
      </c>
      <c r="B53" s="101">
        <v>138.12</v>
      </c>
      <c r="C53" s="101">
        <v>6.03</v>
      </c>
      <c r="D53" s="101">
        <v>2.48</v>
      </c>
      <c r="E53" s="101">
        <v>20288532.66</v>
      </c>
      <c r="F53" s="179">
        <v>1</v>
      </c>
      <c r="G53" s="179">
        <v>0</v>
      </c>
      <c r="H53" s="179">
        <v>0</v>
      </c>
      <c r="I53" s="132" t="str">
        <f t="shared" si="0"/>
        <v xml:space="preserve">      Гарантований внутрішній борг; 138,12%; 6,03р.</v>
      </c>
      <c r="J53" s="155">
        <f t="shared" si="1"/>
        <v>20288532.66</v>
      </c>
      <c r="K53" s="65"/>
      <c r="L53" s="65"/>
      <c r="M53" s="65"/>
      <c r="N53" s="65"/>
      <c r="O53" s="65"/>
      <c r="P53" s="65"/>
      <c r="Q53" s="65"/>
      <c r="R53" s="65"/>
    </row>
    <row r="54" spans="1:18" ht="15.75" x14ac:dyDescent="0.25">
      <c r="A54" s="179" t="s">
        <v>79</v>
      </c>
      <c r="B54" s="101">
        <v>16.463000000000001</v>
      </c>
      <c r="C54" s="101">
        <v>12.84</v>
      </c>
      <c r="D54" s="101">
        <v>10.210000000000001</v>
      </c>
      <c r="E54" s="101">
        <v>213711365.94</v>
      </c>
      <c r="F54" s="179">
        <v>1</v>
      </c>
      <c r="G54" s="179">
        <v>0</v>
      </c>
      <c r="H54" s="179">
        <v>0</v>
      </c>
      <c r="I54" s="132"/>
      <c r="J54" s="155">
        <f t="shared" si="1"/>
        <v>213711365.94</v>
      </c>
      <c r="K54" s="65"/>
      <c r="L54" s="65"/>
      <c r="M54" s="65"/>
      <c r="N54" s="65"/>
      <c r="O54" s="65"/>
      <c r="P54" s="65"/>
      <c r="Q54" s="65"/>
      <c r="R54" s="65"/>
    </row>
    <row r="55" spans="1:18" ht="15.75" x14ac:dyDescent="0.25">
      <c r="A55" s="179" t="s">
        <v>113</v>
      </c>
      <c r="B55" s="101"/>
      <c r="C55" s="101"/>
      <c r="D55" s="101"/>
      <c r="E55" s="101"/>
      <c r="F55" s="179"/>
      <c r="G55" s="179"/>
      <c r="H55" s="179"/>
      <c r="I55" s="132"/>
      <c r="J55" s="155">
        <f t="shared" si="1"/>
        <v>0</v>
      </c>
      <c r="K55" s="65"/>
      <c r="L55" s="65"/>
      <c r="M55" s="65"/>
      <c r="N55" s="65"/>
      <c r="O55" s="65"/>
      <c r="P55" s="65"/>
      <c r="Q55" s="65"/>
      <c r="R55" s="65"/>
    </row>
    <row r="56" spans="1:18" x14ac:dyDescent="0.2">
      <c r="B56" s="223"/>
      <c r="C56" s="223"/>
      <c r="D56" s="223"/>
      <c r="E56" s="223"/>
      <c r="F56" s="65"/>
      <c r="G56" s="65"/>
      <c r="H56" s="65"/>
      <c r="I56" s="132"/>
      <c r="J56" s="155">
        <f t="shared" si="1"/>
        <v>0</v>
      </c>
      <c r="K56" s="65"/>
      <c r="L56" s="65"/>
      <c r="M56" s="65"/>
      <c r="N56" s="65"/>
      <c r="O56" s="65"/>
      <c r="P56" s="65"/>
      <c r="Q56" s="65"/>
      <c r="R56" s="65"/>
    </row>
    <row r="57" spans="1:18" x14ac:dyDescent="0.2">
      <c r="B57" s="223"/>
      <c r="C57" s="223"/>
      <c r="D57" s="223"/>
      <c r="E57" s="223"/>
      <c r="F57" s="65"/>
      <c r="G57" s="65"/>
      <c r="H57" s="65"/>
      <c r="I57" s="132"/>
      <c r="J57" s="155">
        <f t="shared" si="1"/>
        <v>0</v>
      </c>
      <c r="K57" s="65"/>
      <c r="L57" s="65"/>
      <c r="M57" s="65"/>
      <c r="N57" s="65"/>
      <c r="O57" s="65"/>
      <c r="P57" s="65"/>
      <c r="Q57" s="65"/>
      <c r="R57" s="65"/>
    </row>
    <row r="58" spans="1:18" x14ac:dyDescent="0.2">
      <c r="B58" s="223"/>
      <c r="C58" s="223"/>
      <c r="D58" s="223"/>
      <c r="E58" s="223"/>
      <c r="F58" s="65"/>
      <c r="G58" s="65"/>
      <c r="H58" s="65"/>
      <c r="I58" s="132"/>
      <c r="J58" s="155">
        <f t="shared" si="1"/>
        <v>0</v>
      </c>
      <c r="K58" s="65"/>
      <c r="L58" s="65"/>
      <c r="M58" s="65"/>
      <c r="N58" s="65"/>
      <c r="O58" s="65"/>
      <c r="P58" s="65"/>
      <c r="Q58" s="65"/>
      <c r="R58" s="65"/>
    </row>
    <row r="59" spans="1:18" x14ac:dyDescent="0.2">
      <c r="B59" s="223"/>
      <c r="C59" s="223"/>
      <c r="D59" s="223"/>
      <c r="E59" s="223"/>
      <c r="F59" s="65"/>
      <c r="G59" s="65"/>
      <c r="H59" s="65"/>
      <c r="I59" s="132"/>
      <c r="J59" s="155">
        <f t="shared" si="1"/>
        <v>0</v>
      </c>
      <c r="K59" s="65"/>
      <c r="L59" s="65"/>
      <c r="M59" s="65"/>
      <c r="N59" s="65"/>
      <c r="O59" s="65"/>
      <c r="P59" s="65"/>
      <c r="Q59" s="65"/>
      <c r="R59" s="65"/>
    </row>
    <row r="60" spans="1:18" x14ac:dyDescent="0.2">
      <c r="B60" s="223"/>
      <c r="C60" s="223"/>
      <c r="D60" s="223"/>
      <c r="E60" s="223"/>
      <c r="F60" s="65"/>
      <c r="G60" s="65"/>
      <c r="H60" s="65"/>
      <c r="I60" s="132"/>
      <c r="J60" s="155">
        <f t="shared" si="1"/>
        <v>0</v>
      </c>
      <c r="K60" s="65"/>
      <c r="L60" s="65"/>
      <c r="M60" s="65"/>
      <c r="N60" s="65"/>
      <c r="O60" s="65"/>
      <c r="P60" s="65"/>
      <c r="Q60" s="65"/>
      <c r="R60" s="65"/>
    </row>
    <row r="61" spans="1:18" x14ac:dyDescent="0.2">
      <c r="B61" s="223"/>
      <c r="C61" s="223"/>
      <c r="D61" s="223"/>
      <c r="E61" s="223"/>
      <c r="F61" s="65"/>
      <c r="G61" s="65"/>
      <c r="H61" s="65"/>
      <c r="I61" s="132"/>
      <c r="J61" s="155">
        <f t="shared" si="1"/>
        <v>0</v>
      </c>
      <c r="K61" s="65"/>
      <c r="L61" s="65"/>
      <c r="M61" s="65"/>
      <c r="N61" s="65"/>
      <c r="O61" s="65"/>
      <c r="P61" s="65"/>
      <c r="Q61" s="65"/>
      <c r="R61" s="65"/>
    </row>
    <row r="62" spans="1:18" x14ac:dyDescent="0.2">
      <c r="B62" s="223"/>
      <c r="C62" s="223"/>
      <c r="D62" s="223"/>
      <c r="E62" s="223"/>
      <c r="F62" s="65"/>
      <c r="G62" s="65"/>
      <c r="H62" s="65"/>
      <c r="I62" s="132"/>
      <c r="J62" s="132"/>
      <c r="K62" s="65"/>
      <c r="L62" s="65"/>
      <c r="M62" s="65"/>
      <c r="N62" s="65"/>
      <c r="O62" s="65"/>
      <c r="P62" s="65"/>
      <c r="Q62" s="65"/>
      <c r="R62" s="65"/>
    </row>
    <row r="63" spans="1:18" x14ac:dyDescent="0.2">
      <c r="B63" s="223"/>
      <c r="C63" s="223"/>
      <c r="D63" s="223"/>
      <c r="E63" s="223"/>
      <c r="F63" s="65"/>
      <c r="G63" s="65"/>
      <c r="H63" s="65"/>
      <c r="I63" s="132"/>
      <c r="J63" s="132"/>
      <c r="K63" s="65"/>
      <c r="L63" s="65"/>
      <c r="M63" s="65"/>
      <c r="N63" s="65"/>
      <c r="O63" s="65"/>
      <c r="P63" s="65"/>
      <c r="Q63" s="65"/>
      <c r="R63" s="65"/>
    </row>
    <row r="64" spans="1:18" x14ac:dyDescent="0.2">
      <c r="B64" s="223"/>
      <c r="C64" s="223"/>
      <c r="D64" s="223"/>
      <c r="E64" s="223"/>
      <c r="F64" s="65"/>
      <c r="G64" s="65"/>
      <c r="H64" s="65"/>
      <c r="I64" s="132"/>
      <c r="J64" s="132"/>
      <c r="K64" s="65"/>
      <c r="L64" s="65"/>
      <c r="M64" s="65"/>
      <c r="N64" s="65"/>
      <c r="O64" s="65"/>
      <c r="P64" s="65"/>
      <c r="Q64" s="65"/>
      <c r="R64" s="65"/>
    </row>
    <row r="65" spans="2:18" x14ac:dyDescent="0.2">
      <c r="B65" s="223"/>
      <c r="C65" s="223"/>
      <c r="D65" s="223"/>
      <c r="E65" s="223"/>
      <c r="F65" s="65"/>
      <c r="G65" s="65"/>
      <c r="H65" s="65"/>
      <c r="I65" s="132"/>
      <c r="J65" s="132"/>
      <c r="K65" s="65"/>
      <c r="L65" s="65"/>
      <c r="M65" s="65"/>
      <c r="N65" s="65"/>
      <c r="O65" s="65"/>
      <c r="P65" s="65"/>
      <c r="Q65" s="65"/>
      <c r="R65" s="65"/>
    </row>
    <row r="66" spans="2:18" x14ac:dyDescent="0.2">
      <c r="B66" s="223"/>
      <c r="C66" s="223"/>
      <c r="D66" s="223"/>
      <c r="E66" s="223"/>
      <c r="F66" s="65"/>
      <c r="G66" s="65"/>
      <c r="H66" s="65"/>
      <c r="I66" s="132"/>
      <c r="J66" s="132"/>
      <c r="K66" s="65"/>
      <c r="L66" s="65"/>
      <c r="M66" s="65"/>
      <c r="N66" s="65"/>
      <c r="O66" s="65"/>
      <c r="P66" s="65"/>
      <c r="Q66" s="65"/>
      <c r="R66" s="65"/>
    </row>
    <row r="67" spans="2:18" x14ac:dyDescent="0.2">
      <c r="B67" s="223"/>
      <c r="C67" s="223"/>
      <c r="D67" s="223"/>
      <c r="E67" s="223"/>
      <c r="F67" s="65"/>
      <c r="G67" s="65"/>
      <c r="H67" s="65"/>
      <c r="I67" s="132"/>
      <c r="J67" s="132"/>
      <c r="K67" s="65"/>
      <c r="L67" s="65"/>
      <c r="M67" s="65"/>
      <c r="N67" s="65"/>
      <c r="O67" s="65"/>
      <c r="P67" s="65"/>
      <c r="Q67" s="65"/>
      <c r="R67" s="65"/>
    </row>
    <row r="68" spans="2:18" x14ac:dyDescent="0.2">
      <c r="B68" s="223"/>
      <c r="C68" s="223"/>
      <c r="D68" s="223"/>
      <c r="E68" s="223"/>
      <c r="F68" s="65"/>
      <c r="G68" s="65"/>
      <c r="H68" s="65"/>
      <c r="I68" s="132"/>
      <c r="J68" s="132"/>
      <c r="K68" s="65"/>
      <c r="L68" s="65"/>
      <c r="M68" s="65"/>
      <c r="N68" s="65"/>
      <c r="O68" s="65"/>
      <c r="P68" s="65"/>
      <c r="Q68" s="65"/>
      <c r="R68" s="65"/>
    </row>
    <row r="69" spans="2:18" x14ac:dyDescent="0.2">
      <c r="B69" s="223"/>
      <c r="C69" s="223"/>
      <c r="D69" s="223"/>
      <c r="E69" s="223"/>
      <c r="F69" s="65"/>
      <c r="G69" s="65"/>
      <c r="H69" s="65"/>
      <c r="I69" s="132"/>
      <c r="J69" s="132"/>
      <c r="K69" s="65"/>
      <c r="L69" s="65"/>
      <c r="M69" s="65"/>
      <c r="N69" s="65"/>
      <c r="O69" s="65"/>
      <c r="P69" s="65"/>
      <c r="Q69" s="65"/>
      <c r="R69" s="65"/>
    </row>
    <row r="70" spans="2:18" x14ac:dyDescent="0.2">
      <c r="B70" s="223"/>
      <c r="C70" s="223"/>
      <c r="D70" s="223"/>
      <c r="E70" s="223"/>
      <c r="F70" s="65"/>
      <c r="G70" s="65"/>
      <c r="H70" s="65"/>
      <c r="I70" s="132"/>
      <c r="J70" s="132"/>
      <c r="K70" s="65"/>
      <c r="L70" s="65"/>
      <c r="M70" s="65"/>
      <c r="N70" s="65"/>
      <c r="O70" s="65"/>
      <c r="P70" s="65"/>
      <c r="Q70" s="65"/>
      <c r="R70" s="65"/>
    </row>
    <row r="71" spans="2:18" x14ac:dyDescent="0.2">
      <c r="B71" s="223"/>
      <c r="C71" s="223"/>
      <c r="D71" s="223"/>
      <c r="E71" s="223"/>
      <c r="F71" s="65"/>
      <c r="G71" s="65"/>
      <c r="H71" s="65"/>
      <c r="I71" s="132"/>
      <c r="J71" s="132"/>
      <c r="K71" s="65"/>
      <c r="L71" s="65"/>
      <c r="M71" s="65"/>
      <c r="N71" s="65"/>
      <c r="O71" s="65"/>
      <c r="P71" s="65"/>
      <c r="Q71" s="65"/>
      <c r="R71" s="65"/>
    </row>
    <row r="72" spans="2:18" x14ac:dyDescent="0.2">
      <c r="B72" s="223"/>
      <c r="C72" s="223"/>
      <c r="D72" s="223"/>
      <c r="E72" s="223"/>
      <c r="F72" s="65"/>
      <c r="G72" s="65"/>
      <c r="H72" s="65"/>
      <c r="I72" s="132"/>
      <c r="J72" s="132"/>
      <c r="K72" s="65"/>
      <c r="L72" s="65"/>
      <c r="M72" s="65"/>
      <c r="N72" s="65"/>
      <c r="O72" s="65"/>
      <c r="P72" s="65"/>
      <c r="Q72" s="65"/>
      <c r="R72" s="65"/>
    </row>
    <row r="73" spans="2:18" x14ac:dyDescent="0.2">
      <c r="B73" s="223"/>
      <c r="C73" s="223"/>
      <c r="D73" s="223"/>
      <c r="E73" s="223"/>
      <c r="F73" s="65"/>
      <c r="G73" s="65"/>
      <c r="H73" s="65"/>
      <c r="I73" s="132"/>
      <c r="J73" s="132"/>
      <c r="K73" s="65"/>
      <c r="L73" s="65"/>
      <c r="M73" s="65"/>
      <c r="N73" s="65"/>
      <c r="O73" s="65"/>
      <c r="P73" s="65"/>
      <c r="Q73" s="65"/>
      <c r="R73" s="65"/>
    </row>
    <row r="74" spans="2:18" x14ac:dyDescent="0.2">
      <c r="B74" s="223"/>
      <c r="C74" s="223"/>
      <c r="D74" s="223"/>
      <c r="E74" s="223"/>
      <c r="F74" s="65"/>
      <c r="G74" s="65"/>
      <c r="H74" s="65"/>
      <c r="I74" s="132"/>
      <c r="J74" s="132"/>
      <c r="K74" s="65"/>
      <c r="L74" s="65"/>
      <c r="M74" s="65"/>
      <c r="N74" s="65"/>
      <c r="O74" s="65"/>
      <c r="P74" s="65"/>
      <c r="Q74" s="65"/>
      <c r="R74" s="65"/>
    </row>
    <row r="75" spans="2:18" x14ac:dyDescent="0.2">
      <c r="B75" s="223"/>
      <c r="C75" s="223"/>
      <c r="D75" s="223"/>
      <c r="E75" s="223"/>
      <c r="F75" s="65"/>
      <c r="G75" s="65"/>
      <c r="H75" s="65"/>
      <c r="I75" s="132"/>
      <c r="J75" s="132"/>
      <c r="K75" s="65"/>
      <c r="L75" s="65"/>
      <c r="M75" s="65"/>
      <c r="N75" s="65"/>
      <c r="O75" s="65"/>
      <c r="P75" s="65"/>
      <c r="Q75" s="65"/>
      <c r="R75" s="65"/>
    </row>
    <row r="76" spans="2:18" x14ac:dyDescent="0.2">
      <c r="B76" s="223"/>
      <c r="C76" s="223"/>
      <c r="D76" s="223"/>
      <c r="E76" s="223"/>
      <c r="F76" s="65"/>
      <c r="G76" s="65"/>
      <c r="H76" s="65"/>
      <c r="I76" s="132"/>
      <c r="J76" s="132"/>
      <c r="K76" s="65"/>
      <c r="L76" s="65"/>
      <c r="M76" s="65"/>
      <c r="N76" s="65"/>
      <c r="O76" s="65"/>
      <c r="P76" s="65"/>
      <c r="Q76" s="65"/>
      <c r="R76" s="65"/>
    </row>
    <row r="77" spans="2:18" x14ac:dyDescent="0.2">
      <c r="B77" s="223"/>
      <c r="C77" s="223"/>
      <c r="D77" s="223"/>
      <c r="E77" s="223"/>
      <c r="F77" s="65"/>
      <c r="G77" s="65"/>
      <c r="H77" s="65"/>
      <c r="I77" s="132"/>
      <c r="J77" s="132"/>
      <c r="K77" s="65"/>
      <c r="L77" s="65"/>
      <c r="M77" s="65"/>
      <c r="N77" s="65"/>
      <c r="O77" s="65"/>
      <c r="P77" s="65"/>
      <c r="Q77" s="65"/>
      <c r="R77" s="65"/>
    </row>
    <row r="78" spans="2:18" x14ac:dyDescent="0.2">
      <c r="B78" s="223"/>
      <c r="C78" s="223"/>
      <c r="D78" s="223"/>
      <c r="E78" s="223"/>
      <c r="F78" s="65"/>
      <c r="G78" s="65"/>
      <c r="H78" s="65"/>
      <c r="I78" s="132"/>
      <c r="J78" s="132"/>
      <c r="K78" s="65"/>
      <c r="L78" s="65"/>
      <c r="M78" s="65"/>
      <c r="N78" s="65"/>
      <c r="O78" s="65"/>
      <c r="P78" s="65"/>
      <c r="Q78" s="65"/>
      <c r="R78" s="65"/>
    </row>
    <row r="79" spans="2:18" x14ac:dyDescent="0.2">
      <c r="B79" s="223"/>
      <c r="C79" s="223"/>
      <c r="D79" s="223"/>
      <c r="E79" s="223"/>
      <c r="F79" s="65"/>
      <c r="G79" s="65"/>
      <c r="H79" s="65"/>
      <c r="I79" s="132"/>
      <c r="J79" s="132"/>
      <c r="K79" s="65"/>
      <c r="L79" s="65"/>
      <c r="M79" s="65"/>
      <c r="N79" s="65"/>
      <c r="O79" s="65"/>
      <c r="P79" s="65"/>
      <c r="Q79" s="65"/>
      <c r="R79" s="65"/>
    </row>
    <row r="80" spans="2:18" x14ac:dyDescent="0.2">
      <c r="B80" s="223"/>
      <c r="C80" s="223"/>
      <c r="D80" s="223"/>
      <c r="E80" s="223"/>
      <c r="F80" s="65"/>
      <c r="G80" s="65"/>
      <c r="H80" s="65"/>
      <c r="I80" s="132"/>
      <c r="J80" s="132"/>
      <c r="K80" s="65"/>
      <c r="L80" s="65"/>
      <c r="M80" s="65"/>
      <c r="N80" s="65"/>
      <c r="O80" s="65"/>
      <c r="P80" s="65"/>
      <c r="Q80" s="65"/>
      <c r="R80" s="65"/>
    </row>
    <row r="81" spans="2:18" x14ac:dyDescent="0.2">
      <c r="B81" s="223"/>
      <c r="C81" s="223"/>
      <c r="D81" s="223"/>
      <c r="E81" s="223"/>
      <c r="F81" s="65"/>
      <c r="G81" s="65"/>
      <c r="H81" s="65"/>
      <c r="I81" s="132"/>
      <c r="J81" s="132"/>
      <c r="K81" s="65"/>
      <c r="L81" s="65"/>
      <c r="M81" s="65"/>
      <c r="N81" s="65"/>
      <c r="O81" s="65"/>
      <c r="P81" s="65"/>
      <c r="Q81" s="65"/>
      <c r="R81" s="65"/>
    </row>
    <row r="82" spans="2:18" x14ac:dyDescent="0.2">
      <c r="B82" s="223"/>
      <c r="C82" s="223"/>
      <c r="D82" s="223"/>
      <c r="E82" s="223"/>
      <c r="F82" s="65"/>
      <c r="G82" s="65"/>
      <c r="H82" s="65"/>
      <c r="I82" s="132"/>
      <c r="J82" s="132"/>
      <c r="K82" s="65"/>
      <c r="L82" s="65"/>
      <c r="M82" s="65"/>
      <c r="N82" s="65"/>
      <c r="O82" s="65"/>
      <c r="P82" s="65"/>
      <c r="Q82" s="65"/>
      <c r="R82" s="65"/>
    </row>
    <row r="83" spans="2:18" x14ac:dyDescent="0.2">
      <c r="B83" s="223"/>
      <c r="C83" s="223"/>
      <c r="D83" s="223"/>
      <c r="E83" s="223"/>
      <c r="F83" s="65"/>
      <c r="G83" s="65"/>
      <c r="H83" s="65"/>
      <c r="I83" s="132"/>
      <c r="J83" s="132"/>
      <c r="K83" s="65"/>
      <c r="L83" s="65"/>
      <c r="M83" s="65"/>
      <c r="N83" s="65"/>
      <c r="O83" s="65"/>
      <c r="P83" s="65"/>
      <c r="Q83" s="65"/>
      <c r="R83" s="65"/>
    </row>
    <row r="84" spans="2:18" x14ac:dyDescent="0.2">
      <c r="B84" s="223"/>
      <c r="C84" s="223"/>
      <c r="D84" s="223"/>
      <c r="E84" s="223"/>
      <c r="F84" s="65"/>
      <c r="G84" s="65"/>
      <c r="H84" s="65"/>
      <c r="I84" s="132"/>
      <c r="J84" s="132"/>
      <c r="K84" s="65"/>
      <c r="L84" s="65"/>
      <c r="M84" s="65"/>
      <c r="N84" s="65"/>
      <c r="O84" s="65"/>
      <c r="P84" s="65"/>
      <c r="Q84" s="65"/>
      <c r="R84" s="65"/>
    </row>
    <row r="85" spans="2:18" x14ac:dyDescent="0.2">
      <c r="B85" s="223"/>
      <c r="C85" s="223"/>
      <c r="D85" s="223"/>
      <c r="E85" s="223"/>
      <c r="F85" s="65"/>
      <c r="G85" s="65"/>
      <c r="H85" s="65"/>
      <c r="I85" s="132"/>
      <c r="J85" s="132"/>
      <c r="K85" s="65"/>
      <c r="L85" s="65"/>
      <c r="M85" s="65"/>
      <c r="N85" s="65"/>
      <c r="O85" s="65"/>
      <c r="P85" s="65"/>
      <c r="Q85" s="65"/>
      <c r="R85" s="65"/>
    </row>
    <row r="86" spans="2:18" x14ac:dyDescent="0.2">
      <c r="B86" s="223"/>
      <c r="C86" s="223"/>
      <c r="D86" s="223"/>
      <c r="E86" s="223"/>
      <c r="F86" s="65"/>
      <c r="G86" s="65"/>
      <c r="H86" s="65"/>
      <c r="I86" s="132"/>
      <c r="J86" s="132"/>
      <c r="K86" s="65"/>
      <c r="L86" s="65"/>
      <c r="M86" s="65"/>
      <c r="N86" s="65"/>
      <c r="O86" s="65"/>
      <c r="P86" s="65"/>
      <c r="Q86" s="65"/>
      <c r="R86" s="65"/>
    </row>
    <row r="87" spans="2:18" x14ac:dyDescent="0.2">
      <c r="B87" s="223"/>
      <c r="C87" s="223"/>
      <c r="D87" s="223"/>
      <c r="E87" s="223"/>
      <c r="F87" s="65"/>
      <c r="G87" s="65"/>
      <c r="H87" s="65"/>
      <c r="I87" s="132"/>
      <c r="J87" s="132"/>
      <c r="K87" s="65"/>
      <c r="L87" s="65"/>
      <c r="M87" s="65"/>
      <c r="N87" s="65"/>
      <c r="O87" s="65"/>
      <c r="P87" s="65"/>
      <c r="Q87" s="65"/>
      <c r="R87" s="65"/>
    </row>
    <row r="88" spans="2:18" x14ac:dyDescent="0.2">
      <c r="B88" s="223"/>
      <c r="C88" s="223"/>
      <c r="D88" s="223"/>
      <c r="E88" s="223"/>
      <c r="F88" s="65"/>
      <c r="G88" s="65"/>
      <c r="H88" s="65"/>
      <c r="I88" s="132"/>
      <c r="J88" s="132"/>
      <c r="K88" s="65"/>
      <c r="L88" s="65"/>
      <c r="M88" s="65"/>
      <c r="N88" s="65"/>
      <c r="O88" s="65"/>
      <c r="P88" s="65"/>
      <c r="Q88" s="65"/>
      <c r="R88" s="65"/>
    </row>
    <row r="89" spans="2:18" x14ac:dyDescent="0.2">
      <c r="B89" s="223"/>
      <c r="C89" s="223"/>
      <c r="D89" s="223"/>
      <c r="E89" s="223"/>
      <c r="F89" s="65"/>
      <c r="G89" s="65"/>
      <c r="H89" s="65"/>
      <c r="I89" s="132"/>
      <c r="J89" s="132"/>
      <c r="K89" s="65"/>
      <c r="L89" s="65"/>
      <c r="M89" s="65"/>
      <c r="N89" s="65"/>
      <c r="O89" s="65"/>
      <c r="P89" s="65"/>
      <c r="Q89" s="65"/>
      <c r="R89" s="65"/>
    </row>
    <row r="90" spans="2:18" x14ac:dyDescent="0.2">
      <c r="B90" s="223"/>
      <c r="C90" s="223"/>
      <c r="D90" s="223"/>
      <c r="E90" s="223"/>
      <c r="F90" s="65"/>
      <c r="G90" s="65"/>
      <c r="H90" s="65"/>
      <c r="I90" s="132"/>
      <c r="J90" s="132"/>
      <c r="K90" s="65"/>
      <c r="L90" s="65"/>
      <c r="M90" s="65"/>
      <c r="N90" s="65"/>
      <c r="O90" s="65"/>
      <c r="P90" s="65"/>
      <c r="Q90" s="65"/>
      <c r="R90" s="65"/>
    </row>
    <row r="91" spans="2:18" x14ac:dyDescent="0.2">
      <c r="B91" s="223"/>
      <c r="C91" s="223"/>
      <c r="D91" s="223"/>
      <c r="E91" s="223"/>
      <c r="F91" s="65"/>
      <c r="G91" s="65"/>
      <c r="H91" s="65"/>
      <c r="I91" s="132"/>
      <c r="J91" s="132"/>
      <c r="K91" s="65"/>
      <c r="L91" s="65"/>
      <c r="M91" s="65"/>
      <c r="N91" s="65"/>
      <c r="O91" s="65"/>
      <c r="P91" s="65"/>
      <c r="Q91" s="65"/>
      <c r="R91" s="65"/>
    </row>
    <row r="92" spans="2:18" x14ac:dyDescent="0.2">
      <c r="B92" s="223"/>
      <c r="C92" s="223"/>
      <c r="D92" s="223"/>
      <c r="E92" s="223"/>
      <c r="F92" s="65"/>
      <c r="G92" s="65"/>
      <c r="H92" s="65"/>
      <c r="I92" s="132"/>
      <c r="J92" s="132"/>
      <c r="K92" s="65"/>
      <c r="L92" s="65"/>
      <c r="M92" s="65"/>
      <c r="N92" s="65"/>
      <c r="O92" s="65"/>
      <c r="P92" s="65"/>
      <c r="Q92" s="65"/>
      <c r="R92" s="65"/>
    </row>
    <row r="93" spans="2:18" x14ac:dyDescent="0.2">
      <c r="B93" s="223"/>
      <c r="C93" s="223"/>
      <c r="D93" s="223"/>
      <c r="E93" s="223"/>
      <c r="F93" s="65"/>
      <c r="G93" s="65"/>
      <c r="H93" s="65"/>
      <c r="I93" s="132"/>
      <c r="J93" s="132"/>
      <c r="K93" s="65"/>
      <c r="L93" s="65"/>
      <c r="M93" s="65"/>
      <c r="N93" s="65"/>
      <c r="O93" s="65"/>
      <c r="P93" s="65"/>
      <c r="Q93" s="65"/>
      <c r="R93" s="65"/>
    </row>
    <row r="94" spans="2:18" x14ac:dyDescent="0.2">
      <c r="B94" s="223"/>
      <c r="C94" s="223"/>
      <c r="D94" s="223"/>
      <c r="E94" s="223"/>
      <c r="F94" s="65"/>
      <c r="G94" s="65"/>
      <c r="H94" s="65"/>
      <c r="I94" s="132"/>
      <c r="J94" s="132"/>
      <c r="K94" s="65"/>
      <c r="L94" s="65"/>
      <c r="M94" s="65"/>
      <c r="N94" s="65"/>
      <c r="O94" s="65"/>
      <c r="P94" s="65"/>
      <c r="Q94" s="65"/>
      <c r="R94" s="65"/>
    </row>
    <row r="95" spans="2:18" x14ac:dyDescent="0.2">
      <c r="B95" s="223"/>
      <c r="C95" s="223"/>
      <c r="D95" s="223"/>
      <c r="E95" s="223"/>
      <c r="F95" s="65"/>
      <c r="G95" s="65"/>
      <c r="H95" s="65"/>
      <c r="I95" s="132"/>
      <c r="J95" s="132"/>
      <c r="K95" s="65"/>
      <c r="L95" s="65"/>
      <c r="M95" s="65"/>
      <c r="N95" s="65"/>
      <c r="O95" s="65"/>
      <c r="P95" s="65"/>
      <c r="Q95" s="65"/>
      <c r="R95" s="65"/>
    </row>
    <row r="96" spans="2:18" x14ac:dyDescent="0.2">
      <c r="B96" s="223"/>
      <c r="C96" s="223"/>
      <c r="D96" s="223"/>
      <c r="E96" s="223"/>
      <c r="F96" s="65"/>
      <c r="G96" s="65"/>
      <c r="H96" s="65"/>
      <c r="I96" s="132"/>
      <c r="J96" s="132"/>
      <c r="K96" s="65"/>
      <c r="L96" s="65"/>
      <c r="M96" s="65"/>
      <c r="N96" s="65"/>
      <c r="O96" s="65"/>
      <c r="P96" s="65"/>
      <c r="Q96" s="65"/>
      <c r="R96" s="65"/>
    </row>
    <row r="97" spans="2:18" x14ac:dyDescent="0.2">
      <c r="B97" s="223"/>
      <c r="C97" s="223"/>
      <c r="D97" s="223"/>
      <c r="E97" s="223"/>
      <c r="F97" s="65"/>
      <c r="G97" s="65"/>
      <c r="H97" s="65"/>
      <c r="I97" s="132"/>
      <c r="J97" s="132"/>
      <c r="K97" s="65"/>
      <c r="L97" s="65"/>
      <c r="M97" s="65"/>
      <c r="N97" s="65"/>
      <c r="O97" s="65"/>
      <c r="P97" s="65"/>
      <c r="Q97" s="65"/>
      <c r="R97" s="65"/>
    </row>
    <row r="98" spans="2:18" x14ac:dyDescent="0.2">
      <c r="B98" s="223"/>
      <c r="C98" s="223"/>
      <c r="D98" s="223"/>
      <c r="E98" s="223"/>
      <c r="F98" s="65"/>
      <c r="G98" s="65"/>
      <c r="H98" s="65"/>
      <c r="I98" s="132"/>
      <c r="J98" s="132"/>
      <c r="K98" s="65"/>
      <c r="L98" s="65"/>
      <c r="M98" s="65"/>
      <c r="N98" s="65"/>
      <c r="O98" s="65"/>
      <c r="P98" s="65"/>
      <c r="Q98" s="65"/>
      <c r="R98" s="65"/>
    </row>
    <row r="99" spans="2:18" x14ac:dyDescent="0.2">
      <c r="B99" s="223"/>
      <c r="C99" s="223"/>
      <c r="D99" s="223"/>
      <c r="E99" s="223"/>
      <c r="F99" s="65"/>
      <c r="G99" s="65"/>
      <c r="H99" s="65"/>
      <c r="I99" s="132"/>
      <c r="J99" s="132"/>
      <c r="K99" s="65"/>
      <c r="L99" s="65"/>
      <c r="M99" s="65"/>
      <c r="N99" s="65"/>
      <c r="O99" s="65"/>
      <c r="P99" s="65"/>
      <c r="Q99" s="65"/>
      <c r="R99" s="65"/>
    </row>
    <row r="100" spans="2:18" x14ac:dyDescent="0.2">
      <c r="B100" s="223"/>
      <c r="C100" s="223"/>
      <c r="D100" s="223"/>
      <c r="E100" s="223"/>
      <c r="F100" s="65"/>
      <c r="G100" s="65"/>
      <c r="H100" s="65"/>
      <c r="I100" s="132"/>
      <c r="J100" s="132"/>
      <c r="K100" s="65"/>
      <c r="L100" s="65"/>
      <c r="M100" s="65"/>
      <c r="N100" s="65"/>
      <c r="O100" s="65"/>
      <c r="P100" s="65"/>
      <c r="Q100" s="65"/>
      <c r="R100" s="65"/>
    </row>
    <row r="101" spans="2:18" x14ac:dyDescent="0.2">
      <c r="B101" s="223"/>
      <c r="C101" s="223"/>
      <c r="D101" s="223"/>
      <c r="E101" s="223"/>
      <c r="F101" s="65"/>
      <c r="G101" s="65"/>
      <c r="H101" s="65"/>
      <c r="I101" s="132"/>
      <c r="J101" s="132"/>
      <c r="K101" s="65"/>
      <c r="L101" s="65"/>
      <c r="M101" s="65"/>
      <c r="N101" s="65"/>
      <c r="O101" s="65"/>
      <c r="P101" s="65"/>
      <c r="Q101" s="65"/>
      <c r="R101" s="65"/>
    </row>
    <row r="102" spans="2:18" x14ac:dyDescent="0.2">
      <c r="B102" s="223"/>
      <c r="C102" s="223"/>
      <c r="D102" s="223"/>
      <c r="E102" s="223"/>
      <c r="F102" s="65"/>
      <c r="G102" s="65"/>
      <c r="H102" s="65"/>
      <c r="I102" s="132"/>
      <c r="J102" s="132"/>
      <c r="K102" s="65"/>
      <c r="L102" s="65"/>
      <c r="M102" s="65"/>
      <c r="N102" s="65"/>
      <c r="O102" s="65"/>
      <c r="P102" s="65"/>
      <c r="Q102" s="65"/>
      <c r="R102" s="65"/>
    </row>
    <row r="103" spans="2:18" x14ac:dyDescent="0.2">
      <c r="B103" s="223"/>
      <c r="C103" s="223"/>
      <c r="D103" s="223"/>
      <c r="E103" s="223"/>
      <c r="F103" s="65"/>
      <c r="G103" s="65"/>
      <c r="H103" s="65"/>
      <c r="I103" s="132"/>
      <c r="J103" s="132"/>
      <c r="K103" s="65"/>
      <c r="L103" s="65"/>
      <c r="M103" s="65"/>
      <c r="N103" s="65"/>
      <c r="O103" s="65"/>
      <c r="P103" s="65"/>
      <c r="Q103" s="65"/>
      <c r="R103" s="65"/>
    </row>
    <row r="104" spans="2:18" x14ac:dyDescent="0.2">
      <c r="B104" s="223"/>
      <c r="C104" s="223"/>
      <c r="D104" s="223"/>
      <c r="E104" s="223"/>
      <c r="F104" s="65"/>
      <c r="G104" s="65"/>
      <c r="H104" s="65"/>
      <c r="I104" s="132"/>
      <c r="J104" s="132"/>
      <c r="K104" s="65"/>
      <c r="L104" s="65"/>
      <c r="M104" s="65"/>
      <c r="N104" s="65"/>
      <c r="O104" s="65"/>
      <c r="P104" s="65"/>
      <c r="Q104" s="65"/>
      <c r="R104" s="65"/>
    </row>
    <row r="105" spans="2:18" x14ac:dyDescent="0.2">
      <c r="B105" s="223"/>
      <c r="C105" s="223"/>
      <c r="D105" s="223"/>
      <c r="E105" s="223"/>
      <c r="F105" s="65"/>
      <c r="G105" s="65"/>
      <c r="H105" s="65"/>
      <c r="I105" s="132"/>
      <c r="J105" s="132"/>
      <c r="K105" s="65"/>
      <c r="L105" s="65"/>
      <c r="M105" s="65"/>
      <c r="N105" s="65"/>
      <c r="O105" s="65"/>
      <c r="P105" s="65"/>
      <c r="Q105" s="65"/>
      <c r="R105" s="65"/>
    </row>
    <row r="106" spans="2:18" x14ac:dyDescent="0.2">
      <c r="B106" s="223"/>
      <c r="C106" s="223"/>
      <c r="D106" s="223"/>
      <c r="E106" s="223"/>
      <c r="F106" s="65"/>
      <c r="G106" s="65"/>
      <c r="H106" s="65"/>
      <c r="I106" s="132"/>
      <c r="J106" s="132"/>
      <c r="K106" s="65"/>
      <c r="L106" s="65"/>
      <c r="M106" s="65"/>
      <c r="N106" s="65"/>
      <c r="O106" s="65"/>
      <c r="P106" s="65"/>
      <c r="Q106" s="65"/>
      <c r="R106" s="65"/>
    </row>
    <row r="107" spans="2:18" x14ac:dyDescent="0.2">
      <c r="B107" s="223"/>
      <c r="C107" s="223"/>
      <c r="D107" s="223"/>
      <c r="E107" s="223"/>
      <c r="F107" s="65"/>
      <c r="G107" s="65"/>
      <c r="H107" s="65"/>
      <c r="I107" s="132"/>
      <c r="J107" s="132"/>
      <c r="K107" s="65"/>
      <c r="L107" s="65"/>
      <c r="M107" s="65"/>
      <c r="N107" s="65"/>
      <c r="O107" s="65"/>
      <c r="P107" s="65"/>
      <c r="Q107" s="65"/>
      <c r="R107" s="65"/>
    </row>
    <row r="108" spans="2:18" x14ac:dyDescent="0.2">
      <c r="B108" s="223"/>
      <c r="C108" s="223"/>
      <c r="D108" s="223"/>
      <c r="E108" s="223"/>
      <c r="F108" s="65"/>
      <c r="G108" s="65"/>
      <c r="H108" s="65"/>
      <c r="I108" s="132"/>
      <c r="J108" s="132"/>
      <c r="K108" s="65"/>
      <c r="L108" s="65"/>
      <c r="M108" s="65"/>
      <c r="N108" s="65"/>
      <c r="O108" s="65"/>
      <c r="P108" s="65"/>
      <c r="Q108" s="65"/>
      <c r="R108" s="65"/>
    </row>
    <row r="109" spans="2:18" x14ac:dyDescent="0.2">
      <c r="B109" s="223"/>
      <c r="C109" s="223"/>
      <c r="D109" s="223"/>
      <c r="E109" s="223"/>
      <c r="F109" s="65"/>
      <c r="G109" s="65"/>
      <c r="H109" s="65"/>
      <c r="I109" s="132"/>
      <c r="J109" s="132"/>
      <c r="K109" s="65"/>
      <c r="L109" s="65"/>
      <c r="M109" s="65"/>
      <c r="N109" s="65"/>
      <c r="O109" s="65"/>
      <c r="P109" s="65"/>
      <c r="Q109" s="65"/>
      <c r="R109" s="65"/>
    </row>
    <row r="110" spans="2:18" x14ac:dyDescent="0.2">
      <c r="B110" s="223"/>
      <c r="C110" s="223"/>
      <c r="D110" s="223"/>
      <c r="E110" s="223"/>
      <c r="F110" s="65"/>
      <c r="G110" s="65"/>
      <c r="H110" s="65"/>
      <c r="I110" s="132"/>
      <c r="J110" s="132"/>
      <c r="K110" s="65"/>
      <c r="L110" s="65"/>
      <c r="M110" s="65"/>
      <c r="N110" s="65"/>
      <c r="O110" s="65"/>
      <c r="P110" s="65"/>
      <c r="Q110" s="65"/>
      <c r="R110" s="65"/>
    </row>
    <row r="111" spans="2:18" x14ac:dyDescent="0.2">
      <c r="B111" s="223"/>
      <c r="C111" s="223"/>
      <c r="D111" s="223"/>
      <c r="E111" s="223"/>
      <c r="F111" s="65"/>
      <c r="G111" s="65"/>
      <c r="H111" s="65"/>
      <c r="I111" s="132"/>
      <c r="J111" s="132"/>
      <c r="K111" s="65"/>
      <c r="L111" s="65"/>
      <c r="M111" s="65"/>
      <c r="N111" s="65"/>
      <c r="O111" s="65"/>
      <c r="P111" s="65"/>
      <c r="Q111" s="65"/>
      <c r="R111" s="65"/>
    </row>
    <row r="112" spans="2:18" x14ac:dyDescent="0.2">
      <c r="B112" s="223"/>
      <c r="C112" s="223"/>
      <c r="D112" s="223"/>
      <c r="E112" s="223"/>
      <c r="F112" s="65"/>
      <c r="G112" s="65"/>
      <c r="H112" s="65"/>
      <c r="I112" s="132"/>
      <c r="J112" s="132"/>
      <c r="K112" s="65"/>
      <c r="L112" s="65"/>
      <c r="M112" s="65"/>
      <c r="N112" s="65"/>
      <c r="O112" s="65"/>
      <c r="P112" s="65"/>
      <c r="Q112" s="65"/>
      <c r="R112" s="65"/>
    </row>
    <row r="113" spans="2:18" x14ac:dyDescent="0.2">
      <c r="B113" s="223"/>
      <c r="C113" s="223"/>
      <c r="D113" s="223"/>
      <c r="E113" s="223"/>
      <c r="F113" s="65"/>
      <c r="G113" s="65"/>
      <c r="H113" s="65"/>
      <c r="I113" s="132"/>
      <c r="J113" s="132"/>
      <c r="K113" s="65"/>
      <c r="L113" s="65"/>
      <c r="M113" s="65"/>
      <c r="N113" s="65"/>
      <c r="O113" s="65"/>
      <c r="P113" s="65"/>
      <c r="Q113" s="65"/>
      <c r="R113" s="65"/>
    </row>
    <row r="114" spans="2:18" x14ac:dyDescent="0.2">
      <c r="B114" s="223"/>
      <c r="C114" s="223"/>
      <c r="D114" s="223"/>
      <c r="E114" s="223"/>
      <c r="F114" s="65"/>
      <c r="G114" s="65"/>
      <c r="H114" s="65"/>
      <c r="I114" s="132"/>
      <c r="J114" s="132"/>
      <c r="K114" s="65"/>
      <c r="L114" s="65"/>
      <c r="M114" s="65"/>
      <c r="N114" s="65"/>
      <c r="O114" s="65"/>
      <c r="P114" s="65"/>
      <c r="Q114" s="65"/>
      <c r="R114" s="65"/>
    </row>
    <row r="115" spans="2:18" x14ac:dyDescent="0.2">
      <c r="B115" s="223"/>
      <c r="C115" s="223"/>
      <c r="D115" s="223"/>
      <c r="E115" s="223"/>
      <c r="F115" s="65"/>
      <c r="G115" s="65"/>
      <c r="H115" s="65"/>
      <c r="I115" s="132"/>
      <c r="J115" s="132"/>
      <c r="K115" s="65"/>
      <c r="L115" s="65"/>
      <c r="M115" s="65"/>
      <c r="N115" s="65"/>
      <c r="O115" s="65"/>
      <c r="P115" s="65"/>
      <c r="Q115" s="65"/>
      <c r="R115" s="65"/>
    </row>
    <row r="116" spans="2:18" x14ac:dyDescent="0.2">
      <c r="B116" s="223"/>
      <c r="C116" s="223"/>
      <c r="D116" s="223"/>
      <c r="E116" s="223"/>
      <c r="F116" s="65"/>
      <c r="G116" s="65"/>
      <c r="H116" s="65"/>
      <c r="I116" s="132"/>
      <c r="J116" s="132"/>
      <c r="K116" s="65"/>
      <c r="L116" s="65"/>
      <c r="M116" s="65"/>
      <c r="N116" s="65"/>
      <c r="O116" s="65"/>
      <c r="P116" s="65"/>
      <c r="Q116" s="65"/>
      <c r="R116" s="65"/>
    </row>
    <row r="117" spans="2:18" x14ac:dyDescent="0.2">
      <c r="B117" s="223"/>
      <c r="C117" s="223"/>
      <c r="D117" s="223"/>
      <c r="E117" s="223"/>
      <c r="F117" s="65"/>
      <c r="G117" s="65"/>
      <c r="H117" s="65"/>
      <c r="I117" s="132"/>
      <c r="J117" s="132"/>
      <c r="K117" s="65"/>
      <c r="L117" s="65"/>
      <c r="M117" s="65"/>
      <c r="N117" s="65"/>
      <c r="O117" s="65"/>
      <c r="P117" s="65"/>
      <c r="Q117" s="65"/>
      <c r="R117" s="65"/>
    </row>
    <row r="118" spans="2:18" x14ac:dyDescent="0.2">
      <c r="B118" s="223"/>
      <c r="C118" s="223"/>
      <c r="D118" s="223"/>
      <c r="E118" s="223"/>
      <c r="F118" s="65"/>
      <c r="G118" s="65"/>
      <c r="H118" s="65"/>
      <c r="I118" s="132"/>
      <c r="J118" s="132"/>
      <c r="K118" s="65"/>
      <c r="L118" s="65"/>
      <c r="M118" s="65"/>
      <c r="N118" s="65"/>
      <c r="O118" s="65"/>
      <c r="P118" s="65"/>
      <c r="Q118" s="65"/>
      <c r="R118" s="65"/>
    </row>
    <row r="119" spans="2:18" x14ac:dyDescent="0.2">
      <c r="B119" s="223"/>
      <c r="C119" s="223"/>
      <c r="D119" s="223"/>
      <c r="E119" s="223"/>
      <c r="F119" s="65"/>
      <c r="G119" s="65"/>
      <c r="H119" s="65"/>
      <c r="I119" s="132"/>
      <c r="J119" s="132"/>
      <c r="K119" s="65"/>
      <c r="L119" s="65"/>
      <c r="M119" s="65"/>
      <c r="N119" s="65"/>
      <c r="O119" s="65"/>
      <c r="P119" s="65"/>
      <c r="Q119" s="65"/>
      <c r="R119" s="65"/>
    </row>
    <row r="120" spans="2:18" x14ac:dyDescent="0.2">
      <c r="B120" s="223"/>
      <c r="C120" s="223"/>
      <c r="D120" s="223"/>
      <c r="E120" s="223"/>
      <c r="F120" s="65"/>
      <c r="G120" s="65"/>
      <c r="H120" s="65"/>
      <c r="I120" s="132"/>
      <c r="J120" s="132"/>
      <c r="K120" s="65"/>
      <c r="L120" s="65"/>
      <c r="M120" s="65"/>
      <c r="N120" s="65"/>
      <c r="O120" s="65"/>
      <c r="P120" s="65"/>
      <c r="Q120" s="65"/>
      <c r="R120" s="65"/>
    </row>
    <row r="121" spans="2:18" x14ac:dyDescent="0.2">
      <c r="B121" s="223"/>
      <c r="C121" s="223"/>
      <c r="D121" s="223"/>
      <c r="E121" s="223"/>
      <c r="F121" s="65"/>
      <c r="G121" s="65"/>
      <c r="H121" s="65"/>
      <c r="I121" s="132"/>
      <c r="J121" s="132"/>
      <c r="K121" s="65"/>
      <c r="L121" s="65"/>
      <c r="M121" s="65"/>
      <c r="N121" s="65"/>
      <c r="O121" s="65"/>
      <c r="P121" s="65"/>
      <c r="Q121" s="65"/>
      <c r="R121" s="65"/>
    </row>
    <row r="122" spans="2:18" x14ac:dyDescent="0.2">
      <c r="B122" s="223"/>
      <c r="C122" s="223"/>
      <c r="D122" s="223"/>
      <c r="E122" s="223"/>
      <c r="F122" s="65"/>
      <c r="G122" s="65"/>
      <c r="H122" s="65"/>
      <c r="I122" s="132"/>
      <c r="J122" s="132"/>
      <c r="K122" s="65"/>
      <c r="L122" s="65"/>
      <c r="M122" s="65"/>
      <c r="N122" s="65"/>
      <c r="O122" s="65"/>
      <c r="P122" s="65"/>
      <c r="Q122" s="65"/>
      <c r="R122" s="65"/>
    </row>
    <row r="123" spans="2:18" x14ac:dyDescent="0.2">
      <c r="B123" s="223"/>
      <c r="C123" s="223"/>
      <c r="D123" s="223"/>
      <c r="E123" s="223"/>
      <c r="F123" s="65"/>
      <c r="G123" s="65"/>
      <c r="H123" s="65"/>
      <c r="I123" s="132"/>
      <c r="J123" s="132"/>
      <c r="K123" s="65"/>
      <c r="L123" s="65"/>
      <c r="M123" s="65"/>
      <c r="N123" s="65"/>
      <c r="O123" s="65"/>
      <c r="P123" s="65"/>
      <c r="Q123" s="65"/>
      <c r="R123" s="65"/>
    </row>
    <row r="124" spans="2:18" x14ac:dyDescent="0.2">
      <c r="B124" s="223"/>
      <c r="C124" s="223"/>
      <c r="D124" s="223"/>
      <c r="E124" s="223"/>
      <c r="F124" s="65"/>
      <c r="G124" s="65"/>
      <c r="H124" s="65"/>
      <c r="I124" s="132"/>
      <c r="J124" s="132"/>
      <c r="K124" s="65"/>
      <c r="L124" s="65"/>
      <c r="M124" s="65"/>
      <c r="N124" s="65"/>
      <c r="O124" s="65"/>
      <c r="P124" s="65"/>
      <c r="Q124" s="65"/>
      <c r="R124" s="65"/>
    </row>
    <row r="125" spans="2:18" x14ac:dyDescent="0.2">
      <c r="B125" s="223"/>
      <c r="C125" s="223"/>
      <c r="D125" s="223"/>
      <c r="E125" s="223"/>
      <c r="F125" s="65"/>
      <c r="G125" s="65"/>
      <c r="H125" s="65"/>
      <c r="I125" s="132"/>
      <c r="J125" s="132"/>
      <c r="K125" s="65"/>
      <c r="L125" s="65"/>
      <c r="M125" s="65"/>
      <c r="N125" s="65"/>
      <c r="O125" s="65"/>
      <c r="P125" s="65"/>
      <c r="Q125" s="65"/>
      <c r="R125" s="65"/>
    </row>
    <row r="126" spans="2:18" x14ac:dyDescent="0.2">
      <c r="B126" s="223"/>
      <c r="C126" s="223"/>
      <c r="D126" s="223"/>
      <c r="E126" s="223"/>
      <c r="F126" s="65"/>
      <c r="G126" s="65"/>
      <c r="H126" s="65"/>
      <c r="I126" s="132"/>
      <c r="J126" s="132"/>
      <c r="K126" s="65"/>
      <c r="L126" s="65"/>
      <c r="M126" s="65"/>
      <c r="N126" s="65"/>
      <c r="O126" s="65"/>
      <c r="P126" s="65"/>
      <c r="Q126" s="65"/>
      <c r="R126" s="65"/>
    </row>
    <row r="127" spans="2:18" x14ac:dyDescent="0.2">
      <c r="B127" s="223"/>
      <c r="C127" s="223"/>
      <c r="D127" s="223"/>
      <c r="E127" s="223"/>
      <c r="F127" s="65"/>
      <c r="G127" s="65"/>
      <c r="H127" s="65"/>
      <c r="I127" s="132"/>
      <c r="J127" s="132"/>
      <c r="K127" s="65"/>
      <c r="L127" s="65"/>
      <c r="M127" s="65"/>
      <c r="N127" s="65"/>
      <c r="O127" s="65"/>
      <c r="P127" s="65"/>
      <c r="Q127" s="65"/>
      <c r="R127" s="65"/>
    </row>
    <row r="128" spans="2:18" x14ac:dyDescent="0.2">
      <c r="B128" s="223"/>
      <c r="C128" s="223"/>
      <c r="D128" s="223"/>
      <c r="E128" s="223"/>
      <c r="F128" s="65"/>
      <c r="G128" s="65"/>
      <c r="H128" s="65"/>
      <c r="I128" s="132"/>
      <c r="J128" s="132"/>
      <c r="K128" s="65"/>
      <c r="L128" s="65"/>
      <c r="M128" s="65"/>
      <c r="N128" s="65"/>
      <c r="O128" s="65"/>
      <c r="P128" s="65"/>
      <c r="Q128" s="65"/>
      <c r="R128" s="65"/>
    </row>
    <row r="129" spans="2:18" x14ac:dyDescent="0.2">
      <c r="B129" s="223"/>
      <c r="C129" s="223"/>
      <c r="D129" s="223"/>
      <c r="E129" s="223"/>
      <c r="F129" s="65"/>
      <c r="G129" s="65"/>
      <c r="H129" s="65"/>
      <c r="I129" s="132"/>
      <c r="J129" s="132"/>
      <c r="K129" s="65"/>
      <c r="L129" s="65"/>
      <c r="M129" s="65"/>
      <c r="N129" s="65"/>
      <c r="O129" s="65"/>
      <c r="P129" s="65"/>
      <c r="Q129" s="65"/>
      <c r="R129" s="65"/>
    </row>
    <row r="130" spans="2:18" x14ac:dyDescent="0.2">
      <c r="B130" s="223"/>
      <c r="C130" s="223"/>
      <c r="D130" s="223"/>
      <c r="E130" s="223"/>
      <c r="F130" s="65"/>
      <c r="G130" s="65"/>
      <c r="H130" s="65"/>
      <c r="I130" s="132"/>
      <c r="J130" s="132"/>
      <c r="K130" s="65"/>
      <c r="L130" s="65"/>
      <c r="M130" s="65"/>
      <c r="N130" s="65"/>
      <c r="O130" s="65"/>
      <c r="P130" s="65"/>
      <c r="Q130" s="65"/>
      <c r="R130" s="65"/>
    </row>
    <row r="131" spans="2:18" x14ac:dyDescent="0.2">
      <c r="B131" s="223"/>
      <c r="C131" s="223"/>
      <c r="D131" s="223"/>
      <c r="E131" s="223"/>
      <c r="F131" s="65"/>
      <c r="G131" s="65"/>
      <c r="H131" s="65"/>
      <c r="I131" s="132"/>
      <c r="J131" s="132"/>
      <c r="K131" s="65"/>
      <c r="L131" s="65"/>
      <c r="M131" s="65"/>
      <c r="N131" s="65"/>
      <c r="O131" s="65"/>
      <c r="P131" s="65"/>
      <c r="Q131" s="65"/>
      <c r="R131" s="65"/>
    </row>
    <row r="132" spans="2:18" x14ac:dyDescent="0.2">
      <c r="B132" s="223"/>
      <c r="C132" s="223"/>
      <c r="D132" s="223"/>
      <c r="E132" s="223"/>
      <c r="F132" s="65"/>
      <c r="G132" s="65"/>
      <c r="H132" s="65"/>
      <c r="I132" s="132"/>
      <c r="J132" s="132"/>
      <c r="K132" s="65"/>
      <c r="L132" s="65"/>
      <c r="M132" s="65"/>
      <c r="N132" s="65"/>
      <c r="O132" s="65"/>
      <c r="P132" s="65"/>
      <c r="Q132" s="65"/>
      <c r="R132" s="65"/>
    </row>
    <row r="133" spans="2:18" x14ac:dyDescent="0.2">
      <c r="B133" s="223"/>
      <c r="C133" s="223"/>
      <c r="D133" s="223"/>
      <c r="E133" s="223"/>
      <c r="F133" s="65"/>
      <c r="G133" s="65"/>
      <c r="H133" s="65"/>
      <c r="I133" s="132"/>
      <c r="J133" s="132"/>
      <c r="K133" s="65"/>
      <c r="L133" s="65"/>
      <c r="M133" s="65"/>
      <c r="N133" s="65"/>
      <c r="O133" s="65"/>
      <c r="P133" s="65"/>
      <c r="Q133" s="65"/>
      <c r="R133" s="65"/>
    </row>
    <row r="134" spans="2:18" x14ac:dyDescent="0.2">
      <c r="B134" s="223"/>
      <c r="C134" s="223"/>
      <c r="D134" s="223"/>
      <c r="E134" s="223"/>
      <c r="F134" s="65"/>
      <c r="G134" s="65"/>
      <c r="H134" s="65"/>
      <c r="I134" s="132"/>
      <c r="J134" s="132"/>
      <c r="K134" s="65"/>
      <c r="L134" s="65"/>
      <c r="M134" s="65"/>
      <c r="N134" s="65"/>
      <c r="O134" s="65"/>
      <c r="P134" s="65"/>
      <c r="Q134" s="65"/>
      <c r="R134" s="65"/>
    </row>
    <row r="135" spans="2:18" x14ac:dyDescent="0.2">
      <c r="B135" s="223"/>
      <c r="C135" s="223"/>
      <c r="D135" s="223"/>
      <c r="E135" s="223"/>
      <c r="F135" s="65"/>
      <c r="G135" s="65"/>
      <c r="H135" s="65"/>
      <c r="I135" s="132"/>
      <c r="J135" s="132"/>
      <c r="K135" s="65"/>
      <c r="L135" s="65"/>
      <c r="M135" s="65"/>
      <c r="N135" s="65"/>
      <c r="O135" s="65"/>
      <c r="P135" s="65"/>
      <c r="Q135" s="65"/>
      <c r="R135" s="65"/>
    </row>
    <row r="136" spans="2:18" x14ac:dyDescent="0.2">
      <c r="B136" s="223"/>
      <c r="C136" s="223"/>
      <c r="D136" s="223"/>
      <c r="E136" s="223"/>
      <c r="F136" s="65"/>
      <c r="G136" s="65"/>
      <c r="H136" s="65"/>
      <c r="I136" s="132"/>
      <c r="J136" s="132"/>
      <c r="K136" s="65"/>
      <c r="L136" s="65"/>
      <c r="M136" s="65"/>
      <c r="N136" s="65"/>
      <c r="O136" s="65"/>
      <c r="P136" s="65"/>
      <c r="Q136" s="65"/>
      <c r="R136" s="65"/>
    </row>
    <row r="137" spans="2:18" x14ac:dyDescent="0.2">
      <c r="B137" s="223"/>
      <c r="C137" s="223"/>
      <c r="D137" s="223"/>
      <c r="E137" s="223"/>
      <c r="F137" s="65"/>
      <c r="G137" s="65"/>
      <c r="H137" s="65"/>
      <c r="I137" s="132"/>
      <c r="J137" s="132"/>
      <c r="K137" s="65"/>
      <c r="L137" s="65"/>
      <c r="M137" s="65"/>
      <c r="N137" s="65"/>
      <c r="O137" s="65"/>
      <c r="P137" s="65"/>
      <c r="Q137" s="65"/>
      <c r="R137" s="65"/>
    </row>
    <row r="138" spans="2:18" x14ac:dyDescent="0.2">
      <c r="B138" s="223"/>
      <c r="C138" s="223"/>
      <c r="D138" s="223"/>
      <c r="E138" s="223"/>
      <c r="F138" s="65"/>
      <c r="G138" s="65"/>
      <c r="H138" s="65"/>
      <c r="I138" s="132"/>
      <c r="J138" s="132"/>
      <c r="K138" s="65"/>
      <c r="L138" s="65"/>
      <c r="M138" s="65"/>
      <c r="N138" s="65"/>
      <c r="O138" s="65"/>
      <c r="P138" s="65"/>
      <c r="Q138" s="65"/>
      <c r="R138" s="65"/>
    </row>
    <row r="139" spans="2:18" x14ac:dyDescent="0.2">
      <c r="B139" s="223"/>
      <c r="C139" s="223"/>
      <c r="D139" s="223"/>
      <c r="E139" s="223"/>
      <c r="F139" s="65"/>
      <c r="G139" s="65"/>
      <c r="H139" s="65"/>
      <c r="I139" s="132"/>
      <c r="J139" s="132"/>
      <c r="K139" s="65"/>
      <c r="L139" s="65"/>
      <c r="M139" s="65"/>
      <c r="N139" s="65"/>
      <c r="O139" s="65"/>
      <c r="P139" s="65"/>
      <c r="Q139" s="65"/>
      <c r="R139" s="65"/>
    </row>
    <row r="140" spans="2:18" x14ac:dyDescent="0.2">
      <c r="B140" s="223"/>
      <c r="C140" s="223"/>
      <c r="D140" s="223"/>
      <c r="E140" s="223"/>
      <c r="F140" s="65"/>
      <c r="G140" s="65"/>
      <c r="H140" s="65"/>
      <c r="I140" s="132"/>
      <c r="J140" s="132"/>
      <c r="K140" s="65"/>
      <c r="L140" s="65"/>
      <c r="M140" s="65"/>
      <c r="N140" s="65"/>
      <c r="O140" s="65"/>
      <c r="P140" s="65"/>
      <c r="Q140" s="65"/>
      <c r="R140" s="65"/>
    </row>
    <row r="141" spans="2:18" x14ac:dyDescent="0.2">
      <c r="B141" s="223"/>
      <c r="C141" s="223"/>
      <c r="D141" s="223"/>
      <c r="E141" s="223"/>
      <c r="F141" s="65"/>
      <c r="G141" s="65"/>
      <c r="H141" s="65"/>
      <c r="I141" s="132"/>
      <c r="J141" s="132"/>
      <c r="K141" s="65"/>
      <c r="L141" s="65"/>
      <c r="M141" s="65"/>
      <c r="N141" s="65"/>
      <c r="O141" s="65"/>
      <c r="P141" s="65"/>
      <c r="Q141" s="65"/>
      <c r="R141" s="65"/>
    </row>
    <row r="142" spans="2:18" x14ac:dyDescent="0.2">
      <c r="B142" s="223"/>
      <c r="C142" s="223"/>
      <c r="D142" s="223"/>
      <c r="E142" s="223"/>
      <c r="F142" s="65"/>
      <c r="G142" s="65"/>
      <c r="H142" s="65"/>
      <c r="I142" s="132"/>
      <c r="J142" s="132"/>
      <c r="K142" s="65"/>
      <c r="L142" s="65"/>
      <c r="M142" s="65"/>
      <c r="N142" s="65"/>
      <c r="O142" s="65"/>
      <c r="P142" s="65"/>
      <c r="Q142" s="65"/>
      <c r="R142" s="65"/>
    </row>
    <row r="143" spans="2:18" x14ac:dyDescent="0.2">
      <c r="B143" s="223"/>
      <c r="C143" s="223"/>
      <c r="D143" s="223"/>
      <c r="E143" s="223"/>
      <c r="F143" s="65"/>
      <c r="G143" s="65"/>
      <c r="H143" s="65"/>
      <c r="I143" s="132"/>
      <c r="J143" s="132"/>
      <c r="K143" s="65"/>
      <c r="L143" s="65"/>
      <c r="M143" s="65"/>
      <c r="N143" s="65"/>
      <c r="O143" s="65"/>
      <c r="P143" s="65"/>
      <c r="Q143" s="65"/>
      <c r="R143" s="65"/>
    </row>
    <row r="144" spans="2:18" x14ac:dyDescent="0.2">
      <c r="B144" s="223"/>
      <c r="C144" s="223"/>
      <c r="D144" s="223"/>
      <c r="E144" s="223"/>
      <c r="F144" s="65"/>
      <c r="G144" s="65"/>
      <c r="H144" s="65"/>
      <c r="I144" s="132"/>
      <c r="J144" s="132"/>
      <c r="K144" s="65"/>
      <c r="L144" s="65"/>
      <c r="M144" s="65"/>
      <c r="N144" s="65"/>
      <c r="O144" s="65"/>
      <c r="P144" s="65"/>
      <c r="Q144" s="65"/>
      <c r="R144" s="65"/>
    </row>
    <row r="145" spans="2:18" x14ac:dyDescent="0.2">
      <c r="B145" s="223"/>
      <c r="C145" s="223"/>
      <c r="D145" s="223"/>
      <c r="E145" s="223"/>
      <c r="F145" s="65"/>
      <c r="G145" s="65"/>
      <c r="H145" s="65"/>
      <c r="I145" s="132"/>
      <c r="J145" s="132"/>
      <c r="K145" s="65"/>
      <c r="L145" s="65"/>
      <c r="M145" s="65"/>
      <c r="N145" s="65"/>
      <c r="O145" s="65"/>
      <c r="P145" s="65"/>
      <c r="Q145" s="65"/>
      <c r="R145" s="65"/>
    </row>
    <row r="146" spans="2:18" x14ac:dyDescent="0.2">
      <c r="B146" s="223"/>
      <c r="C146" s="223"/>
      <c r="D146" s="223"/>
      <c r="E146" s="223"/>
      <c r="F146" s="65"/>
      <c r="G146" s="65"/>
      <c r="H146" s="65"/>
      <c r="I146" s="132"/>
      <c r="J146" s="132"/>
      <c r="K146" s="65"/>
      <c r="L146" s="65"/>
      <c r="M146" s="65"/>
      <c r="N146" s="65"/>
      <c r="O146" s="65"/>
      <c r="P146" s="65"/>
      <c r="Q146" s="65"/>
      <c r="R146" s="65"/>
    </row>
    <row r="147" spans="2:18" x14ac:dyDescent="0.2">
      <c r="B147" s="223"/>
      <c r="C147" s="223"/>
      <c r="D147" s="223"/>
      <c r="E147" s="223"/>
      <c r="F147" s="65"/>
      <c r="G147" s="65"/>
      <c r="H147" s="65"/>
      <c r="I147" s="132"/>
      <c r="J147" s="132"/>
      <c r="K147" s="65"/>
      <c r="L147" s="65"/>
      <c r="M147" s="65"/>
      <c r="N147" s="65"/>
      <c r="O147" s="65"/>
      <c r="P147" s="65"/>
      <c r="Q147" s="65"/>
      <c r="R147" s="65"/>
    </row>
    <row r="148" spans="2:18" x14ac:dyDescent="0.2">
      <c r="B148" s="223"/>
      <c r="C148" s="223"/>
      <c r="D148" s="223"/>
      <c r="E148" s="223"/>
      <c r="F148" s="65"/>
      <c r="G148" s="65"/>
      <c r="H148" s="65"/>
      <c r="I148" s="132"/>
      <c r="J148" s="132"/>
      <c r="K148" s="65"/>
      <c r="L148" s="65"/>
      <c r="M148" s="65"/>
      <c r="N148" s="65"/>
      <c r="O148" s="65"/>
      <c r="P148" s="65"/>
      <c r="Q148" s="65"/>
      <c r="R148" s="65"/>
    </row>
    <row r="149" spans="2:18" x14ac:dyDescent="0.2">
      <c r="B149" s="223"/>
      <c r="C149" s="223"/>
      <c r="D149" s="223"/>
      <c r="E149" s="223"/>
      <c r="F149" s="65"/>
      <c r="G149" s="65"/>
      <c r="H149" s="65"/>
      <c r="I149" s="132"/>
      <c r="J149" s="132"/>
      <c r="K149" s="65"/>
      <c r="L149" s="65"/>
      <c r="M149" s="65"/>
      <c r="N149" s="65"/>
      <c r="O149" s="65"/>
      <c r="P149" s="65"/>
      <c r="Q149" s="65"/>
      <c r="R149" s="65"/>
    </row>
    <row r="150" spans="2:18" x14ac:dyDescent="0.2">
      <c r="B150" s="223"/>
      <c r="C150" s="223"/>
      <c r="D150" s="223"/>
      <c r="E150" s="223"/>
      <c r="F150" s="65"/>
      <c r="G150" s="65"/>
      <c r="H150" s="65"/>
      <c r="I150" s="132"/>
      <c r="J150" s="132"/>
      <c r="K150" s="65"/>
      <c r="L150" s="65"/>
      <c r="M150" s="65"/>
      <c r="N150" s="65"/>
      <c r="O150" s="65"/>
      <c r="P150" s="65"/>
      <c r="Q150" s="65"/>
      <c r="R150" s="65"/>
    </row>
    <row r="151" spans="2:18" x14ac:dyDescent="0.2">
      <c r="B151" s="223"/>
      <c r="C151" s="223"/>
      <c r="D151" s="223"/>
      <c r="E151" s="223"/>
      <c r="F151" s="65"/>
      <c r="G151" s="65"/>
      <c r="H151" s="65"/>
      <c r="I151" s="132"/>
      <c r="J151" s="132"/>
      <c r="K151" s="65"/>
      <c r="L151" s="65"/>
      <c r="M151" s="65"/>
      <c r="N151" s="65"/>
      <c r="O151" s="65"/>
      <c r="P151" s="65"/>
      <c r="Q151" s="65"/>
      <c r="R151" s="65"/>
    </row>
    <row r="152" spans="2:18" x14ac:dyDescent="0.2">
      <c r="B152" s="223"/>
      <c r="C152" s="223"/>
      <c r="D152" s="223"/>
      <c r="E152" s="223"/>
      <c r="F152" s="65"/>
      <c r="G152" s="65"/>
      <c r="H152" s="65"/>
      <c r="I152" s="132"/>
      <c r="J152" s="132"/>
      <c r="K152" s="65"/>
      <c r="L152" s="65"/>
      <c r="M152" s="65"/>
      <c r="N152" s="65"/>
      <c r="O152" s="65"/>
      <c r="P152" s="65"/>
      <c r="Q152" s="65"/>
      <c r="R152" s="65"/>
    </row>
    <row r="153" spans="2:18" x14ac:dyDescent="0.2">
      <c r="B153" s="223"/>
      <c r="C153" s="223"/>
      <c r="D153" s="223"/>
      <c r="E153" s="223"/>
      <c r="F153" s="65"/>
      <c r="G153" s="65"/>
      <c r="H153" s="65"/>
      <c r="I153" s="132"/>
      <c r="J153" s="132"/>
      <c r="K153" s="65"/>
      <c r="L153" s="65"/>
      <c r="M153" s="65"/>
      <c r="N153" s="65"/>
      <c r="O153" s="65"/>
      <c r="P153" s="65"/>
      <c r="Q153" s="65"/>
      <c r="R153" s="65"/>
    </row>
    <row r="154" spans="2:18" x14ac:dyDescent="0.2">
      <c r="B154" s="223"/>
      <c r="C154" s="223"/>
      <c r="D154" s="223"/>
      <c r="E154" s="223"/>
      <c r="F154" s="65"/>
      <c r="G154" s="65"/>
      <c r="H154" s="65"/>
      <c r="I154" s="132"/>
      <c r="J154" s="132"/>
      <c r="K154" s="65"/>
      <c r="L154" s="65"/>
      <c r="M154" s="65"/>
      <c r="N154" s="65"/>
      <c r="O154" s="65"/>
      <c r="P154" s="65"/>
      <c r="Q154" s="65"/>
      <c r="R154" s="65"/>
    </row>
    <row r="155" spans="2:18" x14ac:dyDescent="0.2">
      <c r="B155" s="223"/>
      <c r="C155" s="223"/>
      <c r="D155" s="223"/>
      <c r="E155" s="223"/>
      <c r="F155" s="65"/>
      <c r="G155" s="65"/>
      <c r="H155" s="65"/>
      <c r="I155" s="132"/>
      <c r="J155" s="132"/>
      <c r="K155" s="65"/>
      <c r="L155" s="65"/>
      <c r="M155" s="65"/>
      <c r="N155" s="65"/>
      <c r="O155" s="65"/>
      <c r="P155" s="65"/>
      <c r="Q155" s="65"/>
      <c r="R155" s="65"/>
    </row>
    <row r="156" spans="2:18" x14ac:dyDescent="0.2">
      <c r="B156" s="223"/>
      <c r="C156" s="223"/>
      <c r="D156" s="223"/>
      <c r="E156" s="223"/>
      <c r="F156" s="65"/>
      <c r="G156" s="65"/>
      <c r="H156" s="65"/>
      <c r="I156" s="132"/>
      <c r="J156" s="132"/>
      <c r="K156" s="65"/>
      <c r="L156" s="65"/>
      <c r="M156" s="65"/>
      <c r="N156" s="65"/>
      <c r="O156" s="65"/>
      <c r="P156" s="65"/>
      <c r="Q156" s="65"/>
      <c r="R156" s="65"/>
    </row>
    <row r="157" spans="2:18" x14ac:dyDescent="0.2">
      <c r="B157" s="223"/>
      <c r="C157" s="223"/>
      <c r="D157" s="223"/>
      <c r="E157" s="223"/>
      <c r="F157" s="65"/>
      <c r="G157" s="65"/>
      <c r="H157" s="65"/>
      <c r="I157" s="132"/>
      <c r="J157" s="132"/>
      <c r="K157" s="65"/>
      <c r="L157" s="65"/>
      <c r="M157" s="65"/>
      <c r="N157" s="65"/>
      <c r="O157" s="65"/>
      <c r="P157" s="65"/>
      <c r="Q157" s="65"/>
      <c r="R157" s="65"/>
    </row>
    <row r="158" spans="2:18" x14ac:dyDescent="0.2">
      <c r="B158" s="223"/>
      <c r="C158" s="223"/>
      <c r="D158" s="223"/>
      <c r="E158" s="223"/>
      <c r="F158" s="65"/>
      <c r="G158" s="65"/>
      <c r="H158" s="65"/>
      <c r="I158" s="132"/>
      <c r="J158" s="132"/>
      <c r="K158" s="65"/>
      <c r="L158" s="65"/>
      <c r="M158" s="65"/>
      <c r="N158" s="65"/>
      <c r="O158" s="65"/>
      <c r="P158" s="65"/>
      <c r="Q158" s="65"/>
      <c r="R158" s="65"/>
    </row>
    <row r="159" spans="2:18" x14ac:dyDescent="0.2">
      <c r="B159" s="223"/>
      <c r="C159" s="223"/>
      <c r="D159" s="223"/>
      <c r="E159" s="223"/>
      <c r="F159" s="65"/>
      <c r="G159" s="65"/>
      <c r="H159" s="65"/>
      <c r="I159" s="132"/>
      <c r="J159" s="132"/>
      <c r="K159" s="65"/>
      <c r="L159" s="65"/>
      <c r="M159" s="65"/>
      <c r="N159" s="65"/>
      <c r="O159" s="65"/>
      <c r="P159" s="65"/>
      <c r="Q159" s="65"/>
      <c r="R159" s="65"/>
    </row>
    <row r="160" spans="2:18" x14ac:dyDescent="0.2">
      <c r="B160" s="223"/>
      <c r="C160" s="223"/>
      <c r="D160" s="223"/>
      <c r="E160" s="223"/>
      <c r="F160" s="65"/>
      <c r="G160" s="65"/>
      <c r="H160" s="65"/>
      <c r="I160" s="132"/>
      <c r="J160" s="132"/>
      <c r="K160" s="65"/>
      <c r="L160" s="65"/>
      <c r="M160" s="65"/>
      <c r="N160" s="65"/>
      <c r="O160" s="65"/>
      <c r="P160" s="65"/>
      <c r="Q160" s="65"/>
      <c r="R160" s="65"/>
    </row>
    <row r="161" spans="2:18" x14ac:dyDescent="0.2">
      <c r="B161" s="223"/>
      <c r="C161" s="223"/>
      <c r="D161" s="223"/>
      <c r="E161" s="223"/>
      <c r="F161" s="65"/>
      <c r="G161" s="65"/>
      <c r="H161" s="65"/>
      <c r="I161" s="132"/>
      <c r="J161" s="132"/>
      <c r="K161" s="65"/>
      <c r="L161" s="65"/>
      <c r="M161" s="65"/>
      <c r="N161" s="65"/>
      <c r="O161" s="65"/>
      <c r="P161" s="65"/>
      <c r="Q161" s="65"/>
      <c r="R161" s="65"/>
    </row>
    <row r="162" spans="2:18" x14ac:dyDescent="0.2">
      <c r="B162" s="223"/>
      <c r="C162" s="223"/>
      <c r="D162" s="223"/>
      <c r="E162" s="223"/>
      <c r="F162" s="65"/>
      <c r="G162" s="65"/>
      <c r="H162" s="65"/>
      <c r="I162" s="132"/>
      <c r="J162" s="132"/>
      <c r="K162" s="65"/>
      <c r="L162" s="65"/>
      <c r="M162" s="65"/>
      <c r="N162" s="65"/>
      <c r="O162" s="65"/>
      <c r="P162" s="65"/>
      <c r="Q162" s="65"/>
      <c r="R162" s="65"/>
    </row>
    <row r="163" spans="2:18" x14ac:dyDescent="0.2">
      <c r="B163" s="223"/>
      <c r="C163" s="223"/>
      <c r="D163" s="223"/>
      <c r="E163" s="223"/>
      <c r="F163" s="65"/>
      <c r="G163" s="65"/>
      <c r="H163" s="65"/>
      <c r="I163" s="132"/>
      <c r="J163" s="132"/>
      <c r="K163" s="65"/>
      <c r="L163" s="65"/>
      <c r="M163" s="65"/>
      <c r="N163" s="65"/>
      <c r="O163" s="65"/>
      <c r="P163" s="65"/>
      <c r="Q163" s="65"/>
      <c r="R163" s="65"/>
    </row>
    <row r="164" spans="2:18" x14ac:dyDescent="0.2">
      <c r="B164" s="223"/>
      <c r="C164" s="223"/>
      <c r="D164" s="223"/>
      <c r="E164" s="223"/>
      <c r="F164" s="65"/>
      <c r="G164" s="65"/>
      <c r="H164" s="65"/>
      <c r="I164" s="132"/>
      <c r="J164" s="132"/>
      <c r="K164" s="65"/>
      <c r="L164" s="65"/>
      <c r="M164" s="65"/>
      <c r="N164" s="65"/>
      <c r="O164" s="65"/>
      <c r="P164" s="65"/>
      <c r="Q164" s="65"/>
      <c r="R164" s="65"/>
    </row>
    <row r="165" spans="2:18" x14ac:dyDescent="0.2">
      <c r="B165" s="223"/>
      <c r="C165" s="223"/>
      <c r="D165" s="223"/>
      <c r="E165" s="223"/>
      <c r="F165" s="65"/>
      <c r="G165" s="65"/>
      <c r="H165" s="65"/>
      <c r="I165" s="132"/>
      <c r="J165" s="132"/>
      <c r="K165" s="65"/>
      <c r="L165" s="65"/>
      <c r="M165" s="65"/>
      <c r="N165" s="65"/>
      <c r="O165" s="65"/>
      <c r="P165" s="65"/>
      <c r="Q165" s="65"/>
      <c r="R165" s="65"/>
    </row>
    <row r="166" spans="2:18" x14ac:dyDescent="0.2">
      <c r="B166" s="223"/>
      <c r="C166" s="223"/>
      <c r="D166" s="223"/>
      <c r="E166" s="223"/>
      <c r="F166" s="65"/>
      <c r="G166" s="65"/>
      <c r="H166" s="65"/>
      <c r="I166" s="132"/>
      <c r="J166" s="132"/>
      <c r="K166" s="65"/>
      <c r="L166" s="65"/>
      <c r="M166" s="65"/>
      <c r="N166" s="65"/>
      <c r="O166" s="65"/>
      <c r="P166" s="65"/>
      <c r="Q166" s="65"/>
      <c r="R166" s="65"/>
    </row>
    <row r="167" spans="2:18" x14ac:dyDescent="0.2">
      <c r="B167" s="223"/>
      <c r="C167" s="223"/>
      <c r="D167" s="223"/>
      <c r="E167" s="223"/>
      <c r="F167" s="65"/>
      <c r="G167" s="65"/>
      <c r="H167" s="65"/>
      <c r="I167" s="132"/>
      <c r="J167" s="132"/>
      <c r="K167" s="65"/>
      <c r="L167" s="65"/>
      <c r="M167" s="65"/>
      <c r="N167" s="65"/>
      <c r="O167" s="65"/>
      <c r="P167" s="65"/>
      <c r="Q167" s="65"/>
      <c r="R167" s="65"/>
    </row>
    <row r="168" spans="2:18" x14ac:dyDescent="0.2">
      <c r="B168" s="223"/>
      <c r="C168" s="223"/>
      <c r="D168" s="223"/>
      <c r="E168" s="223"/>
      <c r="F168" s="65"/>
      <c r="G168" s="65"/>
      <c r="H168" s="65"/>
      <c r="I168" s="132"/>
      <c r="J168" s="132"/>
      <c r="K168" s="65"/>
      <c r="L168" s="65"/>
      <c r="M168" s="65"/>
      <c r="N168" s="65"/>
      <c r="O168" s="65"/>
      <c r="P168" s="65"/>
      <c r="Q168" s="65"/>
      <c r="R168" s="65"/>
    </row>
    <row r="169" spans="2:18" x14ac:dyDescent="0.2">
      <c r="B169" s="223"/>
      <c r="C169" s="223"/>
      <c r="D169" s="223"/>
      <c r="E169" s="223"/>
      <c r="F169" s="65"/>
      <c r="G169" s="65"/>
      <c r="H169" s="65"/>
      <c r="I169" s="132"/>
      <c r="J169" s="132"/>
      <c r="K169" s="65"/>
      <c r="L169" s="65"/>
      <c r="M169" s="65"/>
      <c r="N169" s="65"/>
      <c r="O169" s="65"/>
      <c r="P169" s="65"/>
      <c r="Q169" s="65"/>
      <c r="R169" s="65"/>
    </row>
    <row r="170" spans="2:18" x14ac:dyDescent="0.2">
      <c r="B170" s="223"/>
      <c r="C170" s="223"/>
      <c r="D170" s="223"/>
      <c r="E170" s="223"/>
      <c r="F170" s="65"/>
      <c r="G170" s="65"/>
      <c r="H170" s="65"/>
      <c r="I170" s="132"/>
      <c r="J170" s="132"/>
      <c r="K170" s="65"/>
      <c r="L170" s="65"/>
      <c r="M170" s="65"/>
      <c r="N170" s="65"/>
      <c r="O170" s="65"/>
      <c r="P170" s="65"/>
      <c r="Q170" s="65"/>
      <c r="R170" s="65"/>
    </row>
    <row r="171" spans="2:18" x14ac:dyDescent="0.2">
      <c r="B171" s="223"/>
      <c r="C171" s="223"/>
      <c r="D171" s="223"/>
      <c r="E171" s="223"/>
      <c r="F171" s="65"/>
      <c r="G171" s="65"/>
      <c r="H171" s="65"/>
      <c r="I171" s="132"/>
      <c r="J171" s="132"/>
      <c r="K171" s="65"/>
      <c r="L171" s="65"/>
      <c r="M171" s="65"/>
      <c r="N171" s="65"/>
      <c r="O171" s="65"/>
      <c r="P171" s="65"/>
      <c r="Q171" s="65"/>
      <c r="R171" s="65"/>
    </row>
    <row r="172" spans="2:18" x14ac:dyDescent="0.2">
      <c r="B172" s="223"/>
      <c r="C172" s="223"/>
      <c r="D172" s="223"/>
      <c r="E172" s="223"/>
      <c r="F172" s="65"/>
      <c r="G172" s="65"/>
      <c r="H172" s="65"/>
      <c r="I172" s="132"/>
      <c r="J172" s="132"/>
      <c r="K172" s="65"/>
      <c r="L172" s="65"/>
      <c r="M172" s="65"/>
      <c r="N172" s="65"/>
      <c r="O172" s="65"/>
      <c r="P172" s="65"/>
      <c r="Q172" s="65"/>
      <c r="R172" s="65"/>
    </row>
    <row r="173" spans="2:18" x14ac:dyDescent="0.2">
      <c r="B173" s="223"/>
      <c r="C173" s="223"/>
      <c r="D173" s="223"/>
      <c r="E173" s="223"/>
      <c r="F173" s="65"/>
      <c r="G173" s="65"/>
      <c r="H173" s="65"/>
      <c r="I173" s="132"/>
      <c r="J173" s="132"/>
      <c r="K173" s="65"/>
      <c r="L173" s="65"/>
      <c r="M173" s="65"/>
      <c r="N173" s="65"/>
      <c r="O173" s="65"/>
      <c r="P173" s="65"/>
      <c r="Q173" s="65"/>
      <c r="R173" s="65"/>
    </row>
    <row r="174" spans="2:18" x14ac:dyDescent="0.2">
      <c r="B174" s="223"/>
      <c r="C174" s="223"/>
      <c r="D174" s="223"/>
      <c r="E174" s="223"/>
      <c r="F174" s="65"/>
      <c r="G174" s="65"/>
      <c r="H174" s="65"/>
      <c r="I174" s="132"/>
      <c r="J174" s="132"/>
      <c r="K174" s="65"/>
      <c r="L174" s="65"/>
      <c r="M174" s="65"/>
      <c r="N174" s="65"/>
      <c r="O174" s="65"/>
      <c r="P174" s="65"/>
      <c r="Q174" s="65"/>
      <c r="R174" s="65"/>
    </row>
    <row r="175" spans="2:18" x14ac:dyDescent="0.2">
      <c r="B175" s="223"/>
      <c r="C175" s="223"/>
      <c r="D175" s="223"/>
      <c r="E175" s="223"/>
      <c r="F175" s="65"/>
      <c r="G175" s="65"/>
      <c r="H175" s="65"/>
      <c r="I175" s="132"/>
      <c r="J175" s="132"/>
      <c r="K175" s="65"/>
      <c r="L175" s="65"/>
      <c r="M175" s="65"/>
      <c r="N175" s="65"/>
      <c r="O175" s="65"/>
      <c r="P175" s="65"/>
      <c r="Q175" s="65"/>
      <c r="R175" s="65"/>
    </row>
    <row r="176" spans="2:18" x14ac:dyDescent="0.2">
      <c r="B176" s="223"/>
      <c r="C176" s="223"/>
      <c r="D176" s="223"/>
      <c r="E176" s="223"/>
      <c r="F176" s="65"/>
      <c r="G176" s="65"/>
      <c r="H176" s="65"/>
      <c r="I176" s="132"/>
      <c r="J176" s="132"/>
      <c r="K176" s="65"/>
      <c r="L176" s="65"/>
      <c r="M176" s="65"/>
      <c r="N176" s="65"/>
      <c r="O176" s="65"/>
      <c r="P176" s="65"/>
      <c r="Q176" s="65"/>
      <c r="R176" s="65"/>
    </row>
    <row r="177" spans="2:18" x14ac:dyDescent="0.2">
      <c r="B177" s="223"/>
      <c r="C177" s="223"/>
      <c r="D177" s="223"/>
      <c r="E177" s="223"/>
      <c r="F177" s="65"/>
      <c r="G177" s="65"/>
      <c r="H177" s="65"/>
      <c r="I177" s="132"/>
      <c r="J177" s="132"/>
      <c r="K177" s="65"/>
      <c r="L177" s="65"/>
      <c r="M177" s="65"/>
      <c r="N177" s="65"/>
      <c r="O177" s="65"/>
      <c r="P177" s="65"/>
      <c r="Q177" s="65"/>
      <c r="R177" s="65"/>
    </row>
    <row r="178" spans="2:18" x14ac:dyDescent="0.2">
      <c r="B178" s="223"/>
      <c r="C178" s="223"/>
      <c r="D178" s="223"/>
      <c r="E178" s="223"/>
      <c r="F178" s="65"/>
      <c r="G178" s="65"/>
      <c r="H178" s="65"/>
      <c r="I178" s="132"/>
      <c r="J178" s="132"/>
      <c r="K178" s="65"/>
      <c r="L178" s="65"/>
      <c r="M178" s="65"/>
      <c r="N178" s="65"/>
      <c r="O178" s="65"/>
      <c r="P178" s="65"/>
      <c r="Q178" s="65"/>
      <c r="R178" s="65"/>
    </row>
    <row r="179" spans="2:18" x14ac:dyDescent="0.2">
      <c r="B179" s="223"/>
      <c r="C179" s="223"/>
      <c r="D179" s="223"/>
      <c r="E179" s="223"/>
      <c r="F179" s="65"/>
      <c r="G179" s="65"/>
      <c r="H179" s="65"/>
      <c r="I179" s="132"/>
      <c r="J179" s="132"/>
      <c r="K179" s="65"/>
      <c r="L179" s="65"/>
      <c r="M179" s="65"/>
      <c r="N179" s="65"/>
      <c r="O179" s="65"/>
      <c r="P179" s="65"/>
      <c r="Q179" s="65"/>
      <c r="R179" s="65"/>
    </row>
    <row r="180" spans="2:18" x14ac:dyDescent="0.2">
      <c r="B180" s="223"/>
      <c r="C180" s="223"/>
      <c r="D180" s="223"/>
      <c r="E180" s="223"/>
      <c r="F180" s="65"/>
      <c r="G180" s="65"/>
      <c r="H180" s="65"/>
      <c r="I180" s="132"/>
      <c r="J180" s="132"/>
      <c r="K180" s="65"/>
      <c r="L180" s="65"/>
      <c r="M180" s="65"/>
      <c r="N180" s="65"/>
      <c r="O180" s="65"/>
      <c r="P180" s="65"/>
      <c r="Q180" s="65"/>
      <c r="R180" s="65"/>
    </row>
    <row r="181" spans="2:18" x14ac:dyDescent="0.2">
      <c r="B181" s="223"/>
      <c r="C181" s="223"/>
      <c r="D181" s="223"/>
      <c r="E181" s="223"/>
      <c r="F181" s="65"/>
      <c r="G181" s="65"/>
      <c r="H181" s="65"/>
      <c r="I181" s="132"/>
      <c r="J181" s="132"/>
      <c r="K181" s="65"/>
      <c r="L181" s="65"/>
      <c r="M181" s="65"/>
      <c r="N181" s="65"/>
      <c r="O181" s="65"/>
      <c r="P181" s="65"/>
      <c r="Q181" s="65"/>
      <c r="R181" s="65"/>
    </row>
    <row r="182" spans="2:18" x14ac:dyDescent="0.2">
      <c r="B182" s="223"/>
      <c r="C182" s="223"/>
      <c r="D182" s="223"/>
      <c r="E182" s="223"/>
      <c r="F182" s="65"/>
      <c r="G182" s="65"/>
      <c r="H182" s="65"/>
      <c r="I182" s="132"/>
      <c r="J182" s="132"/>
      <c r="K182" s="65"/>
      <c r="L182" s="65"/>
      <c r="M182" s="65"/>
      <c r="N182" s="65"/>
      <c r="O182" s="65"/>
      <c r="P182" s="65"/>
      <c r="Q182" s="65"/>
      <c r="R182" s="65"/>
    </row>
    <row r="183" spans="2:18" x14ac:dyDescent="0.2">
      <c r="B183" s="223"/>
      <c r="C183" s="223"/>
      <c r="D183" s="223"/>
      <c r="E183" s="223"/>
      <c r="F183" s="65"/>
      <c r="G183" s="65"/>
      <c r="H183" s="65"/>
      <c r="I183" s="132"/>
      <c r="J183" s="132"/>
      <c r="K183" s="65"/>
      <c r="L183" s="65"/>
      <c r="M183" s="65"/>
      <c r="N183" s="65"/>
      <c r="O183" s="65"/>
      <c r="P183" s="65"/>
      <c r="Q183" s="65"/>
      <c r="R183" s="65"/>
    </row>
    <row r="184" spans="2:18" x14ac:dyDescent="0.2">
      <c r="B184" s="223"/>
      <c r="C184" s="223"/>
      <c r="D184" s="223"/>
      <c r="E184" s="223"/>
      <c r="F184" s="65"/>
      <c r="G184" s="65"/>
      <c r="H184" s="65"/>
      <c r="I184" s="132"/>
      <c r="J184" s="132"/>
      <c r="K184" s="65"/>
      <c r="L184" s="65"/>
      <c r="M184" s="65"/>
      <c r="N184" s="65"/>
      <c r="O184" s="65"/>
      <c r="P184" s="65"/>
      <c r="Q184" s="65"/>
      <c r="R184" s="65"/>
    </row>
    <row r="185" spans="2:18" x14ac:dyDescent="0.2">
      <c r="B185" s="223"/>
      <c r="C185" s="223"/>
      <c r="D185" s="223"/>
      <c r="E185" s="223"/>
      <c r="F185" s="65"/>
      <c r="G185" s="65"/>
      <c r="H185" s="65"/>
      <c r="I185" s="132"/>
      <c r="J185" s="132"/>
      <c r="K185" s="65"/>
      <c r="L185" s="65"/>
      <c r="M185" s="65"/>
      <c r="N185" s="65"/>
      <c r="O185" s="65"/>
      <c r="P185" s="65"/>
      <c r="Q185" s="65"/>
      <c r="R185" s="65"/>
    </row>
    <row r="186" spans="2:18" x14ac:dyDescent="0.2">
      <c r="B186" s="223"/>
      <c r="C186" s="223"/>
      <c r="D186" s="223"/>
      <c r="E186" s="223"/>
      <c r="F186" s="65"/>
      <c r="G186" s="65"/>
      <c r="H186" s="65"/>
      <c r="I186" s="132"/>
      <c r="J186" s="132"/>
      <c r="K186" s="65"/>
      <c r="L186" s="65"/>
      <c r="M186" s="65"/>
      <c r="N186" s="65"/>
      <c r="O186" s="65"/>
      <c r="P186" s="65"/>
      <c r="Q186" s="65"/>
      <c r="R186" s="65"/>
    </row>
    <row r="187" spans="2:18" x14ac:dyDescent="0.2">
      <c r="B187" s="223"/>
      <c r="C187" s="223"/>
      <c r="D187" s="223"/>
      <c r="E187" s="223"/>
      <c r="F187" s="65"/>
      <c r="G187" s="65"/>
      <c r="H187" s="65"/>
      <c r="I187" s="132"/>
      <c r="J187" s="132"/>
      <c r="K187" s="65"/>
      <c r="L187" s="65"/>
      <c r="M187" s="65"/>
      <c r="N187" s="65"/>
      <c r="O187" s="65"/>
      <c r="P187" s="65"/>
      <c r="Q187" s="65"/>
      <c r="R187" s="65"/>
    </row>
    <row r="188" spans="2:18" x14ac:dyDescent="0.2">
      <c r="B188" s="223"/>
      <c r="C188" s="223"/>
      <c r="D188" s="223"/>
      <c r="E188" s="223"/>
      <c r="F188" s="65"/>
      <c r="G188" s="65"/>
      <c r="H188" s="65"/>
      <c r="I188" s="132"/>
      <c r="J188" s="132"/>
      <c r="K188" s="65"/>
      <c r="L188" s="65"/>
      <c r="M188" s="65"/>
      <c r="N188" s="65"/>
      <c r="O188" s="65"/>
      <c r="P188" s="65"/>
      <c r="Q188" s="65"/>
      <c r="R188" s="65"/>
    </row>
    <row r="189" spans="2:18" x14ac:dyDescent="0.2">
      <c r="B189" s="223"/>
      <c r="C189" s="223"/>
      <c r="D189" s="223"/>
      <c r="E189" s="223"/>
      <c r="F189" s="65"/>
      <c r="G189" s="65"/>
      <c r="H189" s="65"/>
      <c r="I189" s="132"/>
      <c r="J189" s="132"/>
      <c r="K189" s="65"/>
      <c r="L189" s="65"/>
      <c r="M189" s="65"/>
      <c r="N189" s="65"/>
      <c r="O189" s="65"/>
      <c r="P189" s="65"/>
      <c r="Q189" s="65"/>
      <c r="R189" s="65"/>
    </row>
    <row r="190" spans="2:18" x14ac:dyDescent="0.2">
      <c r="B190" s="223"/>
      <c r="C190" s="223"/>
      <c r="D190" s="223"/>
      <c r="E190" s="223"/>
      <c r="F190" s="65"/>
      <c r="G190" s="65"/>
      <c r="H190" s="65"/>
      <c r="I190" s="132"/>
      <c r="J190" s="132"/>
      <c r="K190" s="65"/>
      <c r="L190" s="65"/>
      <c r="M190" s="65"/>
      <c r="N190" s="65"/>
      <c r="O190" s="65"/>
      <c r="P190" s="65"/>
      <c r="Q190" s="65"/>
      <c r="R190" s="65"/>
    </row>
    <row r="191" spans="2:18" x14ac:dyDescent="0.2">
      <c r="B191" s="223"/>
      <c r="C191" s="223"/>
      <c r="D191" s="223"/>
      <c r="E191" s="223"/>
      <c r="F191" s="65"/>
      <c r="G191" s="65"/>
      <c r="H191" s="65"/>
      <c r="I191" s="132"/>
      <c r="J191" s="132"/>
      <c r="K191" s="65"/>
      <c r="L191" s="65"/>
      <c r="M191" s="65"/>
      <c r="N191" s="65"/>
      <c r="O191" s="65"/>
      <c r="P191" s="65"/>
      <c r="Q191" s="65"/>
      <c r="R191" s="65"/>
    </row>
    <row r="192" spans="2:18" x14ac:dyDescent="0.2">
      <c r="B192" s="223"/>
      <c r="C192" s="223"/>
      <c r="D192" s="223"/>
      <c r="E192" s="223"/>
      <c r="F192" s="65"/>
      <c r="G192" s="65"/>
      <c r="H192" s="65"/>
      <c r="I192" s="132"/>
      <c r="J192" s="132"/>
      <c r="K192" s="65"/>
      <c r="L192" s="65"/>
      <c r="M192" s="65"/>
      <c r="N192" s="65"/>
      <c r="O192" s="65"/>
      <c r="P192" s="65"/>
      <c r="Q192" s="65"/>
      <c r="R192" s="65"/>
    </row>
    <row r="193" spans="2:18" x14ac:dyDescent="0.2">
      <c r="B193" s="223"/>
      <c r="C193" s="223"/>
      <c r="D193" s="223"/>
      <c r="E193" s="223"/>
      <c r="F193" s="65"/>
      <c r="G193" s="65"/>
      <c r="H193" s="65"/>
      <c r="I193" s="132"/>
      <c r="J193" s="132"/>
      <c r="K193" s="65"/>
      <c r="L193" s="65"/>
      <c r="M193" s="65"/>
      <c r="N193" s="65"/>
      <c r="O193" s="65"/>
      <c r="P193" s="65"/>
      <c r="Q193" s="65"/>
      <c r="R193" s="65"/>
    </row>
    <row r="194" spans="2:18" x14ac:dyDescent="0.2">
      <c r="B194" s="223"/>
      <c r="C194" s="223"/>
      <c r="D194" s="223"/>
      <c r="E194" s="223"/>
      <c r="F194" s="65"/>
      <c r="G194" s="65"/>
      <c r="H194" s="65"/>
      <c r="I194" s="132"/>
      <c r="J194" s="132"/>
      <c r="K194" s="65"/>
      <c r="L194" s="65"/>
      <c r="M194" s="65"/>
      <c r="N194" s="65"/>
      <c r="O194" s="65"/>
      <c r="P194" s="65"/>
      <c r="Q194" s="65"/>
      <c r="R194" s="65"/>
    </row>
    <row r="195" spans="2:18" x14ac:dyDescent="0.2">
      <c r="B195" s="223"/>
      <c r="C195" s="223"/>
      <c r="D195" s="223"/>
      <c r="E195" s="223"/>
      <c r="F195" s="65"/>
      <c r="G195" s="65"/>
      <c r="H195" s="65"/>
      <c r="I195" s="132"/>
      <c r="J195" s="132"/>
      <c r="K195" s="65"/>
      <c r="L195" s="65"/>
      <c r="M195" s="65"/>
      <c r="N195" s="65"/>
      <c r="O195" s="65"/>
      <c r="P195" s="65"/>
      <c r="Q195" s="65"/>
      <c r="R195" s="65"/>
    </row>
    <row r="196" spans="2:18" x14ac:dyDescent="0.2">
      <c r="B196" s="223"/>
      <c r="C196" s="223"/>
      <c r="D196" s="223"/>
      <c r="E196" s="223"/>
      <c r="F196" s="65"/>
      <c r="G196" s="65"/>
      <c r="H196" s="65"/>
      <c r="I196" s="132"/>
      <c r="J196" s="132"/>
      <c r="K196" s="65"/>
      <c r="L196" s="65"/>
      <c r="M196" s="65"/>
      <c r="N196" s="65"/>
      <c r="O196" s="65"/>
      <c r="P196" s="65"/>
      <c r="Q196" s="65"/>
      <c r="R196" s="65"/>
    </row>
    <row r="197" spans="2:18" x14ac:dyDescent="0.2">
      <c r="B197" s="223"/>
      <c r="C197" s="223"/>
      <c r="D197" s="223"/>
      <c r="E197" s="223"/>
      <c r="F197" s="65"/>
      <c r="G197" s="65"/>
      <c r="H197" s="65"/>
      <c r="I197" s="132"/>
      <c r="J197" s="132"/>
      <c r="K197" s="65"/>
      <c r="L197" s="65"/>
      <c r="M197" s="65"/>
      <c r="N197" s="65"/>
      <c r="O197" s="65"/>
      <c r="P197" s="65"/>
      <c r="Q197" s="65"/>
      <c r="R197" s="65"/>
    </row>
    <row r="198" spans="2:18" x14ac:dyDescent="0.2">
      <c r="B198" s="223"/>
      <c r="C198" s="223"/>
      <c r="D198" s="223"/>
      <c r="E198" s="223"/>
      <c r="F198" s="65"/>
      <c r="G198" s="65"/>
      <c r="H198" s="65"/>
      <c r="I198" s="132"/>
      <c r="J198" s="132"/>
      <c r="K198" s="65"/>
      <c r="L198" s="65"/>
      <c r="M198" s="65"/>
      <c r="N198" s="65"/>
      <c r="O198" s="65"/>
      <c r="P198" s="65"/>
      <c r="Q198" s="65"/>
      <c r="R198" s="65"/>
    </row>
    <row r="199" spans="2:18" x14ac:dyDescent="0.2">
      <c r="B199" s="223"/>
      <c r="C199" s="223"/>
      <c r="D199" s="223"/>
      <c r="E199" s="223"/>
      <c r="F199" s="65"/>
      <c r="G199" s="65"/>
      <c r="H199" s="65"/>
      <c r="I199" s="132"/>
      <c r="J199" s="132"/>
      <c r="K199" s="65"/>
      <c r="L199" s="65"/>
      <c r="M199" s="65"/>
      <c r="N199" s="65"/>
      <c r="O199" s="65"/>
      <c r="P199" s="65"/>
      <c r="Q199" s="65"/>
      <c r="R199" s="65"/>
    </row>
    <row r="200" spans="2:18" x14ac:dyDescent="0.2">
      <c r="B200" s="223"/>
      <c r="C200" s="223"/>
      <c r="D200" s="223"/>
      <c r="E200" s="223"/>
      <c r="F200" s="65"/>
      <c r="G200" s="65"/>
      <c r="H200" s="65"/>
      <c r="I200" s="132"/>
      <c r="J200" s="132"/>
      <c r="K200" s="65"/>
      <c r="L200" s="65"/>
      <c r="M200" s="65"/>
      <c r="N200" s="65"/>
      <c r="O200" s="65"/>
      <c r="P200" s="65"/>
      <c r="Q200" s="65"/>
      <c r="R200" s="65"/>
    </row>
    <row r="201" spans="2:18" x14ac:dyDescent="0.2">
      <c r="B201" s="223"/>
      <c r="C201" s="223"/>
      <c r="D201" s="223"/>
      <c r="E201" s="223"/>
      <c r="F201" s="65"/>
      <c r="G201" s="65"/>
      <c r="H201" s="65"/>
      <c r="I201" s="132"/>
      <c r="J201" s="132"/>
      <c r="K201" s="65"/>
      <c r="L201" s="65"/>
      <c r="M201" s="65"/>
      <c r="N201" s="65"/>
      <c r="O201" s="65"/>
      <c r="P201" s="65"/>
      <c r="Q201" s="65"/>
      <c r="R201" s="65"/>
    </row>
    <row r="202" spans="2:18" x14ac:dyDescent="0.2">
      <c r="B202" s="223"/>
      <c r="C202" s="223"/>
      <c r="D202" s="223"/>
      <c r="E202" s="223"/>
      <c r="F202" s="65"/>
      <c r="G202" s="65"/>
      <c r="H202" s="65"/>
      <c r="I202" s="132"/>
      <c r="J202" s="132"/>
      <c r="K202" s="65"/>
      <c r="L202" s="65"/>
      <c r="M202" s="65"/>
      <c r="N202" s="65"/>
      <c r="O202" s="65"/>
      <c r="P202" s="65"/>
      <c r="Q202" s="65"/>
      <c r="R202" s="65"/>
    </row>
    <row r="203" spans="2:18" x14ac:dyDescent="0.2">
      <c r="B203" s="223"/>
      <c r="C203" s="223"/>
      <c r="D203" s="223"/>
      <c r="E203" s="223"/>
      <c r="F203" s="65"/>
      <c r="G203" s="65"/>
      <c r="H203" s="65"/>
      <c r="I203" s="132"/>
      <c r="J203" s="132"/>
      <c r="K203" s="65"/>
      <c r="L203" s="65"/>
      <c r="M203" s="65"/>
      <c r="N203" s="65"/>
      <c r="O203" s="65"/>
      <c r="P203" s="65"/>
      <c r="Q203" s="65"/>
      <c r="R203" s="65"/>
    </row>
    <row r="204" spans="2:18" x14ac:dyDescent="0.2">
      <c r="B204" s="223"/>
      <c r="C204" s="223"/>
      <c r="D204" s="223"/>
      <c r="E204" s="223"/>
      <c r="F204" s="65"/>
      <c r="G204" s="65"/>
      <c r="H204" s="65"/>
      <c r="I204" s="132"/>
      <c r="J204" s="132"/>
      <c r="K204" s="65"/>
      <c r="L204" s="65"/>
      <c r="M204" s="65"/>
      <c r="N204" s="65"/>
      <c r="O204" s="65"/>
      <c r="P204" s="65"/>
      <c r="Q204" s="65"/>
      <c r="R204" s="65"/>
    </row>
    <row r="205" spans="2:18" x14ac:dyDescent="0.2">
      <c r="B205" s="223"/>
      <c r="C205" s="223"/>
      <c r="D205" s="223"/>
      <c r="E205" s="223"/>
      <c r="F205" s="65"/>
      <c r="G205" s="65"/>
      <c r="H205" s="65"/>
      <c r="I205" s="132"/>
      <c r="J205" s="132"/>
      <c r="K205" s="65"/>
      <c r="L205" s="65"/>
      <c r="M205" s="65"/>
      <c r="N205" s="65"/>
      <c r="O205" s="65"/>
      <c r="P205" s="65"/>
      <c r="Q205" s="65"/>
      <c r="R205" s="65"/>
    </row>
    <row r="206" spans="2:18" x14ac:dyDescent="0.2">
      <c r="B206" s="223"/>
      <c r="C206" s="223"/>
      <c r="D206" s="223"/>
      <c r="E206" s="223"/>
      <c r="F206" s="65"/>
      <c r="G206" s="65"/>
      <c r="H206" s="65"/>
      <c r="I206" s="132"/>
      <c r="J206" s="132"/>
      <c r="K206" s="65"/>
      <c r="L206" s="65"/>
      <c r="M206" s="65"/>
      <c r="N206" s="65"/>
      <c r="O206" s="65"/>
      <c r="P206" s="65"/>
      <c r="Q206" s="65"/>
      <c r="R206" s="65"/>
    </row>
    <row r="207" spans="2:18" x14ac:dyDescent="0.2">
      <c r="B207" s="223"/>
      <c r="C207" s="223"/>
      <c r="D207" s="223"/>
      <c r="E207" s="223"/>
      <c r="F207" s="65"/>
      <c r="G207" s="65"/>
      <c r="H207" s="65"/>
      <c r="I207" s="132"/>
      <c r="J207" s="132"/>
      <c r="K207" s="65"/>
      <c r="L207" s="65"/>
      <c r="M207" s="65"/>
      <c r="N207" s="65"/>
      <c r="O207" s="65"/>
      <c r="P207" s="65"/>
      <c r="Q207" s="65"/>
      <c r="R207" s="65"/>
    </row>
    <row r="208" spans="2:18" x14ac:dyDescent="0.2">
      <c r="B208" s="223"/>
      <c r="C208" s="223"/>
      <c r="D208" s="223"/>
      <c r="E208" s="223"/>
      <c r="F208" s="65"/>
      <c r="G208" s="65"/>
      <c r="H208" s="65"/>
      <c r="I208" s="132"/>
      <c r="J208" s="132"/>
      <c r="K208" s="65"/>
      <c r="L208" s="65"/>
      <c r="M208" s="65"/>
      <c r="N208" s="65"/>
      <c r="O208" s="65"/>
      <c r="P208" s="65"/>
      <c r="Q208" s="65"/>
      <c r="R208" s="65"/>
    </row>
    <row r="209" spans="2:18" x14ac:dyDescent="0.2">
      <c r="B209" s="223"/>
      <c r="C209" s="223"/>
      <c r="D209" s="223"/>
      <c r="E209" s="223"/>
      <c r="F209" s="65"/>
      <c r="G209" s="65"/>
      <c r="H209" s="65"/>
      <c r="I209" s="132"/>
      <c r="J209" s="132"/>
      <c r="K209" s="65"/>
      <c r="L209" s="65"/>
      <c r="M209" s="65"/>
      <c r="N209" s="65"/>
      <c r="O209" s="65"/>
      <c r="P209" s="65"/>
      <c r="Q209" s="65"/>
      <c r="R209" s="65"/>
    </row>
    <row r="210" spans="2:18" x14ac:dyDescent="0.2">
      <c r="B210" s="223"/>
      <c r="C210" s="223"/>
      <c r="D210" s="223"/>
      <c r="E210" s="223"/>
      <c r="F210" s="65"/>
      <c r="G210" s="65"/>
      <c r="H210" s="65"/>
      <c r="I210" s="132"/>
      <c r="J210" s="132"/>
      <c r="K210" s="65"/>
      <c r="L210" s="65"/>
      <c r="M210" s="65"/>
      <c r="N210" s="65"/>
      <c r="O210" s="65"/>
      <c r="P210" s="65"/>
      <c r="Q210" s="65"/>
      <c r="R210" s="65"/>
    </row>
    <row r="211" spans="2:18" x14ac:dyDescent="0.2">
      <c r="B211" s="223"/>
      <c r="C211" s="223"/>
      <c r="D211" s="223"/>
      <c r="E211" s="223"/>
      <c r="F211" s="65"/>
      <c r="G211" s="65"/>
      <c r="H211" s="65"/>
      <c r="I211" s="132"/>
      <c r="J211" s="132"/>
      <c r="K211" s="65"/>
      <c r="L211" s="65"/>
      <c r="M211" s="65"/>
      <c r="N211" s="65"/>
      <c r="O211" s="65"/>
      <c r="P211" s="65"/>
      <c r="Q211" s="65"/>
      <c r="R211" s="65"/>
    </row>
    <row r="212" spans="2:18" x14ac:dyDescent="0.2">
      <c r="B212" s="223"/>
      <c r="C212" s="223"/>
      <c r="D212" s="223"/>
      <c r="E212" s="223"/>
      <c r="F212" s="65"/>
      <c r="G212" s="65"/>
      <c r="H212" s="65"/>
      <c r="I212" s="132"/>
      <c r="J212" s="132"/>
      <c r="K212" s="65"/>
      <c r="L212" s="65"/>
      <c r="M212" s="65"/>
      <c r="N212" s="65"/>
      <c r="O212" s="65"/>
      <c r="P212" s="65"/>
      <c r="Q212" s="65"/>
      <c r="R212" s="65"/>
    </row>
    <row r="213" spans="2:18" x14ac:dyDescent="0.2">
      <c r="B213" s="223"/>
      <c r="C213" s="223"/>
      <c r="D213" s="223"/>
      <c r="E213" s="223"/>
      <c r="F213" s="65"/>
      <c r="G213" s="65"/>
      <c r="H213" s="65"/>
      <c r="I213" s="132"/>
      <c r="J213" s="132"/>
      <c r="K213" s="65"/>
      <c r="L213" s="65"/>
      <c r="M213" s="65"/>
      <c r="N213" s="65"/>
      <c r="O213" s="65"/>
      <c r="P213" s="65"/>
      <c r="Q213" s="65"/>
      <c r="R213" s="65"/>
    </row>
    <row r="214" spans="2:18" x14ac:dyDescent="0.2">
      <c r="B214" s="223"/>
      <c r="C214" s="223"/>
      <c r="D214" s="223"/>
      <c r="E214" s="223"/>
      <c r="F214" s="65"/>
      <c r="G214" s="65"/>
      <c r="H214" s="65"/>
      <c r="I214" s="132"/>
      <c r="J214" s="132"/>
      <c r="K214" s="65"/>
      <c r="L214" s="65"/>
      <c r="M214" s="65"/>
      <c r="N214" s="65"/>
      <c r="O214" s="65"/>
      <c r="P214" s="65"/>
      <c r="Q214" s="65"/>
      <c r="R214" s="65"/>
    </row>
    <row r="215" spans="2:18" x14ac:dyDescent="0.2">
      <c r="B215" s="223"/>
      <c r="C215" s="223"/>
      <c r="D215" s="223"/>
      <c r="E215" s="223"/>
      <c r="F215" s="65"/>
      <c r="G215" s="65"/>
      <c r="H215" s="65"/>
      <c r="I215" s="132"/>
      <c r="J215" s="132"/>
      <c r="K215" s="65"/>
      <c r="L215" s="65"/>
      <c r="M215" s="65"/>
      <c r="N215" s="65"/>
      <c r="O215" s="65"/>
      <c r="P215" s="65"/>
      <c r="Q215" s="65"/>
      <c r="R215" s="65"/>
    </row>
    <row r="216" spans="2:18" x14ac:dyDescent="0.2">
      <c r="B216" s="223"/>
      <c r="C216" s="223"/>
      <c r="D216" s="223"/>
      <c r="E216" s="223"/>
      <c r="F216" s="65"/>
      <c r="G216" s="65"/>
      <c r="H216" s="65"/>
      <c r="I216" s="132"/>
      <c r="J216" s="132"/>
      <c r="K216" s="65"/>
      <c r="L216" s="65"/>
      <c r="M216" s="65"/>
      <c r="N216" s="65"/>
      <c r="O216" s="65"/>
      <c r="P216" s="65"/>
      <c r="Q216" s="65"/>
      <c r="R216" s="65"/>
    </row>
    <row r="217" spans="2:18" x14ac:dyDescent="0.2">
      <c r="B217" s="223"/>
      <c r="C217" s="223"/>
      <c r="D217" s="223"/>
      <c r="E217" s="223"/>
      <c r="F217" s="65"/>
      <c r="G217" s="65"/>
      <c r="H217" s="65"/>
      <c r="I217" s="132"/>
      <c r="J217" s="132"/>
      <c r="K217" s="65"/>
      <c r="L217" s="65"/>
      <c r="M217" s="65"/>
      <c r="N217" s="65"/>
      <c r="O217" s="65"/>
      <c r="P217" s="65"/>
      <c r="Q217" s="65"/>
      <c r="R217" s="65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44" bestFit="1" customWidth="1"/>
    <col min="2" max="2" width="10.5703125" style="44" bestFit="1" customWidth="1"/>
    <col min="3" max="3" width="11.42578125" style="44" bestFit="1" customWidth="1"/>
    <col min="4" max="4" width="6.28515625" style="44" bestFit="1" customWidth="1"/>
    <col min="5" max="5" width="7.5703125" style="44" hidden="1" customWidth="1"/>
    <col min="6" max="16384" width="9.140625" style="44"/>
  </cols>
  <sheetData>
    <row r="2" spans="1:20" ht="36.75" customHeight="1" x14ac:dyDescent="0.3">
      <c r="A2" s="261" t="s">
        <v>95</v>
      </c>
      <c r="B2" s="262"/>
      <c r="C2" s="262"/>
      <c r="D2" s="262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2">
      <c r="A3" s="235"/>
    </row>
    <row r="5" spans="1:20" s="67" customFormat="1" x14ac:dyDescent="0.2">
      <c r="D5" s="154"/>
    </row>
    <row r="6" spans="1:20" s="228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44" bestFit="1" customWidth="1"/>
    <col min="2" max="2" width="10.5703125" style="44" bestFit="1" customWidth="1"/>
    <col min="3" max="3" width="11.42578125" style="44" bestFit="1" customWidth="1"/>
    <col min="4" max="4" width="6.28515625" style="44" bestFit="1" customWidth="1"/>
    <col min="5" max="5" width="7.5703125" style="44" hidden="1" customWidth="1"/>
    <col min="6" max="16384" width="9.140625" style="44"/>
  </cols>
  <sheetData>
    <row r="2" spans="1:20" ht="35.25" customHeight="1" x14ac:dyDescent="0.3">
      <c r="A2" s="261" t="s">
        <v>20</v>
      </c>
      <c r="B2" s="262"/>
      <c r="C2" s="262"/>
      <c r="D2" s="262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2">
      <c r="A3" s="235"/>
    </row>
    <row r="5" spans="1:20" s="67" customFormat="1" x14ac:dyDescent="0.2">
      <c r="D5" s="154"/>
    </row>
    <row r="6" spans="1:20" s="228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44" bestFit="1" customWidth="1"/>
    <col min="2" max="7" width="8.7109375" style="44" bestFit="1" customWidth="1"/>
    <col min="8" max="8" width="7.5703125" style="44" hidden="1" customWidth="1"/>
    <col min="9" max="16384" width="9.140625" style="44"/>
  </cols>
  <sheetData>
    <row r="2" spans="1:20" ht="18.75" x14ac:dyDescent="0.3">
      <c r="A2" s="5" t="s">
        <v>170</v>
      </c>
      <c r="B2" s="262"/>
      <c r="C2" s="262"/>
      <c r="D2" s="262"/>
      <c r="E2" s="262"/>
      <c r="F2" s="262"/>
      <c r="G2" s="262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2">
      <c r="A3" s="235"/>
    </row>
    <row r="4" spans="1:20" s="67" customFormat="1" x14ac:dyDescent="0.2">
      <c r="G4" s="154" t="s">
        <v>67</v>
      </c>
    </row>
    <row r="5" spans="1:20" s="228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64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2"/>
  <sheetViews>
    <sheetView workbookViewId="0">
      <selection activeCell="C14" sqref="C14"/>
    </sheetView>
  </sheetViews>
  <sheetFormatPr defaultRowHeight="12.75" outlineLevelRow="3" x14ac:dyDescent="0.2"/>
  <cols>
    <col min="1" max="1" width="79.42578125" style="44" customWidth="1"/>
    <col min="2" max="2" width="14.28515625" style="206" customWidth="1"/>
    <col min="3" max="3" width="15.42578125" style="206" customWidth="1"/>
    <col min="4" max="4" width="10.28515625" style="134" customWidth="1"/>
    <col min="5" max="16384" width="9.140625" style="4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31.07.2016</v>
      </c>
      <c r="B2" s="3"/>
      <c r="C2" s="3"/>
      <c r="D2" s="3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8.75" x14ac:dyDescent="0.3">
      <c r="A3" s="2" t="s">
        <v>176</v>
      </c>
      <c r="B3" s="2"/>
      <c r="C3" s="2"/>
      <c r="D3" s="2"/>
    </row>
    <row r="4" spans="1:19" x14ac:dyDescent="0.2">
      <c r="B4" s="223"/>
      <c r="C4" s="223"/>
      <c r="D4" s="147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9" s="67" customFormat="1" x14ac:dyDescent="0.2">
      <c r="B5" s="224"/>
      <c r="C5" s="224"/>
      <c r="D5" s="67" t="str">
        <f>VALVAL</f>
        <v>млн. одиниць</v>
      </c>
    </row>
    <row r="6" spans="1:19" s="171" customFormat="1" x14ac:dyDescent="0.2">
      <c r="A6" s="94"/>
      <c r="B6" s="39" t="s">
        <v>173</v>
      </c>
      <c r="C6" s="39" t="s">
        <v>3</v>
      </c>
      <c r="D6" s="152" t="s">
        <v>67</v>
      </c>
    </row>
    <row r="7" spans="1:19" s="204" customFormat="1" ht="15.75" x14ac:dyDescent="0.2">
      <c r="A7" s="300" t="s">
        <v>172</v>
      </c>
      <c r="B7" s="301">
        <f>B$8+B$47</f>
        <v>66995.21091604</v>
      </c>
      <c r="C7" s="301">
        <f>C$8+C$47</f>
        <v>1661360.90731921</v>
      </c>
      <c r="D7" s="302">
        <v>0.99999899999999997</v>
      </c>
    </row>
    <row r="8" spans="1:19" s="14" customFormat="1" ht="15" x14ac:dyDescent="0.2">
      <c r="A8" s="53" t="s">
        <v>50</v>
      </c>
      <c r="B8" s="150">
        <f>B$9+B$32</f>
        <v>22798.6096086</v>
      </c>
      <c r="C8" s="150">
        <f>C$9+C$32</f>
        <v>565364.57199019997</v>
      </c>
      <c r="D8" s="137">
        <f>D$9+D$32</f>
        <v>0.34030199999999999</v>
      </c>
    </row>
    <row r="9" spans="1:19" s="40" customFormat="1" ht="15" outlineLevel="1" x14ac:dyDescent="0.2">
      <c r="A9" s="237" t="s">
        <v>74</v>
      </c>
      <c r="B9" s="145">
        <f>B$10+B$30</f>
        <v>21980.464364610001</v>
      </c>
      <c r="C9" s="145">
        <f>C$10+C$30</f>
        <v>545076.03932753997</v>
      </c>
      <c r="D9" s="96">
        <f>D$10+D$30</f>
        <v>0.32808900000000002</v>
      </c>
    </row>
    <row r="10" spans="1:19" s="26" customFormat="1" ht="14.25" outlineLevel="2" x14ac:dyDescent="0.2">
      <c r="A10" s="303" t="s">
        <v>130</v>
      </c>
      <c r="B10" s="304">
        <f>SUM(B$11:B$29)</f>
        <v>21876.467954670003</v>
      </c>
      <c r="C10" s="304">
        <f>SUM(C$11:C$29)</f>
        <v>542497.11513867998</v>
      </c>
      <c r="D10" s="305">
        <v>0.32653700000000002</v>
      </c>
    </row>
    <row r="11" spans="1:19" outlineLevel="3" x14ac:dyDescent="0.2">
      <c r="A11" s="106" t="s">
        <v>161</v>
      </c>
      <c r="B11" s="86">
        <v>2442.0503597500001</v>
      </c>
      <c r="C11" s="86">
        <v>60558.463000000003</v>
      </c>
      <c r="D11" s="194">
        <v>3.6450999999999997E-2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19" outlineLevel="3" x14ac:dyDescent="0.2">
      <c r="A12" s="106" t="s">
        <v>44</v>
      </c>
      <c r="B12" s="86">
        <v>1567.9756888899999</v>
      </c>
      <c r="C12" s="86">
        <v>38882.981</v>
      </c>
      <c r="D12" s="194">
        <v>2.3404000000000001E-2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19" outlineLevel="3" x14ac:dyDescent="0.2">
      <c r="A13" s="106" t="s">
        <v>72</v>
      </c>
      <c r="B13" s="86">
        <v>109.06314021999999</v>
      </c>
      <c r="C13" s="86">
        <v>2704.57</v>
      </c>
      <c r="D13" s="194">
        <v>1.6280000000000001E-3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9" outlineLevel="3" x14ac:dyDescent="0.2">
      <c r="A14" s="106" t="s">
        <v>121</v>
      </c>
      <c r="B14" s="86">
        <v>60.488251490000003</v>
      </c>
      <c r="C14" s="86">
        <v>1500</v>
      </c>
      <c r="D14" s="194">
        <v>9.0300000000000005E-4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9" outlineLevel="3" x14ac:dyDescent="0.2">
      <c r="A15" s="106" t="s">
        <v>178</v>
      </c>
      <c r="B15" s="86">
        <v>105.55724116</v>
      </c>
      <c r="C15" s="86">
        <v>2617.63</v>
      </c>
      <c r="D15" s="194">
        <v>1.5759999999999999E-3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outlineLevel="3" x14ac:dyDescent="0.2">
      <c r="A16" s="106" t="s">
        <v>77</v>
      </c>
      <c r="B16" s="86">
        <v>131.05787821999999</v>
      </c>
      <c r="C16" s="86">
        <v>3250</v>
      </c>
      <c r="D16" s="194">
        <v>1.9559999999999998E-3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1:17" outlineLevel="3" x14ac:dyDescent="0.2">
      <c r="A17" s="106" t="s">
        <v>142</v>
      </c>
      <c r="B17" s="86">
        <v>639.11241313000005</v>
      </c>
      <c r="C17" s="86">
        <v>15848.84</v>
      </c>
      <c r="D17" s="194">
        <v>9.5399999999999999E-3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17" outlineLevel="3" x14ac:dyDescent="0.2">
      <c r="A18" s="106" t="s">
        <v>140</v>
      </c>
      <c r="B18" s="86">
        <v>755.51800000000003</v>
      </c>
      <c r="C18" s="86">
        <v>18735.489489669999</v>
      </c>
      <c r="D18" s="194">
        <v>1.1277000000000001E-2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17" outlineLevel="3" x14ac:dyDescent="0.2">
      <c r="A19" s="106" t="s">
        <v>132</v>
      </c>
      <c r="B19" s="86">
        <v>1986.1210588900001</v>
      </c>
      <c r="C19" s="86">
        <v>49252.235186359998</v>
      </c>
      <c r="D19" s="194">
        <v>2.9645999999999999E-2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1:17" outlineLevel="3" x14ac:dyDescent="0.2">
      <c r="A20" s="106" t="s">
        <v>136</v>
      </c>
      <c r="B20" s="86">
        <v>16.775408410000001</v>
      </c>
      <c r="C20" s="86">
        <v>416</v>
      </c>
      <c r="D20" s="194">
        <v>2.5000000000000001E-4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1:17" outlineLevel="3" x14ac:dyDescent="0.2">
      <c r="A21" s="106" t="s">
        <v>0</v>
      </c>
      <c r="B21" s="86">
        <v>1405.7196986399999</v>
      </c>
      <c r="C21" s="86">
        <v>34859.323853579997</v>
      </c>
      <c r="D21" s="194">
        <v>2.0982000000000001E-2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1:17" outlineLevel="3" x14ac:dyDescent="0.2">
      <c r="A22" s="106" t="s">
        <v>85</v>
      </c>
      <c r="B22" s="86">
        <v>160.2016275</v>
      </c>
      <c r="C22" s="86">
        <v>3972.7126400000002</v>
      </c>
      <c r="D22" s="194">
        <v>2.3909999999999999E-3</v>
      </c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1:17" outlineLevel="3" x14ac:dyDescent="0.2">
      <c r="A23" s="106" t="s">
        <v>152</v>
      </c>
      <c r="B23" s="86">
        <v>6493.4406124500001</v>
      </c>
      <c r="C23" s="86">
        <v>161025.66496907</v>
      </c>
      <c r="D23" s="194">
        <v>9.6923999999999996E-2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1:17" outlineLevel="3" x14ac:dyDescent="0.2">
      <c r="A24" s="106" t="s">
        <v>39</v>
      </c>
      <c r="B24" s="86">
        <v>43.822931699999998</v>
      </c>
      <c r="C24" s="86">
        <v>1086.73</v>
      </c>
      <c r="D24" s="194">
        <v>6.5399999999999996E-4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1:17" outlineLevel="3" x14ac:dyDescent="0.2">
      <c r="A25" s="106" t="s">
        <v>28</v>
      </c>
      <c r="B25" s="86">
        <v>971.8445739</v>
      </c>
      <c r="C25" s="86">
        <v>24100</v>
      </c>
      <c r="D25" s="194">
        <v>1.4506E-2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</row>
    <row r="26" spans="1:17" outlineLevel="3" x14ac:dyDescent="0.2">
      <c r="A26" s="106" t="s">
        <v>109</v>
      </c>
      <c r="B26" s="86">
        <v>1654.9501327099999</v>
      </c>
      <c r="C26" s="86">
        <v>41039.790999999997</v>
      </c>
      <c r="D26" s="194">
        <v>2.4702999999999999E-2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1:17" outlineLevel="3" x14ac:dyDescent="0.2">
      <c r="A27" s="106" t="s">
        <v>169</v>
      </c>
      <c r="B27" s="86">
        <v>1262.23649099</v>
      </c>
      <c r="C27" s="86">
        <v>31301.198</v>
      </c>
      <c r="D27" s="194">
        <v>1.8841E-2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7" outlineLevel="3" x14ac:dyDescent="0.2">
      <c r="A28" s="106" t="s">
        <v>2</v>
      </c>
      <c r="B28" s="86">
        <v>7.9266627500000002</v>
      </c>
      <c r="C28" s="86">
        <v>196.56700000000001</v>
      </c>
      <c r="D28" s="194">
        <v>1.18E-4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1:17" outlineLevel="3" x14ac:dyDescent="0.2">
      <c r="A29" s="106" t="s">
        <v>56</v>
      </c>
      <c r="B29" s="86">
        <v>2062.6057838699999</v>
      </c>
      <c r="C29" s="86">
        <v>51148.919000000002</v>
      </c>
      <c r="D29" s="194">
        <v>3.0786999999999998E-2</v>
      </c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1:17" ht="14.25" outlineLevel="2" x14ac:dyDescent="0.25">
      <c r="A30" s="306" t="s">
        <v>8</v>
      </c>
      <c r="B30" s="307">
        <f t="shared" ref="B30:C30" si="0">SUM(B$31:B$31)</f>
        <v>103.99640994000001</v>
      </c>
      <c r="C30" s="307">
        <f t="shared" si="0"/>
        <v>2578.92418886</v>
      </c>
      <c r="D30" s="308">
        <v>1.552E-3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1:17" outlineLevel="3" x14ac:dyDescent="0.2">
      <c r="A31" s="106" t="s">
        <v>97</v>
      </c>
      <c r="B31" s="86">
        <v>103.99640994000001</v>
      </c>
      <c r="C31" s="86">
        <v>2578.92418886</v>
      </c>
      <c r="D31" s="194">
        <v>1.552E-3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1:17" ht="15" outlineLevel="1" x14ac:dyDescent="0.25">
      <c r="A32" s="148" t="s">
        <v>114</v>
      </c>
      <c r="B32" s="246">
        <f t="shared" ref="B32:D32" si="1">B$33+B$41+B$45</f>
        <v>818.14524399000004</v>
      </c>
      <c r="C32" s="246">
        <f t="shared" si="1"/>
        <v>20288.53266266</v>
      </c>
      <c r="D32" s="135">
        <f t="shared" si="1"/>
        <v>1.2212999999999998E-2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1:17" ht="14.25" outlineLevel="2" x14ac:dyDescent="0.25">
      <c r="A33" s="306" t="s">
        <v>130</v>
      </c>
      <c r="B33" s="307">
        <f t="shared" ref="B33:C33" si="2">SUM(B$34:B$40)</f>
        <v>653.27358384000001</v>
      </c>
      <c r="C33" s="307">
        <f t="shared" si="2"/>
        <v>16200.0116</v>
      </c>
      <c r="D33" s="308">
        <v>9.7509999999999993E-3</v>
      </c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1:17" outlineLevel="3" x14ac:dyDescent="0.2">
      <c r="A34" s="106" t="s">
        <v>154</v>
      </c>
      <c r="B34" s="86">
        <v>4.6778E-4</v>
      </c>
      <c r="C34" s="86">
        <v>1.1599999999999999E-2</v>
      </c>
      <c r="D34" s="194">
        <v>0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1:17" outlineLevel="3" x14ac:dyDescent="0.2">
      <c r="A35" s="106" t="s">
        <v>46</v>
      </c>
      <c r="B35" s="86">
        <v>40.325500990000002</v>
      </c>
      <c r="C35" s="86">
        <v>1000</v>
      </c>
      <c r="D35" s="194">
        <v>6.02E-4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1:17" outlineLevel="3" x14ac:dyDescent="0.2">
      <c r="A36" s="106" t="s">
        <v>51</v>
      </c>
      <c r="B36" s="86">
        <v>120.97650297</v>
      </c>
      <c r="C36" s="86">
        <v>3000</v>
      </c>
      <c r="D36" s="194">
        <v>1.8060000000000001E-3</v>
      </c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1:17" outlineLevel="3" x14ac:dyDescent="0.2">
      <c r="A37" s="106" t="s">
        <v>181</v>
      </c>
      <c r="B37" s="86">
        <v>120.97650297</v>
      </c>
      <c r="C37" s="86">
        <v>3000</v>
      </c>
      <c r="D37" s="194">
        <v>1.8060000000000001E-3</v>
      </c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1:17" outlineLevel="3" x14ac:dyDescent="0.2">
      <c r="A38" s="106" t="s">
        <v>146</v>
      </c>
      <c r="B38" s="86">
        <v>193.56240477</v>
      </c>
      <c r="C38" s="86">
        <v>4800</v>
      </c>
      <c r="D38" s="194">
        <v>2.8890000000000001E-3</v>
      </c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1:17" outlineLevel="3" x14ac:dyDescent="0.2">
      <c r="A39" s="106" t="s">
        <v>41</v>
      </c>
      <c r="B39" s="86">
        <v>10.081375250000001</v>
      </c>
      <c r="C39" s="86">
        <v>250</v>
      </c>
      <c r="D39" s="194">
        <v>1.4999999999999999E-4</v>
      </c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1:17" outlineLevel="3" x14ac:dyDescent="0.2">
      <c r="A40" s="106" t="s">
        <v>177</v>
      </c>
      <c r="B40" s="86">
        <v>167.35082911000001</v>
      </c>
      <c r="C40" s="86">
        <v>4150</v>
      </c>
      <c r="D40" s="194">
        <v>2.4979999999999998E-3</v>
      </c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1:17" ht="14.25" outlineLevel="2" x14ac:dyDescent="0.25">
      <c r="A41" s="306" t="s">
        <v>8</v>
      </c>
      <c r="B41" s="307">
        <f t="shared" ref="B41:C41" si="3">SUM(B$42:B$44)</f>
        <v>164.83316341</v>
      </c>
      <c r="C41" s="307">
        <f t="shared" si="3"/>
        <v>4087.56641266</v>
      </c>
      <c r="D41" s="308">
        <v>2.4610000000000001E-3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1:17" outlineLevel="3" x14ac:dyDescent="0.2">
      <c r="A42" s="106" t="s">
        <v>10</v>
      </c>
      <c r="B42" s="86">
        <v>21.17088802</v>
      </c>
      <c r="C42" s="86">
        <v>525</v>
      </c>
      <c r="D42" s="194">
        <v>3.1599999999999998E-4</v>
      </c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1:17" outlineLevel="3" x14ac:dyDescent="0.2">
      <c r="A43" s="106" t="s">
        <v>107</v>
      </c>
      <c r="B43" s="86">
        <v>138.78272466999999</v>
      </c>
      <c r="C43" s="86">
        <v>3441.56231815</v>
      </c>
      <c r="D43" s="194">
        <v>2.0720000000000001E-3</v>
      </c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1:17" outlineLevel="3" x14ac:dyDescent="0.2">
      <c r="A44" s="106" t="s">
        <v>30</v>
      </c>
      <c r="B44" s="86">
        <v>4.8795507200000001</v>
      </c>
      <c r="C44" s="86">
        <v>121.00409451</v>
      </c>
      <c r="D44" s="194">
        <v>7.2999999999999999E-5</v>
      </c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1:17" ht="14.25" outlineLevel="2" x14ac:dyDescent="0.25">
      <c r="A45" s="306" t="s">
        <v>133</v>
      </c>
      <c r="B45" s="307">
        <f t="shared" ref="B45:C45" si="4">SUM(B$46:B$46)</f>
        <v>3.8496740000000002E-2</v>
      </c>
      <c r="C45" s="307">
        <f t="shared" si="4"/>
        <v>0.95465</v>
      </c>
      <c r="D45" s="308">
        <v>9.9999999999999995E-7</v>
      </c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1:17" outlineLevel="3" x14ac:dyDescent="0.2">
      <c r="A46" s="106" t="s">
        <v>175</v>
      </c>
      <c r="B46" s="86">
        <v>3.8496740000000002E-2</v>
      </c>
      <c r="C46" s="86">
        <v>0.95465</v>
      </c>
      <c r="D46" s="194">
        <v>9.9999999999999995E-7</v>
      </c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1:17" ht="15" x14ac:dyDescent="0.25">
      <c r="A47" s="215" t="s">
        <v>80</v>
      </c>
      <c r="B47" s="46">
        <f t="shared" ref="B47:D47" si="5">B$48+B$70</f>
        <v>44196.601307439996</v>
      </c>
      <c r="C47" s="46">
        <f t="shared" si="5"/>
        <v>1095996.3353290099</v>
      </c>
      <c r="D47" s="156">
        <f t="shared" si="5"/>
        <v>0.65969699999999998</v>
      </c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1:17" ht="15" outlineLevel="1" x14ac:dyDescent="0.25">
      <c r="A48" s="148" t="s">
        <v>74</v>
      </c>
      <c r="B48" s="246">
        <f t="shared" ref="B48:D48" si="6">B$49+B$56+B$62+B$64+B$68</f>
        <v>35578.583408109997</v>
      </c>
      <c r="C48" s="246">
        <f t="shared" si="6"/>
        <v>882284.96938579995</v>
      </c>
      <c r="D48" s="135">
        <f t="shared" si="6"/>
        <v>0.53106200000000003</v>
      </c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1:17" ht="14.25" outlineLevel="2" x14ac:dyDescent="0.25">
      <c r="A49" s="309" t="s">
        <v>143</v>
      </c>
      <c r="B49" s="307">
        <f t="shared" ref="B49:C49" si="7">SUM(B$50:B$55)</f>
        <v>14058.279767279999</v>
      </c>
      <c r="C49" s="307">
        <f t="shared" si="7"/>
        <v>348620.08955850999</v>
      </c>
      <c r="D49" s="308">
        <v>0.20984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1:17" outlineLevel="3" x14ac:dyDescent="0.2">
      <c r="A50" s="265" t="s">
        <v>29</v>
      </c>
      <c r="B50" s="86">
        <v>2450.88997896</v>
      </c>
      <c r="C50" s="86">
        <v>60777.669679999999</v>
      </c>
      <c r="D50" s="194">
        <v>3.6582999999999997E-2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1:17" outlineLevel="3" x14ac:dyDescent="0.2">
      <c r="A51" s="265" t="s">
        <v>98</v>
      </c>
      <c r="B51" s="86">
        <v>602.98127706000002</v>
      </c>
      <c r="C51" s="86">
        <v>14952.852717010001</v>
      </c>
      <c r="D51" s="194">
        <v>8.9999999999999993E-3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1:17" outlineLevel="3" x14ac:dyDescent="0.2">
      <c r="A52" s="265" t="s">
        <v>78</v>
      </c>
      <c r="B52" s="86">
        <v>536.59296540000003</v>
      </c>
      <c r="C52" s="86">
        <v>13306.541820889999</v>
      </c>
      <c r="D52" s="194">
        <v>8.0090000000000005E-3</v>
      </c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1:17" outlineLevel="3" x14ac:dyDescent="0.2">
      <c r="A53" s="265" t="s">
        <v>66</v>
      </c>
      <c r="B53" s="86">
        <v>5095.6319940499998</v>
      </c>
      <c r="C53" s="86">
        <v>126362.52169738</v>
      </c>
      <c r="D53" s="194">
        <v>7.6060000000000003E-2</v>
      </c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1:17" outlineLevel="3" x14ac:dyDescent="0.2">
      <c r="A54" s="265" t="s">
        <v>94</v>
      </c>
      <c r="B54" s="86">
        <v>5371.3290393099996</v>
      </c>
      <c r="C54" s="86">
        <v>133199.31326793</v>
      </c>
      <c r="D54" s="194">
        <v>8.0174999999999996E-2</v>
      </c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1:17" outlineLevel="3" x14ac:dyDescent="0.2">
      <c r="A55" s="265" t="s">
        <v>23</v>
      </c>
      <c r="B55" s="86">
        <v>0.85451250000000001</v>
      </c>
      <c r="C55" s="86">
        <v>21.190375299999999</v>
      </c>
      <c r="D55" s="194">
        <v>1.2999999999999999E-5</v>
      </c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1:17" ht="28.5" outlineLevel="2" x14ac:dyDescent="0.25">
      <c r="A56" s="309" t="s">
        <v>4</v>
      </c>
      <c r="B56" s="307">
        <f t="shared" ref="B56:C56" si="8">SUM(B$57:B$61)</f>
        <v>1765.84553048</v>
      </c>
      <c r="C56" s="307">
        <f t="shared" si="8"/>
        <v>43789.79769721</v>
      </c>
      <c r="D56" s="308">
        <v>2.6359E-2</v>
      </c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1:17" outlineLevel="3" x14ac:dyDescent="0.2">
      <c r="A57" s="265" t="s">
        <v>103</v>
      </c>
      <c r="B57" s="86">
        <v>303.93970466000002</v>
      </c>
      <c r="C57" s="86">
        <v>7537.1588000000002</v>
      </c>
      <c r="D57" s="194">
        <v>4.5370000000000002E-3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1:17" outlineLevel="3" x14ac:dyDescent="0.2">
      <c r="A58" s="265" t="s">
        <v>36</v>
      </c>
      <c r="B58" s="86">
        <v>229.56299802999999</v>
      </c>
      <c r="C58" s="86">
        <v>5692.7500559999999</v>
      </c>
      <c r="D58" s="194">
        <v>3.4269999999999999E-3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1:17" outlineLevel="3" x14ac:dyDescent="0.2">
      <c r="A59" s="265" t="s">
        <v>9</v>
      </c>
      <c r="B59" s="86">
        <v>605.85586000000001</v>
      </c>
      <c r="C59" s="86">
        <v>15024.137210880001</v>
      </c>
      <c r="D59" s="194">
        <v>9.0430000000000007E-3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1:17" outlineLevel="3" x14ac:dyDescent="0.2">
      <c r="A60" s="265" t="s">
        <v>99</v>
      </c>
      <c r="B60" s="86">
        <v>9.0219974300000008</v>
      </c>
      <c r="C60" s="86">
        <v>223.72933276000001</v>
      </c>
      <c r="D60" s="194">
        <v>1.35E-4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1:17" outlineLevel="3" x14ac:dyDescent="0.2">
      <c r="A61" s="265" t="s">
        <v>105</v>
      </c>
      <c r="B61" s="86">
        <v>617.46497036000005</v>
      </c>
      <c r="C61" s="86">
        <v>15312.02229757</v>
      </c>
      <c r="D61" s="194">
        <v>9.2169999999999995E-3</v>
      </c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1:17" ht="28.5" outlineLevel="2" x14ac:dyDescent="0.25">
      <c r="A62" s="309" t="s">
        <v>22</v>
      </c>
      <c r="B62" s="307">
        <f t="shared" ref="B62:C62" si="9">SUM(B$63:B$63)</f>
        <v>5.6702280000000001E-2</v>
      </c>
      <c r="C62" s="307">
        <f t="shared" si="9"/>
        <v>1.4061147599999999</v>
      </c>
      <c r="D62" s="308">
        <v>9.9999999999999995E-7</v>
      </c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1:17" outlineLevel="3" x14ac:dyDescent="0.2">
      <c r="A63" s="265" t="s">
        <v>75</v>
      </c>
      <c r="B63" s="86">
        <v>5.6702280000000001E-2</v>
      </c>
      <c r="C63" s="86">
        <v>1.4061147599999999</v>
      </c>
      <c r="D63" s="194">
        <v>9.9999999999999995E-7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1:17" ht="14.25" outlineLevel="2" x14ac:dyDescent="0.25">
      <c r="A64" s="309" t="s">
        <v>144</v>
      </c>
      <c r="B64" s="307">
        <f t="shared" ref="B64:C64" si="10">SUM(B$65:B$67)</f>
        <v>18043.330000000002</v>
      </c>
      <c r="C64" s="307">
        <f t="shared" si="10"/>
        <v>447442.17817932001</v>
      </c>
      <c r="D64" s="308">
        <v>0.26932200000000001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1:17" outlineLevel="3" x14ac:dyDescent="0.2">
      <c r="A65" s="265" t="s">
        <v>120</v>
      </c>
      <c r="B65" s="86">
        <v>3000</v>
      </c>
      <c r="C65" s="86">
        <v>74394.611999999994</v>
      </c>
      <c r="D65" s="194">
        <v>4.4778999999999999E-2</v>
      </c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1:17" outlineLevel="3" x14ac:dyDescent="0.2">
      <c r="A66" s="265" t="s">
        <v>122</v>
      </c>
      <c r="B66" s="86">
        <v>1000</v>
      </c>
      <c r="C66" s="86">
        <v>24798.204000000002</v>
      </c>
      <c r="D66" s="194">
        <v>1.4926E-2</v>
      </c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1:17" outlineLevel="3" x14ac:dyDescent="0.2">
      <c r="A67" s="265" t="s">
        <v>126</v>
      </c>
      <c r="B67" s="86">
        <v>14043.33</v>
      </c>
      <c r="C67" s="86">
        <v>348249.36217932001</v>
      </c>
      <c r="D67" s="194">
        <v>0.209617</v>
      </c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1:17" ht="14.25" outlineLevel="2" x14ac:dyDescent="0.25">
      <c r="A68" s="309" t="s">
        <v>6</v>
      </c>
      <c r="B68" s="307">
        <f t="shared" ref="B68:C68" si="11">SUM(B$69:B$69)</f>
        <v>1711.07140807</v>
      </c>
      <c r="C68" s="307">
        <f t="shared" si="11"/>
        <v>42431.497836000002</v>
      </c>
      <c r="D68" s="308">
        <v>2.554E-2</v>
      </c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1:17" outlineLevel="3" x14ac:dyDescent="0.2">
      <c r="A69" s="265" t="s">
        <v>94</v>
      </c>
      <c r="B69" s="86">
        <v>1711.07140807</v>
      </c>
      <c r="C69" s="86">
        <v>42431.497836000002</v>
      </c>
      <c r="D69" s="194">
        <v>2.554E-2</v>
      </c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1:17" ht="15" outlineLevel="1" x14ac:dyDescent="0.25">
      <c r="A70" s="247" t="s">
        <v>114</v>
      </c>
      <c r="B70" s="246">
        <f t="shared" ref="B70:D70" si="12">B$71+B$77+B$79+B$86+B$87</f>
        <v>8618.0178993299996</v>
      </c>
      <c r="C70" s="246">
        <f t="shared" si="12"/>
        <v>213711.36594321002</v>
      </c>
      <c r="D70" s="135">
        <f t="shared" si="12"/>
        <v>0.128635</v>
      </c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1:17" ht="14.25" outlineLevel="2" x14ac:dyDescent="0.25">
      <c r="A71" s="309" t="s">
        <v>143</v>
      </c>
      <c r="B71" s="307">
        <f t="shared" ref="B71:C71" si="13">SUM(B$72:B$76)</f>
        <v>6049.3885885899999</v>
      </c>
      <c r="C71" s="307">
        <f t="shared" si="13"/>
        <v>150013.97229522999</v>
      </c>
      <c r="D71" s="308">
        <v>9.0296000000000001E-2</v>
      </c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1:17" outlineLevel="3" x14ac:dyDescent="0.2">
      <c r="A72" s="265" t="s">
        <v>11</v>
      </c>
      <c r="B72" s="86">
        <v>15.865524929999999</v>
      </c>
      <c r="C72" s="86">
        <v>393.43652367999999</v>
      </c>
      <c r="D72" s="194">
        <v>2.3699999999999999E-4</v>
      </c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1:17" outlineLevel="3" x14ac:dyDescent="0.2">
      <c r="A73" s="265" t="s">
        <v>98</v>
      </c>
      <c r="B73" s="86">
        <v>232.7814789</v>
      </c>
      <c r="C73" s="86">
        <v>5772.5626011599998</v>
      </c>
      <c r="D73" s="194">
        <v>3.4749999999999998E-3</v>
      </c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1:17" outlineLevel="3" x14ac:dyDescent="0.2">
      <c r="A74" s="265" t="s">
        <v>78</v>
      </c>
      <c r="B74" s="86">
        <v>11.0899999</v>
      </c>
      <c r="C74" s="86">
        <v>275.01208000000003</v>
      </c>
      <c r="D74" s="194">
        <v>1.66E-4</v>
      </c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1:17" outlineLevel="3" x14ac:dyDescent="0.2">
      <c r="A75" s="265" t="s">
        <v>66</v>
      </c>
      <c r="B75" s="86">
        <v>430.87690499000001</v>
      </c>
      <c r="C75" s="86">
        <v>10684.97338883</v>
      </c>
      <c r="D75" s="194">
        <v>6.4310000000000001E-3</v>
      </c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1:17" outlineLevel="3" x14ac:dyDescent="0.2">
      <c r="A76" s="265" t="s">
        <v>94</v>
      </c>
      <c r="B76" s="86">
        <v>5358.77467987</v>
      </c>
      <c r="C76" s="86">
        <v>132887.98770155999</v>
      </c>
      <c r="D76" s="194">
        <v>7.9987000000000003E-2</v>
      </c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1:17" ht="28.5" outlineLevel="2" x14ac:dyDescent="0.25">
      <c r="A77" s="309" t="s">
        <v>4</v>
      </c>
      <c r="B77" s="307">
        <f t="shared" ref="B77:C77" si="14">SUM(B$78:B$78)</f>
        <v>146.21677996</v>
      </c>
      <c r="C77" s="307">
        <f t="shared" si="14"/>
        <v>3625.9135376700001</v>
      </c>
      <c r="D77" s="308">
        <v>2.1819999999999999E-3</v>
      </c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1:17" outlineLevel="3" x14ac:dyDescent="0.2">
      <c r="A78" s="265" t="s">
        <v>103</v>
      </c>
      <c r="B78" s="86">
        <v>146.21677996</v>
      </c>
      <c r="C78" s="86">
        <v>3625.9135376700001</v>
      </c>
      <c r="D78" s="194">
        <v>2.1819999999999999E-3</v>
      </c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1:17" ht="28.5" outlineLevel="2" x14ac:dyDescent="0.25">
      <c r="A79" s="309" t="s">
        <v>22</v>
      </c>
      <c r="B79" s="307">
        <f t="shared" ref="B79:C79" si="15">SUM(B$80:B$85)</f>
        <v>2308.9308653900002</v>
      </c>
      <c r="C79" s="307">
        <f t="shared" si="15"/>
        <v>57257.338621810006</v>
      </c>
      <c r="D79" s="308">
        <v>3.4463000000000001E-2</v>
      </c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1:17" outlineLevel="3" x14ac:dyDescent="0.2">
      <c r="A80" s="265" t="s">
        <v>14</v>
      </c>
      <c r="B80" s="86">
        <v>15.014319759999999</v>
      </c>
      <c r="C80" s="86">
        <v>372.32816429000002</v>
      </c>
      <c r="D80" s="194">
        <v>2.24E-4</v>
      </c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1:17" outlineLevel="3" x14ac:dyDescent="0.2">
      <c r="A81" s="265" t="s">
        <v>123</v>
      </c>
      <c r="B81" s="86">
        <v>42.419249379999997</v>
      </c>
      <c r="C81" s="86">
        <v>1051.9211996700001</v>
      </c>
      <c r="D81" s="194">
        <v>6.3299999999999999E-4</v>
      </c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1:17" outlineLevel="3" x14ac:dyDescent="0.2">
      <c r="A82" s="265" t="s">
        <v>155</v>
      </c>
      <c r="B82" s="86">
        <v>500</v>
      </c>
      <c r="C82" s="86">
        <v>12399.102000000001</v>
      </c>
      <c r="D82" s="194">
        <v>7.463E-3</v>
      </c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1:17" outlineLevel="3" x14ac:dyDescent="0.2">
      <c r="A83" s="265" t="s">
        <v>70</v>
      </c>
      <c r="B83" s="86">
        <v>65.62</v>
      </c>
      <c r="C83" s="86">
        <v>1627.2581464800001</v>
      </c>
      <c r="D83" s="194">
        <v>9.7900000000000005E-4</v>
      </c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1:17" outlineLevel="3" x14ac:dyDescent="0.2">
      <c r="A84" s="265" t="s">
        <v>73</v>
      </c>
      <c r="B84" s="86">
        <v>1539.09292125</v>
      </c>
      <c r="C84" s="86">
        <v>38166.740236110003</v>
      </c>
      <c r="D84" s="194">
        <v>2.2973E-2</v>
      </c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1:17" outlineLevel="3" x14ac:dyDescent="0.2">
      <c r="A85" s="265" t="s">
        <v>160</v>
      </c>
      <c r="B85" s="86">
        <v>146.78437500000001</v>
      </c>
      <c r="C85" s="86">
        <v>3639.98887526</v>
      </c>
      <c r="D85" s="194">
        <v>2.1909999999999998E-3</v>
      </c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1:17" ht="14.25" outlineLevel="2" x14ac:dyDescent="0.25">
      <c r="A86" s="309" t="s">
        <v>144</v>
      </c>
      <c r="B86" s="307"/>
      <c r="C86" s="307"/>
      <c r="D86" s="308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1:17" ht="14.25" outlineLevel="2" x14ac:dyDescent="0.25">
      <c r="A87" s="306" t="s">
        <v>6</v>
      </c>
      <c r="B87" s="307">
        <f t="shared" ref="B87:C87" si="16">SUM(B$88:B$88)</f>
        <v>113.48166539</v>
      </c>
      <c r="C87" s="307">
        <f t="shared" si="16"/>
        <v>2814.1414884999999</v>
      </c>
      <c r="D87" s="308">
        <v>1.694E-3</v>
      </c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1:17" outlineLevel="3" x14ac:dyDescent="0.2">
      <c r="A88" s="106" t="s">
        <v>94</v>
      </c>
      <c r="B88" s="86">
        <v>113.48166539</v>
      </c>
      <c r="C88" s="86">
        <v>2814.1414884999999</v>
      </c>
      <c r="D88" s="194">
        <v>1.694E-3</v>
      </c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1:17" x14ac:dyDescent="0.2">
      <c r="B89" s="223"/>
      <c r="C89" s="223"/>
      <c r="D89" s="147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1:17" x14ac:dyDescent="0.2">
      <c r="B90" s="223"/>
      <c r="C90" s="223"/>
      <c r="D90" s="147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1:17" x14ac:dyDescent="0.2">
      <c r="B91" s="223"/>
      <c r="C91" s="223"/>
      <c r="D91" s="147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1:17" x14ac:dyDescent="0.2">
      <c r="B92" s="223"/>
      <c r="C92" s="223"/>
      <c r="D92" s="147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1:17" x14ac:dyDescent="0.2">
      <c r="B93" s="223"/>
      <c r="C93" s="223"/>
      <c r="D93" s="147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1:17" x14ac:dyDescent="0.2">
      <c r="B94" s="223"/>
      <c r="C94" s="223"/>
      <c r="D94" s="147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1:17" x14ac:dyDescent="0.2">
      <c r="B95" s="223"/>
      <c r="C95" s="223"/>
      <c r="D95" s="147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1:17" x14ac:dyDescent="0.2">
      <c r="B96" s="223"/>
      <c r="C96" s="223"/>
      <c r="D96" s="147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223"/>
      <c r="C97" s="223"/>
      <c r="D97" s="147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223"/>
      <c r="C98" s="223"/>
      <c r="D98" s="147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223"/>
      <c r="C99" s="223"/>
      <c r="D99" s="147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223"/>
      <c r="C100" s="223"/>
      <c r="D100" s="147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223"/>
      <c r="C101" s="223"/>
      <c r="D101" s="147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223"/>
      <c r="C102" s="223"/>
      <c r="D102" s="147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223"/>
      <c r="C103" s="223"/>
      <c r="D103" s="147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223"/>
      <c r="C104" s="223"/>
      <c r="D104" s="147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223"/>
      <c r="C105" s="223"/>
      <c r="D105" s="147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223"/>
      <c r="C106" s="223"/>
      <c r="D106" s="147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223"/>
      <c r="C107" s="223"/>
      <c r="D107" s="147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223"/>
      <c r="C108" s="223"/>
      <c r="D108" s="147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223"/>
      <c r="C109" s="223"/>
      <c r="D109" s="147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223"/>
      <c r="C110" s="223"/>
      <c r="D110" s="147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223"/>
      <c r="C111" s="223"/>
      <c r="D111" s="147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223"/>
      <c r="C112" s="223"/>
      <c r="D112" s="147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223"/>
      <c r="C113" s="223"/>
      <c r="D113" s="147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223"/>
      <c r="C114" s="223"/>
      <c r="D114" s="147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223"/>
      <c r="C115" s="223"/>
      <c r="D115" s="147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223"/>
      <c r="C116" s="223"/>
      <c r="D116" s="147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223"/>
      <c r="C117" s="223"/>
      <c r="D117" s="147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223"/>
      <c r="C118" s="223"/>
      <c r="D118" s="147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223"/>
      <c r="C119" s="223"/>
      <c r="D119" s="147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223"/>
      <c r="C120" s="223"/>
      <c r="D120" s="147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223"/>
      <c r="C121" s="223"/>
      <c r="D121" s="147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223"/>
      <c r="C122" s="223"/>
      <c r="D122" s="147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223"/>
      <c r="C123" s="223"/>
      <c r="D123" s="147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223"/>
      <c r="C124" s="223"/>
      <c r="D124" s="147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223"/>
      <c r="C125" s="223"/>
      <c r="D125" s="147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223"/>
      <c r="C126" s="223"/>
      <c r="D126" s="147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223"/>
      <c r="C127" s="223"/>
      <c r="D127" s="147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223"/>
      <c r="C128" s="223"/>
      <c r="D128" s="147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223"/>
      <c r="C129" s="223"/>
      <c r="D129" s="147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223"/>
      <c r="C130" s="223"/>
      <c r="D130" s="147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223"/>
      <c r="C131" s="223"/>
      <c r="D131" s="147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223"/>
      <c r="C132" s="223"/>
      <c r="D132" s="147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223"/>
      <c r="C133" s="223"/>
      <c r="D133" s="147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223"/>
      <c r="C134" s="223"/>
      <c r="D134" s="147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223"/>
      <c r="C135" s="223"/>
      <c r="D135" s="147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223"/>
      <c r="C136" s="223"/>
      <c r="D136" s="147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223"/>
      <c r="C137" s="223"/>
      <c r="D137" s="147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223"/>
      <c r="C138" s="223"/>
      <c r="D138" s="147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223"/>
      <c r="C139" s="223"/>
      <c r="D139" s="147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223"/>
      <c r="C140" s="223"/>
      <c r="D140" s="147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223"/>
      <c r="C141" s="223"/>
      <c r="D141" s="147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223"/>
      <c r="C142" s="223"/>
      <c r="D142" s="147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223"/>
      <c r="C143" s="223"/>
      <c r="D143" s="147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223"/>
      <c r="C144" s="223"/>
      <c r="D144" s="147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223"/>
      <c r="C145" s="223"/>
      <c r="D145" s="147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223"/>
      <c r="C146" s="223"/>
      <c r="D146" s="147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223"/>
      <c r="C147" s="223"/>
      <c r="D147" s="147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223"/>
      <c r="C148" s="223"/>
      <c r="D148" s="147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223"/>
      <c r="C149" s="223"/>
      <c r="D149" s="147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223"/>
      <c r="C150" s="223"/>
      <c r="D150" s="147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223"/>
      <c r="C151" s="223"/>
      <c r="D151" s="147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223"/>
      <c r="C152" s="223"/>
      <c r="D152" s="147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223"/>
      <c r="C153" s="223"/>
      <c r="D153" s="147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223"/>
      <c r="C154" s="223"/>
      <c r="D154" s="147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223"/>
      <c r="C155" s="223"/>
      <c r="D155" s="147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223"/>
      <c r="C156" s="223"/>
      <c r="D156" s="147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223"/>
      <c r="C157" s="223"/>
      <c r="D157" s="147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223"/>
      <c r="C158" s="223"/>
      <c r="D158" s="147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223"/>
      <c r="C159" s="223"/>
      <c r="D159" s="147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223"/>
      <c r="C160" s="223"/>
      <c r="D160" s="147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223"/>
      <c r="C161" s="223"/>
      <c r="D161" s="147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223"/>
      <c r="C162" s="223"/>
      <c r="D162" s="147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223"/>
      <c r="C163" s="223"/>
      <c r="D163" s="147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223"/>
      <c r="C164" s="223"/>
      <c r="D164" s="147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223"/>
      <c r="C165" s="223"/>
      <c r="D165" s="147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223"/>
      <c r="C166" s="223"/>
      <c r="D166" s="147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223"/>
      <c r="C167" s="223"/>
      <c r="D167" s="147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223"/>
      <c r="C168" s="223"/>
      <c r="D168" s="147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223"/>
      <c r="C169" s="223"/>
      <c r="D169" s="147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223"/>
      <c r="C170" s="223"/>
      <c r="D170" s="147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223"/>
      <c r="C171" s="223"/>
      <c r="D171" s="147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223"/>
      <c r="C172" s="223"/>
      <c r="D172" s="147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223"/>
      <c r="C173" s="223"/>
      <c r="D173" s="147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223"/>
      <c r="C174" s="223"/>
      <c r="D174" s="147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223"/>
      <c r="C175" s="223"/>
      <c r="D175" s="147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223"/>
      <c r="C176" s="223"/>
      <c r="D176" s="147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223"/>
      <c r="C177" s="223"/>
      <c r="D177" s="147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223"/>
      <c r="C178" s="223"/>
      <c r="D178" s="147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223"/>
      <c r="C179" s="223"/>
      <c r="D179" s="147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223"/>
      <c r="C180" s="223"/>
      <c r="D180" s="147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223"/>
      <c r="C181" s="223"/>
      <c r="D181" s="147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223"/>
      <c r="C182" s="223"/>
      <c r="D182" s="147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187</v>
      </c>
    </row>
    <row r="3" spans="1:7" x14ac:dyDescent="0.2">
      <c r="A3" t="s">
        <v>167</v>
      </c>
      <c r="B3" s="144">
        <v>42582</v>
      </c>
      <c r="C3" s="144">
        <f>DREPORTDATE</f>
        <v>42582</v>
      </c>
    </row>
    <row r="4" spans="1:7" x14ac:dyDescent="0.2">
      <c r="A4" t="s">
        <v>118</v>
      </c>
      <c r="B4">
        <v>1000000</v>
      </c>
      <c r="C4" t="str">
        <f>IF($B$4=1,"дол. США",IF($B$4=1000,"тис. дол. США",IF($B$4=1000000,"млн. дол. США",IF($B$4=1000000000,"млрд. дол. США"))))</f>
        <v>млн. дол. США</v>
      </c>
      <c r="D4" t="str">
        <f>IF($B$4=1,"грн",IF($B$4=1000,"тис. грн",IF($B$4=1000000,"млн. грн",IF($B$4=1000000000,"млрд. грн"))))</f>
        <v>млн. грн</v>
      </c>
      <c r="E4" t="str">
        <f>IF($B$4=1,"одиниць",IF($B$4=1000,"тис. одиниць",IF($B$4=1000000,"млн. одиниць",IF($B$4=1000000000,"млрд. одиниць"))))</f>
        <v>млн. одиниць</v>
      </c>
      <c r="F4">
        <f>1000000000/DDELIMER</f>
        <v>1000</v>
      </c>
      <c r="G4">
        <f>IF($B$4=1,1000000000,IF($B$4=1000,1000000,IF($B$4=1000000,1000,IF($B$4=1000000000,1))))</f>
        <v>1000</v>
      </c>
    </row>
    <row r="5" spans="1:7" x14ac:dyDescent="0.2">
      <c r="A5" t="s">
        <v>45</v>
      </c>
      <c r="B5" t="s">
        <v>179</v>
      </c>
    </row>
    <row r="8" spans="1:7" x14ac:dyDescent="0.2">
      <c r="A8" t="s">
        <v>90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52" customFormat="1" x14ac:dyDescent="0.2"/>
    <row r="8" s="16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N180"/>
  <sheetViews>
    <sheetView workbookViewId="0">
      <selection activeCell="H6" sqref="H6:I6"/>
    </sheetView>
  </sheetViews>
  <sheetFormatPr defaultRowHeight="11.25" outlineLevelRow="3" x14ac:dyDescent="0.2"/>
  <cols>
    <col min="1" max="1" width="52" style="241" customWidth="1"/>
    <col min="2" max="9" width="16.28515625" style="158" customWidth="1"/>
    <col min="10" max="16384" width="9.140625" style="241"/>
  </cols>
  <sheetData>
    <row r="1" spans="1:14" s="44" customFormat="1" ht="12.75" x14ac:dyDescent="0.2">
      <c r="B1" s="206"/>
      <c r="C1" s="206"/>
      <c r="D1" s="206"/>
      <c r="E1" s="206"/>
      <c r="F1" s="206"/>
      <c r="G1" s="206"/>
      <c r="H1" s="206"/>
      <c r="I1" s="206"/>
    </row>
    <row r="2" spans="1:14" s="44" customFormat="1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116"/>
      <c r="K2" s="116"/>
      <c r="L2" s="116"/>
      <c r="M2" s="116"/>
      <c r="N2" s="116"/>
    </row>
    <row r="3" spans="1:14" s="44" customFormat="1" ht="12.75" x14ac:dyDescent="0.2">
      <c r="A3" s="235"/>
      <c r="B3" s="206"/>
      <c r="C3" s="206"/>
      <c r="D3" s="206"/>
      <c r="E3" s="206"/>
      <c r="F3" s="206"/>
      <c r="G3" s="206"/>
      <c r="H3" s="206"/>
      <c r="I3" s="206"/>
    </row>
    <row r="4" spans="1:14" s="67" customFormat="1" ht="12.75" x14ac:dyDescent="0.2">
      <c r="B4" s="224"/>
      <c r="C4" s="224"/>
      <c r="D4" s="224"/>
      <c r="E4" s="224"/>
      <c r="F4" s="224"/>
      <c r="G4" s="224"/>
      <c r="H4" s="224"/>
      <c r="I4" s="224" t="str">
        <f>VALUAH</f>
        <v>млн. грн</v>
      </c>
    </row>
    <row r="5" spans="1:14" s="171" customFormat="1" ht="12.75" x14ac:dyDescent="0.2">
      <c r="A5" s="94"/>
      <c r="B5" s="98">
        <v>42369</v>
      </c>
      <c r="C5" s="98">
        <v>42400</v>
      </c>
      <c r="D5" s="98">
        <v>42429</v>
      </c>
      <c r="E5" s="98">
        <v>42460</v>
      </c>
      <c r="F5" s="98">
        <v>42490</v>
      </c>
      <c r="G5" s="98">
        <v>42521</v>
      </c>
      <c r="H5" s="98">
        <v>42551</v>
      </c>
      <c r="I5" s="98">
        <v>42582</v>
      </c>
    </row>
    <row r="6" spans="1:14" s="204" customFormat="1" ht="31.5" x14ac:dyDescent="0.2">
      <c r="A6" s="121" t="s">
        <v>172</v>
      </c>
      <c r="B6" s="10">
        <f t="shared" ref="B6:I6" si="0">B$7+B$54</f>
        <v>1572180.1589905</v>
      </c>
      <c r="C6" s="10">
        <f t="shared" si="0"/>
        <v>1645619.6626974498</v>
      </c>
      <c r="D6" s="10">
        <f t="shared" si="0"/>
        <v>1740938.6519851901</v>
      </c>
      <c r="E6" s="10">
        <f t="shared" si="0"/>
        <v>1710381.0068600301</v>
      </c>
      <c r="F6" s="10">
        <f t="shared" si="0"/>
        <v>1690002.3547570298</v>
      </c>
      <c r="G6" s="10">
        <f t="shared" si="0"/>
        <v>1683546.2830250598</v>
      </c>
      <c r="H6" s="10">
        <f t="shared" si="0"/>
        <v>1668252.9383180402</v>
      </c>
      <c r="I6" s="10">
        <f t="shared" si="0"/>
        <v>1661360.90731921</v>
      </c>
    </row>
    <row r="7" spans="1:14" s="100" customFormat="1" ht="15" x14ac:dyDescent="0.2">
      <c r="A7" s="268" t="s">
        <v>74</v>
      </c>
      <c r="B7" s="269">
        <f t="shared" ref="B7:I7" si="1">B$8+B$32</f>
        <v>1334271.60129128</v>
      </c>
      <c r="C7" s="269">
        <f t="shared" si="1"/>
        <v>1392400.3449641599</v>
      </c>
      <c r="D7" s="269">
        <f t="shared" si="1"/>
        <v>1483853.51281361</v>
      </c>
      <c r="E7" s="269">
        <f t="shared" si="1"/>
        <v>1457673.7684841501</v>
      </c>
      <c r="F7" s="269">
        <f t="shared" si="1"/>
        <v>1448913.7072791099</v>
      </c>
      <c r="G7" s="269">
        <f t="shared" si="1"/>
        <v>1448548.3635003499</v>
      </c>
      <c r="H7" s="269">
        <f t="shared" si="1"/>
        <v>1436316.6690444001</v>
      </c>
      <c r="I7" s="269">
        <f t="shared" si="1"/>
        <v>1427361.0087133399</v>
      </c>
    </row>
    <row r="8" spans="1:14" s="40" customFormat="1" ht="15" outlineLevel="1" x14ac:dyDescent="0.2">
      <c r="A8" s="272" t="s">
        <v>50</v>
      </c>
      <c r="B8" s="273">
        <f t="shared" ref="B8:I8" si="2">B$9+B$30</f>
        <v>508001.12311178993</v>
      </c>
      <c r="C8" s="273">
        <f t="shared" si="2"/>
        <v>528455.98918348993</v>
      </c>
      <c r="D8" s="273">
        <f t="shared" si="2"/>
        <v>544518.17468265991</v>
      </c>
      <c r="E8" s="273">
        <f t="shared" si="2"/>
        <v>532470.43052634003</v>
      </c>
      <c r="F8" s="273">
        <f t="shared" si="2"/>
        <v>547313.57962778001</v>
      </c>
      <c r="G8" s="273">
        <f t="shared" si="2"/>
        <v>552476.04499317007</v>
      </c>
      <c r="H8" s="273">
        <f t="shared" si="2"/>
        <v>550279.15830792999</v>
      </c>
      <c r="I8" s="273">
        <f t="shared" si="2"/>
        <v>545076.03932753997</v>
      </c>
    </row>
    <row r="9" spans="1:14" s="26" customFormat="1" ht="25.5" outlineLevel="2" collapsed="1" x14ac:dyDescent="0.2">
      <c r="A9" s="263" t="s">
        <v>130</v>
      </c>
      <c r="B9" s="93">
        <f t="shared" ref="B9:I9" si="3">SUM(B$10:B$29)</f>
        <v>505356.07266168995</v>
      </c>
      <c r="C9" s="93">
        <f t="shared" si="3"/>
        <v>525810.93873338995</v>
      </c>
      <c r="D9" s="93">
        <f t="shared" si="3"/>
        <v>541873.12423255993</v>
      </c>
      <c r="E9" s="93">
        <f t="shared" si="3"/>
        <v>529858.44320685999</v>
      </c>
      <c r="F9" s="93">
        <f t="shared" si="3"/>
        <v>544701.59230829997</v>
      </c>
      <c r="G9" s="93">
        <f t="shared" si="3"/>
        <v>549864.05767369003</v>
      </c>
      <c r="H9" s="93">
        <f t="shared" si="3"/>
        <v>547700.23411907</v>
      </c>
      <c r="I9" s="93">
        <f t="shared" si="3"/>
        <v>542497.11513867998</v>
      </c>
    </row>
    <row r="10" spans="1:14" s="127" customFormat="1" ht="12.75" hidden="1" outlineLevel="3" x14ac:dyDescent="0.2">
      <c r="A10" s="264" t="s">
        <v>52</v>
      </c>
      <c r="B10" s="140">
        <v>98.638000000000005</v>
      </c>
      <c r="C10" s="140">
        <v>99.6</v>
      </c>
      <c r="D10" s="140">
        <v>99.6</v>
      </c>
      <c r="E10" s="140">
        <v>99.6</v>
      </c>
      <c r="F10" s="140">
        <v>99.6</v>
      </c>
      <c r="G10" s="140">
        <v>0</v>
      </c>
      <c r="H10" s="140">
        <v>0</v>
      </c>
      <c r="I10" s="140">
        <v>0</v>
      </c>
    </row>
    <row r="11" spans="1:14" ht="12.75" hidden="1" outlineLevel="3" x14ac:dyDescent="0.2">
      <c r="A11" s="265" t="s">
        <v>161</v>
      </c>
      <c r="B11" s="86">
        <v>60558.463000000003</v>
      </c>
      <c r="C11" s="86">
        <v>60558.463000000003</v>
      </c>
      <c r="D11" s="86">
        <v>60558.463000000003</v>
      </c>
      <c r="E11" s="86">
        <v>60558.463000000003</v>
      </c>
      <c r="F11" s="86">
        <v>60558.463000000003</v>
      </c>
      <c r="G11" s="86">
        <v>60558.463000000003</v>
      </c>
      <c r="H11" s="86">
        <v>60558.463000000003</v>
      </c>
      <c r="I11" s="86">
        <v>60558.463000000003</v>
      </c>
      <c r="J11" s="6"/>
      <c r="K11" s="6"/>
      <c r="L11" s="6"/>
    </row>
    <row r="12" spans="1:14" ht="12.75" hidden="1" outlineLevel="3" x14ac:dyDescent="0.2">
      <c r="A12" s="265" t="s">
        <v>44</v>
      </c>
      <c r="B12" s="86">
        <v>38882.981</v>
      </c>
      <c r="C12" s="86">
        <v>38882.981</v>
      </c>
      <c r="D12" s="86">
        <v>38882.981</v>
      </c>
      <c r="E12" s="86">
        <v>38882.981</v>
      </c>
      <c r="F12" s="86">
        <v>38882.981</v>
      </c>
      <c r="G12" s="86">
        <v>38882.981</v>
      </c>
      <c r="H12" s="86">
        <v>38882.981</v>
      </c>
      <c r="I12" s="86">
        <v>38882.981</v>
      </c>
      <c r="J12" s="6"/>
      <c r="K12" s="6"/>
      <c r="L12" s="6"/>
    </row>
    <row r="13" spans="1:14" ht="12.75" hidden="1" outlineLevel="3" x14ac:dyDescent="0.2">
      <c r="A13" s="265" t="s">
        <v>72</v>
      </c>
      <c r="B13" s="86">
        <v>8283.7102117199993</v>
      </c>
      <c r="C13" s="86">
        <v>8781.0073115100004</v>
      </c>
      <c r="D13" s="86">
        <v>9437.68709141</v>
      </c>
      <c r="E13" s="86">
        <v>9199.0309381200004</v>
      </c>
      <c r="F13" s="86">
        <v>9443.0042065599991</v>
      </c>
      <c r="G13" s="86">
        <v>10135.91976029</v>
      </c>
      <c r="H13" s="86">
        <v>6849.7577343100002</v>
      </c>
      <c r="I13" s="86">
        <v>2704.57</v>
      </c>
      <c r="J13" s="6"/>
      <c r="K13" s="6"/>
      <c r="L13" s="6"/>
    </row>
    <row r="14" spans="1:14" ht="12.75" hidden="1" outlineLevel="3" x14ac:dyDescent="0.2">
      <c r="A14" s="265" t="s">
        <v>121</v>
      </c>
      <c r="B14" s="86">
        <v>1500</v>
      </c>
      <c r="C14" s="86">
        <v>1500</v>
      </c>
      <c r="D14" s="86">
        <v>1500</v>
      </c>
      <c r="E14" s="86">
        <v>1500</v>
      </c>
      <c r="F14" s="86">
        <v>1500</v>
      </c>
      <c r="G14" s="86">
        <v>1500</v>
      </c>
      <c r="H14" s="86">
        <v>1500</v>
      </c>
      <c r="I14" s="86">
        <v>1500</v>
      </c>
      <c r="J14" s="6"/>
      <c r="K14" s="6"/>
      <c r="L14" s="6"/>
    </row>
    <row r="15" spans="1:14" ht="12.75" hidden="1" outlineLevel="3" x14ac:dyDescent="0.2">
      <c r="A15" s="265" t="s">
        <v>178</v>
      </c>
      <c r="B15" s="86">
        <v>2617.63</v>
      </c>
      <c r="C15" s="86">
        <v>2617.63</v>
      </c>
      <c r="D15" s="86">
        <v>2617.63</v>
      </c>
      <c r="E15" s="86">
        <v>2617.63</v>
      </c>
      <c r="F15" s="86">
        <v>2617.63</v>
      </c>
      <c r="G15" s="86">
        <v>2617.63</v>
      </c>
      <c r="H15" s="86">
        <v>2617.63</v>
      </c>
      <c r="I15" s="86">
        <v>2617.63</v>
      </c>
      <c r="J15" s="6"/>
      <c r="K15" s="6"/>
      <c r="L15" s="6"/>
    </row>
    <row r="16" spans="1:14" ht="12.75" hidden="1" outlineLevel="3" x14ac:dyDescent="0.2">
      <c r="A16" s="265" t="s">
        <v>77</v>
      </c>
      <c r="B16" s="86">
        <v>3250</v>
      </c>
      <c r="C16" s="86">
        <v>3250</v>
      </c>
      <c r="D16" s="86">
        <v>3250</v>
      </c>
      <c r="E16" s="86">
        <v>3250</v>
      </c>
      <c r="F16" s="86">
        <v>3250</v>
      </c>
      <c r="G16" s="86">
        <v>3250</v>
      </c>
      <c r="H16" s="86">
        <v>3250</v>
      </c>
      <c r="I16" s="86">
        <v>3250</v>
      </c>
      <c r="J16" s="6"/>
      <c r="K16" s="6"/>
      <c r="L16" s="6"/>
    </row>
    <row r="17" spans="1:12" ht="12.75" hidden="1" outlineLevel="3" x14ac:dyDescent="0.2">
      <c r="A17" s="265" t="s">
        <v>142</v>
      </c>
      <c r="B17" s="86">
        <v>15848.84</v>
      </c>
      <c r="C17" s="86">
        <v>15848.84</v>
      </c>
      <c r="D17" s="86">
        <v>15848.84</v>
      </c>
      <c r="E17" s="86">
        <v>15848.84</v>
      </c>
      <c r="F17" s="86">
        <v>15848.84</v>
      </c>
      <c r="G17" s="86">
        <v>15848.84</v>
      </c>
      <c r="H17" s="86">
        <v>15848.84</v>
      </c>
      <c r="I17" s="86">
        <v>15848.84</v>
      </c>
      <c r="J17" s="6"/>
      <c r="K17" s="6"/>
      <c r="L17" s="6"/>
    </row>
    <row r="18" spans="1:12" ht="12.75" hidden="1" outlineLevel="3" x14ac:dyDescent="0.2">
      <c r="A18" s="265" t="s">
        <v>140</v>
      </c>
      <c r="B18" s="86">
        <v>1048.92516</v>
      </c>
      <c r="C18" s="86">
        <v>13283.278013499999</v>
      </c>
      <c r="D18" s="86">
        <v>14299.24561756</v>
      </c>
      <c r="E18" s="86">
        <v>13890.56204673</v>
      </c>
      <c r="F18" s="86">
        <v>12203.20024086</v>
      </c>
      <c r="G18" s="86">
        <v>19013.36749904</v>
      </c>
      <c r="H18" s="86">
        <v>18777.953378869999</v>
      </c>
      <c r="I18" s="86">
        <v>18735.489489669999</v>
      </c>
      <c r="J18" s="6"/>
      <c r="K18" s="6"/>
      <c r="L18" s="6"/>
    </row>
    <row r="19" spans="1:12" ht="12.75" hidden="1" outlineLevel="3" x14ac:dyDescent="0.2">
      <c r="A19" s="265" t="s">
        <v>132</v>
      </c>
      <c r="B19" s="86">
        <v>21910.342336000002</v>
      </c>
      <c r="C19" s="86">
        <v>22039.551152</v>
      </c>
      <c r="D19" s="86">
        <v>34281.427334860004</v>
      </c>
      <c r="E19" s="86">
        <v>34176.965954940002</v>
      </c>
      <c r="F19" s="86">
        <v>49158.496147329999</v>
      </c>
      <c r="G19" s="86">
        <v>52111.638694449997</v>
      </c>
      <c r="H19" s="86">
        <v>48930.943947439999</v>
      </c>
      <c r="I19" s="86">
        <v>49252.235186359998</v>
      </c>
      <c r="J19" s="6"/>
      <c r="K19" s="6"/>
      <c r="L19" s="6"/>
    </row>
    <row r="20" spans="1:12" ht="12.75" hidden="1" outlineLevel="3" x14ac:dyDescent="0.2">
      <c r="A20" s="265" t="s">
        <v>136</v>
      </c>
      <c r="B20" s="86">
        <v>0</v>
      </c>
      <c r="C20" s="86">
        <v>0</v>
      </c>
      <c r="D20" s="86">
        <v>0</v>
      </c>
      <c r="E20" s="86">
        <v>0</v>
      </c>
      <c r="F20" s="86">
        <v>300</v>
      </c>
      <c r="G20" s="86">
        <v>300</v>
      </c>
      <c r="H20" s="86">
        <v>716</v>
      </c>
      <c r="I20" s="86">
        <v>416</v>
      </c>
      <c r="J20" s="6"/>
      <c r="K20" s="6"/>
      <c r="L20" s="6"/>
    </row>
    <row r="21" spans="1:12" ht="12.75" hidden="1" outlineLevel="3" x14ac:dyDescent="0.2">
      <c r="A21" s="265" t="s">
        <v>0</v>
      </c>
      <c r="B21" s="86">
        <v>43377.236129329998</v>
      </c>
      <c r="C21" s="86">
        <v>36369.621793209997</v>
      </c>
      <c r="D21" s="86">
        <v>38704.983743019999</v>
      </c>
      <c r="E21" s="86">
        <v>29230.920825720001</v>
      </c>
      <c r="F21" s="86">
        <v>34196.925275369998</v>
      </c>
      <c r="G21" s="86">
        <v>32717.952818080001</v>
      </c>
      <c r="H21" s="86">
        <v>34006.995114400001</v>
      </c>
      <c r="I21" s="86">
        <v>34859.323853579997</v>
      </c>
      <c r="J21" s="6"/>
      <c r="K21" s="6"/>
      <c r="L21" s="6"/>
    </row>
    <row r="22" spans="1:12" ht="12.75" hidden="1" outlineLevel="3" x14ac:dyDescent="0.2">
      <c r="A22" s="265" t="s">
        <v>85</v>
      </c>
      <c r="B22" s="86">
        <v>3845.1067200000002</v>
      </c>
      <c r="C22" s="86">
        <v>4029.2830399999998</v>
      </c>
      <c r="D22" s="86">
        <v>4333.7022399999996</v>
      </c>
      <c r="E22" s="86">
        <v>4199.8889600000002</v>
      </c>
      <c r="F22" s="86">
        <v>4034.8444800000002</v>
      </c>
      <c r="G22" s="86">
        <v>4031.56032</v>
      </c>
      <c r="H22" s="86">
        <v>3981.7054400000002</v>
      </c>
      <c r="I22" s="86">
        <v>3972.7126400000002</v>
      </c>
      <c r="J22" s="6"/>
      <c r="K22" s="6"/>
      <c r="L22" s="6"/>
    </row>
    <row r="23" spans="1:12" ht="12.75" hidden="1" outlineLevel="3" x14ac:dyDescent="0.2">
      <c r="A23" s="265" t="s">
        <v>152</v>
      </c>
      <c r="B23" s="86">
        <v>160233.81210464</v>
      </c>
      <c r="C23" s="86">
        <v>160325.77542317001</v>
      </c>
      <c r="D23" s="86">
        <v>159833.65620570999</v>
      </c>
      <c r="E23" s="86">
        <v>158098.65248135</v>
      </c>
      <c r="F23" s="86">
        <v>157487.13295818001</v>
      </c>
      <c r="G23" s="86">
        <v>157475.22958183</v>
      </c>
      <c r="H23" s="86">
        <v>161608.98950405</v>
      </c>
      <c r="I23" s="86">
        <v>161025.66496907</v>
      </c>
      <c r="J23" s="6"/>
      <c r="K23" s="6"/>
      <c r="L23" s="6"/>
    </row>
    <row r="24" spans="1:12" ht="12.75" hidden="1" outlineLevel="3" x14ac:dyDescent="0.2">
      <c r="A24" s="265" t="s">
        <v>39</v>
      </c>
      <c r="B24" s="86">
        <v>0</v>
      </c>
      <c r="C24" s="86">
        <v>50</v>
      </c>
      <c r="D24" s="86">
        <v>50</v>
      </c>
      <c r="E24" s="86">
        <v>130</v>
      </c>
      <c r="F24" s="86">
        <v>830</v>
      </c>
      <c r="G24" s="86">
        <v>830</v>
      </c>
      <c r="H24" s="86">
        <v>883.5</v>
      </c>
      <c r="I24" s="86">
        <v>1086.73</v>
      </c>
      <c r="J24" s="6"/>
      <c r="K24" s="6"/>
      <c r="L24" s="6"/>
    </row>
    <row r="25" spans="1:12" ht="12.75" hidden="1" outlineLevel="3" x14ac:dyDescent="0.2">
      <c r="A25" s="265" t="s">
        <v>28</v>
      </c>
      <c r="B25" s="86">
        <v>27100</v>
      </c>
      <c r="C25" s="86">
        <v>27100</v>
      </c>
      <c r="D25" s="86">
        <v>27100</v>
      </c>
      <c r="E25" s="86">
        <v>27100</v>
      </c>
      <c r="F25" s="86">
        <v>27100</v>
      </c>
      <c r="G25" s="86">
        <v>27100</v>
      </c>
      <c r="H25" s="86">
        <v>25600</v>
      </c>
      <c r="I25" s="86">
        <v>24100</v>
      </c>
      <c r="J25" s="6"/>
      <c r="K25" s="6"/>
      <c r="L25" s="6"/>
    </row>
    <row r="26" spans="1:12" ht="12.75" hidden="1" outlineLevel="3" x14ac:dyDescent="0.2">
      <c r="A26" s="265" t="s">
        <v>109</v>
      </c>
      <c r="B26" s="86">
        <v>48624.790999999997</v>
      </c>
      <c r="C26" s="86">
        <v>48624.790999999997</v>
      </c>
      <c r="D26" s="86">
        <v>48624.790999999997</v>
      </c>
      <c r="E26" s="86">
        <v>48624.790999999997</v>
      </c>
      <c r="F26" s="86">
        <v>44739.790999999997</v>
      </c>
      <c r="G26" s="86">
        <v>41039.790999999997</v>
      </c>
      <c r="H26" s="86">
        <v>41039.790999999997</v>
      </c>
      <c r="I26" s="86">
        <v>41039.790999999997</v>
      </c>
      <c r="J26" s="6"/>
      <c r="K26" s="6"/>
      <c r="L26" s="6"/>
    </row>
    <row r="27" spans="1:12" ht="12.75" hidden="1" outlineLevel="3" x14ac:dyDescent="0.2">
      <c r="A27" s="265" t="s">
        <v>169</v>
      </c>
      <c r="B27" s="86">
        <v>31301.198</v>
      </c>
      <c r="C27" s="86">
        <v>31301.198</v>
      </c>
      <c r="D27" s="86">
        <v>31301.198</v>
      </c>
      <c r="E27" s="86">
        <v>31301.198</v>
      </c>
      <c r="F27" s="86">
        <v>31301.198</v>
      </c>
      <c r="G27" s="86">
        <v>31301.198</v>
      </c>
      <c r="H27" s="86">
        <v>31301.198</v>
      </c>
      <c r="I27" s="86">
        <v>31301.198</v>
      </c>
      <c r="J27" s="6"/>
      <c r="K27" s="6"/>
      <c r="L27" s="6"/>
    </row>
    <row r="28" spans="1:12" ht="12.75" hidden="1" outlineLevel="3" x14ac:dyDescent="0.2">
      <c r="A28" s="265" t="s">
        <v>2</v>
      </c>
      <c r="B28" s="86">
        <v>0</v>
      </c>
      <c r="C28" s="86">
        <v>0</v>
      </c>
      <c r="D28" s="86">
        <v>0</v>
      </c>
      <c r="E28" s="86">
        <v>0</v>
      </c>
      <c r="F28" s="86">
        <v>0.56699999999999995</v>
      </c>
      <c r="G28" s="86">
        <v>0.56699999999999995</v>
      </c>
      <c r="H28" s="86">
        <v>196.56700000000001</v>
      </c>
      <c r="I28" s="86">
        <v>196.56700000000001</v>
      </c>
      <c r="J28" s="6"/>
      <c r="K28" s="6"/>
      <c r="L28" s="6"/>
    </row>
    <row r="29" spans="1:12" ht="12.75" hidden="1" outlineLevel="3" x14ac:dyDescent="0.2">
      <c r="A29" s="265" t="s">
        <v>56</v>
      </c>
      <c r="B29" s="86">
        <v>36874.398999999998</v>
      </c>
      <c r="C29" s="86">
        <v>51148.919000000002</v>
      </c>
      <c r="D29" s="86">
        <v>51148.919000000002</v>
      </c>
      <c r="E29" s="86">
        <v>51148.919000000002</v>
      </c>
      <c r="F29" s="86">
        <v>51148.919000000002</v>
      </c>
      <c r="G29" s="86">
        <v>51148.919000000002</v>
      </c>
      <c r="H29" s="86">
        <v>51148.919000000002</v>
      </c>
      <c r="I29" s="86">
        <v>51148.919000000002</v>
      </c>
      <c r="J29" s="6"/>
      <c r="K29" s="6"/>
      <c r="L29" s="6"/>
    </row>
    <row r="30" spans="1:12" ht="25.5" outlineLevel="2" collapsed="1" x14ac:dyDescent="0.2">
      <c r="A30" s="266" t="s">
        <v>8</v>
      </c>
      <c r="B30" s="172">
        <f t="shared" ref="B30:H30" si="4">SUM(B$31:B$31)</f>
        <v>2645.0504501</v>
      </c>
      <c r="C30" s="172">
        <f t="shared" si="4"/>
        <v>2645.0504501</v>
      </c>
      <c r="D30" s="172">
        <f t="shared" si="4"/>
        <v>2645.0504501</v>
      </c>
      <c r="E30" s="172">
        <f t="shared" si="4"/>
        <v>2611.9873194800002</v>
      </c>
      <c r="F30" s="172">
        <f t="shared" si="4"/>
        <v>2611.9873194800002</v>
      </c>
      <c r="G30" s="172">
        <f t="shared" si="4"/>
        <v>2611.9873194800002</v>
      </c>
      <c r="H30" s="172">
        <f t="shared" si="4"/>
        <v>2578.92418886</v>
      </c>
      <c r="I30" s="172">
        <v>2578.92418886</v>
      </c>
      <c r="J30" s="6"/>
      <c r="K30" s="6"/>
      <c r="L30" s="6"/>
    </row>
    <row r="31" spans="1:12" ht="12.75" hidden="1" outlineLevel="3" x14ac:dyDescent="0.2">
      <c r="A31" s="265" t="s">
        <v>97</v>
      </c>
      <c r="B31" s="86">
        <v>2645.0504501</v>
      </c>
      <c r="C31" s="86">
        <v>2645.0504501</v>
      </c>
      <c r="D31" s="86">
        <v>2645.0504501</v>
      </c>
      <c r="E31" s="86">
        <v>2611.9873194800002</v>
      </c>
      <c r="F31" s="86">
        <v>2611.9873194800002</v>
      </c>
      <c r="G31" s="86">
        <v>2611.9873194800002</v>
      </c>
      <c r="H31" s="86">
        <v>2578.92418886</v>
      </c>
      <c r="I31" s="86">
        <v>2578.92418886</v>
      </c>
      <c r="J31" s="6"/>
      <c r="K31" s="6"/>
      <c r="L31" s="6"/>
    </row>
    <row r="32" spans="1:12" ht="15" outlineLevel="1" x14ac:dyDescent="0.25">
      <c r="A32" s="274" t="s">
        <v>80</v>
      </c>
      <c r="B32" s="275">
        <f t="shared" ref="B32:I32" si="5">B$33+B$40+B$46+B$48+B$52</f>
        <v>826270.47817949008</v>
      </c>
      <c r="C32" s="275">
        <f t="shared" si="5"/>
        <v>863944.35578066995</v>
      </c>
      <c r="D32" s="275">
        <f t="shared" si="5"/>
        <v>939335.33813095</v>
      </c>
      <c r="E32" s="275">
        <f t="shared" si="5"/>
        <v>925203.33795781014</v>
      </c>
      <c r="F32" s="275">
        <f t="shared" si="5"/>
        <v>901600.12765132997</v>
      </c>
      <c r="G32" s="275">
        <f t="shared" si="5"/>
        <v>896072.31850717985</v>
      </c>
      <c r="H32" s="275">
        <f t="shared" si="5"/>
        <v>886037.51073646999</v>
      </c>
      <c r="I32" s="275">
        <f t="shared" si="5"/>
        <v>882284.96938579995</v>
      </c>
      <c r="J32" s="6"/>
      <c r="K32" s="6"/>
      <c r="L32" s="6"/>
    </row>
    <row r="33" spans="1:12" ht="25.5" outlineLevel="2" collapsed="1" x14ac:dyDescent="0.2">
      <c r="A33" s="266" t="s">
        <v>143</v>
      </c>
      <c r="B33" s="172">
        <f t="shared" ref="B33:H33" si="6">SUM(B$34:B$39)</f>
        <v>337449.29111161997</v>
      </c>
      <c r="C33" s="172">
        <f t="shared" si="6"/>
        <v>351875.21380503004</v>
      </c>
      <c r="D33" s="172">
        <f t="shared" si="6"/>
        <v>379266.08179367002</v>
      </c>
      <c r="E33" s="172">
        <f t="shared" si="6"/>
        <v>372540.70199592004</v>
      </c>
      <c r="F33" s="172">
        <f t="shared" si="6"/>
        <v>358955.03369399993</v>
      </c>
      <c r="G33" s="172">
        <f t="shared" si="6"/>
        <v>355004.87263423996</v>
      </c>
      <c r="H33" s="172">
        <f t="shared" si="6"/>
        <v>350589.06898672006</v>
      </c>
      <c r="I33" s="172">
        <v>348620.08955850999</v>
      </c>
      <c r="J33" s="6"/>
      <c r="K33" s="6"/>
      <c r="L33" s="6"/>
    </row>
    <row r="34" spans="1:12" ht="12.75" hidden="1" outlineLevel="3" x14ac:dyDescent="0.2">
      <c r="A34" s="265" t="s">
        <v>29</v>
      </c>
      <c r="B34" s="86">
        <v>57953.115089999999</v>
      </c>
      <c r="C34" s="86">
        <v>60604.772539999998</v>
      </c>
      <c r="D34" s="86">
        <v>65805.094809999995</v>
      </c>
      <c r="E34" s="86">
        <v>65613.412670000005</v>
      </c>
      <c r="F34" s="86">
        <v>63221.158389999997</v>
      </c>
      <c r="G34" s="86">
        <v>61951.626100000001</v>
      </c>
      <c r="H34" s="86">
        <v>60915.4234</v>
      </c>
      <c r="I34" s="86">
        <v>60777.669679999999</v>
      </c>
      <c r="J34" s="6"/>
      <c r="K34" s="6"/>
      <c r="L34" s="6"/>
    </row>
    <row r="35" spans="1:12" ht="12.75" hidden="1" outlineLevel="3" x14ac:dyDescent="0.2">
      <c r="A35" s="265" t="s">
        <v>98</v>
      </c>
      <c r="B35" s="86">
        <v>13990.69907051</v>
      </c>
      <c r="C35" s="86">
        <v>14720.3780374</v>
      </c>
      <c r="D35" s="86">
        <v>15989.42881096</v>
      </c>
      <c r="E35" s="86">
        <v>15932.55975602</v>
      </c>
      <c r="F35" s="86">
        <v>15598.932524260001</v>
      </c>
      <c r="G35" s="86">
        <v>14882.86828278</v>
      </c>
      <c r="H35" s="86">
        <v>14856.5512227</v>
      </c>
      <c r="I35" s="86">
        <v>14952.852717010001</v>
      </c>
      <c r="J35" s="6"/>
      <c r="K35" s="6"/>
      <c r="L35" s="6"/>
    </row>
    <row r="36" spans="1:12" ht="12.75" hidden="1" outlineLevel="3" x14ac:dyDescent="0.2">
      <c r="A36" s="265" t="s">
        <v>78</v>
      </c>
      <c r="B36" s="86">
        <v>12530.14511808</v>
      </c>
      <c r="C36" s="86">
        <v>13103.464647160001</v>
      </c>
      <c r="D36" s="86">
        <v>14049.92352314</v>
      </c>
      <c r="E36" s="86">
        <v>14008.997825599999</v>
      </c>
      <c r="F36" s="86">
        <v>13555.44577722</v>
      </c>
      <c r="G36" s="86">
        <v>13283.24139884</v>
      </c>
      <c r="H36" s="86">
        <v>13061.065945689999</v>
      </c>
      <c r="I36" s="86">
        <v>13306.541820889999</v>
      </c>
      <c r="J36" s="6"/>
      <c r="K36" s="6"/>
      <c r="L36" s="6"/>
    </row>
    <row r="37" spans="1:12" ht="12.75" hidden="1" outlineLevel="3" x14ac:dyDescent="0.2">
      <c r="A37" s="265" t="s">
        <v>66</v>
      </c>
      <c r="B37" s="86">
        <v>124747.12580343999</v>
      </c>
      <c r="C37" s="86">
        <v>129575.87763197999</v>
      </c>
      <c r="D37" s="86">
        <v>139338.86772974001</v>
      </c>
      <c r="E37" s="86">
        <v>134577.12192447999</v>
      </c>
      <c r="F37" s="86">
        <v>129362.78663962</v>
      </c>
      <c r="G37" s="86">
        <v>128769.32668262</v>
      </c>
      <c r="H37" s="86">
        <v>127710.12937867</v>
      </c>
      <c r="I37" s="86">
        <v>126362.52169738</v>
      </c>
      <c r="J37" s="6"/>
      <c r="K37" s="6"/>
      <c r="L37" s="6"/>
    </row>
    <row r="38" spans="1:12" ht="12.75" hidden="1" outlineLevel="3" x14ac:dyDescent="0.2">
      <c r="A38" s="265" t="s">
        <v>94</v>
      </c>
      <c r="B38" s="86">
        <v>128207.69715962</v>
      </c>
      <c r="C38" s="86">
        <v>133849.22844748001</v>
      </c>
      <c r="D38" s="86">
        <v>144059.64860625</v>
      </c>
      <c r="E38" s="86">
        <v>142386.20616323999</v>
      </c>
      <c r="F38" s="86">
        <v>137195.18815989999</v>
      </c>
      <c r="G38" s="86">
        <v>136096.30550672</v>
      </c>
      <c r="H38" s="86">
        <v>134024.66063649001</v>
      </c>
      <c r="I38" s="86">
        <v>133199.31326793</v>
      </c>
      <c r="J38" s="6"/>
      <c r="K38" s="6"/>
      <c r="L38" s="6"/>
    </row>
    <row r="39" spans="1:12" ht="12.75" hidden="1" outlineLevel="3" x14ac:dyDescent="0.2">
      <c r="A39" s="265" t="s">
        <v>23</v>
      </c>
      <c r="B39" s="86">
        <v>20.508869969999999</v>
      </c>
      <c r="C39" s="86">
        <v>21.492501010000002</v>
      </c>
      <c r="D39" s="86">
        <v>23.118313579999999</v>
      </c>
      <c r="E39" s="86">
        <v>22.40365658</v>
      </c>
      <c r="F39" s="86">
        <v>21.522203000000001</v>
      </c>
      <c r="G39" s="86">
        <v>21.504663279999999</v>
      </c>
      <c r="H39" s="86">
        <v>21.238403170000002</v>
      </c>
      <c r="I39" s="86">
        <v>21.190375299999999</v>
      </c>
      <c r="J39" s="6"/>
      <c r="K39" s="6"/>
      <c r="L39" s="6"/>
    </row>
    <row r="40" spans="1:12" ht="25.5" outlineLevel="2" collapsed="1" x14ac:dyDescent="0.2">
      <c r="A40" s="266" t="s">
        <v>4</v>
      </c>
      <c r="B40" s="172">
        <f t="shared" ref="B40:H40" si="7">SUM(B$41:B$45)</f>
        <v>32708.527153449999</v>
      </c>
      <c r="C40" s="172">
        <f t="shared" si="7"/>
        <v>34242.409410929999</v>
      </c>
      <c r="D40" s="172">
        <f t="shared" si="7"/>
        <v>37526.916022509999</v>
      </c>
      <c r="E40" s="172">
        <f t="shared" si="7"/>
        <v>45388.069667039999</v>
      </c>
      <c r="F40" s="172">
        <f t="shared" si="7"/>
        <v>44490.385573250001</v>
      </c>
      <c r="G40" s="172">
        <f t="shared" si="7"/>
        <v>43633.180387600005</v>
      </c>
      <c r="H40" s="172">
        <f t="shared" si="7"/>
        <v>44296.311358030005</v>
      </c>
      <c r="I40" s="172">
        <v>43789.79769721</v>
      </c>
      <c r="J40" s="6"/>
      <c r="K40" s="6"/>
      <c r="L40" s="6"/>
    </row>
    <row r="41" spans="1:12" ht="12.75" hidden="1" outlineLevel="3" x14ac:dyDescent="0.2">
      <c r="A41" s="265" t="s">
        <v>103</v>
      </c>
      <c r="B41" s="86">
        <v>6914.0144</v>
      </c>
      <c r="C41" s="86">
        <v>7142.7943999999998</v>
      </c>
      <c r="D41" s="86">
        <v>7988.7479999999996</v>
      </c>
      <c r="E41" s="86">
        <v>8048.6144000000004</v>
      </c>
      <c r="F41" s="86">
        <v>8023.2388000000001</v>
      </c>
      <c r="G41" s="86">
        <v>7720.3</v>
      </c>
      <c r="H41" s="86">
        <v>7652.8188</v>
      </c>
      <c r="I41" s="86">
        <v>7537.1588000000002</v>
      </c>
      <c r="J41" s="6"/>
      <c r="K41" s="6"/>
      <c r="L41" s="6"/>
    </row>
    <row r="42" spans="1:12" ht="12.75" hidden="1" outlineLevel="3" x14ac:dyDescent="0.2">
      <c r="A42" s="265" t="s">
        <v>36</v>
      </c>
      <c r="B42" s="86">
        <v>5428.1877029999996</v>
      </c>
      <c r="C42" s="86">
        <v>5676.5556180000003</v>
      </c>
      <c r="D42" s="86">
        <v>6163.6446269999997</v>
      </c>
      <c r="E42" s="86">
        <v>6145.690689</v>
      </c>
      <c r="F42" s="86">
        <v>5921.6198130000002</v>
      </c>
      <c r="G42" s="86">
        <v>5802.7088700000004</v>
      </c>
      <c r="H42" s="86">
        <v>5705.6527800000003</v>
      </c>
      <c r="I42" s="86">
        <v>5692.7500559999999</v>
      </c>
      <c r="J42" s="6"/>
      <c r="K42" s="6"/>
      <c r="L42" s="6"/>
    </row>
    <row r="43" spans="1:12" ht="12.75" hidden="1" outlineLevel="3" x14ac:dyDescent="0.2">
      <c r="A43" s="265" t="s">
        <v>9</v>
      </c>
      <c r="B43" s="86">
        <v>14540.944745860001</v>
      </c>
      <c r="C43" s="86">
        <v>15238.346638020001</v>
      </c>
      <c r="D43" s="86">
        <v>16391.060114370001</v>
      </c>
      <c r="E43" s="86">
        <v>15884.362865409999</v>
      </c>
      <c r="F43" s="86">
        <v>15259.40558185</v>
      </c>
      <c r="G43" s="86">
        <v>15246.96978447</v>
      </c>
      <c r="H43" s="86">
        <v>15058.18933949</v>
      </c>
      <c r="I43" s="86">
        <v>15024.137210880001</v>
      </c>
      <c r="J43" s="6"/>
      <c r="K43" s="6"/>
      <c r="L43" s="6"/>
    </row>
    <row r="44" spans="1:12" ht="12.75" hidden="1" outlineLevel="3" x14ac:dyDescent="0.2">
      <c r="A44" s="265" t="s">
        <v>99</v>
      </c>
      <c r="B44" s="86">
        <v>216.53395599999999</v>
      </c>
      <c r="C44" s="86">
        <v>226.91919528</v>
      </c>
      <c r="D44" s="86">
        <v>244.08462803</v>
      </c>
      <c r="E44" s="86">
        <v>236.53923384999999</v>
      </c>
      <c r="F44" s="86">
        <v>227.23279088000001</v>
      </c>
      <c r="G44" s="86">
        <v>227.04760536000001</v>
      </c>
      <c r="H44" s="86">
        <v>224.23641412000001</v>
      </c>
      <c r="I44" s="86">
        <v>223.72933276000001</v>
      </c>
      <c r="J44" s="6"/>
      <c r="K44" s="6"/>
      <c r="L44" s="6"/>
    </row>
    <row r="45" spans="1:12" ht="12.75" hidden="1" outlineLevel="3" x14ac:dyDescent="0.2">
      <c r="A45" s="265" t="s">
        <v>105</v>
      </c>
      <c r="B45" s="86">
        <v>5608.8463485900002</v>
      </c>
      <c r="C45" s="86">
        <v>5957.7935596300003</v>
      </c>
      <c r="D45" s="86">
        <v>6739.3786531100004</v>
      </c>
      <c r="E45" s="86">
        <v>15072.86247878</v>
      </c>
      <c r="F45" s="86">
        <v>15058.888587519999</v>
      </c>
      <c r="G45" s="86">
        <v>14636.15412777</v>
      </c>
      <c r="H45" s="86">
        <v>15655.414024420001</v>
      </c>
      <c r="I45" s="86">
        <v>15312.02229757</v>
      </c>
      <c r="J45" s="6"/>
      <c r="K45" s="6"/>
      <c r="L45" s="6"/>
    </row>
    <row r="46" spans="1:12" ht="38.25" outlineLevel="2" collapsed="1" x14ac:dyDescent="0.2">
      <c r="A46" s="266" t="s">
        <v>22</v>
      </c>
      <c r="B46" s="172">
        <f t="shared" ref="B46:H46" si="8">SUM(B$47:B$47)</f>
        <v>1.3407676100000001</v>
      </c>
      <c r="C46" s="172">
        <f t="shared" si="8"/>
        <v>1.4021147199999999</v>
      </c>
      <c r="D46" s="172">
        <f t="shared" si="8"/>
        <v>1.5224261800000001</v>
      </c>
      <c r="E46" s="172">
        <f t="shared" si="8"/>
        <v>1.5179915399999999</v>
      </c>
      <c r="F46" s="172">
        <f t="shared" si="8"/>
        <v>1.4626458200000001</v>
      </c>
      <c r="G46" s="172">
        <f t="shared" si="8"/>
        <v>1.4332746999999999</v>
      </c>
      <c r="H46" s="172">
        <f t="shared" si="8"/>
        <v>1.40930175</v>
      </c>
      <c r="I46" s="172">
        <v>1.4061147599999999</v>
      </c>
      <c r="J46" s="6"/>
      <c r="K46" s="6"/>
      <c r="L46" s="6"/>
    </row>
    <row r="47" spans="1:12" ht="12.75" hidden="1" outlineLevel="3" x14ac:dyDescent="0.2">
      <c r="A47" s="265" t="s">
        <v>75</v>
      </c>
      <c r="B47" s="86">
        <v>1.3407676100000001</v>
      </c>
      <c r="C47" s="86">
        <v>1.4021147199999999</v>
      </c>
      <c r="D47" s="86">
        <v>1.5224261800000001</v>
      </c>
      <c r="E47" s="86">
        <v>1.5179915399999999</v>
      </c>
      <c r="F47" s="86">
        <v>1.4626458200000001</v>
      </c>
      <c r="G47" s="86">
        <v>1.4332746999999999</v>
      </c>
      <c r="H47" s="86">
        <v>1.40930175</v>
      </c>
      <c r="I47" s="86">
        <v>1.4061147599999999</v>
      </c>
      <c r="J47" s="6"/>
      <c r="K47" s="6"/>
      <c r="L47" s="6"/>
    </row>
    <row r="48" spans="1:12" ht="25.5" outlineLevel="2" collapsed="1" x14ac:dyDescent="0.2">
      <c r="A48" s="266" t="s">
        <v>144</v>
      </c>
      <c r="B48" s="172">
        <f t="shared" ref="B48:H48" si="9">SUM(B$49:B$51)</f>
        <v>415269.93272281002</v>
      </c>
      <c r="C48" s="172">
        <f t="shared" si="9"/>
        <v>435186.79795399</v>
      </c>
      <c r="D48" s="172">
        <f t="shared" si="9"/>
        <v>476649.69038858998</v>
      </c>
      <c r="E48" s="172">
        <f t="shared" si="9"/>
        <v>461915.00665530999</v>
      </c>
      <c r="F48" s="172">
        <f t="shared" si="9"/>
        <v>454448.83625825995</v>
      </c>
      <c r="G48" s="172">
        <f t="shared" si="9"/>
        <v>454078.47886664001</v>
      </c>
      <c r="H48" s="172">
        <f t="shared" si="9"/>
        <v>448456.30354196997</v>
      </c>
      <c r="I48" s="172">
        <v>447442.17817932001</v>
      </c>
      <c r="J48" s="6"/>
      <c r="K48" s="6"/>
      <c r="L48" s="6"/>
    </row>
    <row r="49" spans="1:12" ht="12.75" hidden="1" outlineLevel="3" x14ac:dyDescent="0.2">
      <c r="A49" s="265" t="s">
        <v>120</v>
      </c>
      <c r="B49" s="86">
        <v>72002.001000000004</v>
      </c>
      <c r="C49" s="86">
        <v>75455.307000000001</v>
      </c>
      <c r="D49" s="86">
        <v>81163.167000000001</v>
      </c>
      <c r="E49" s="86">
        <v>78654.168000000005</v>
      </c>
      <c r="F49" s="86">
        <v>75559.584000000003</v>
      </c>
      <c r="G49" s="86">
        <v>75498.005999999994</v>
      </c>
      <c r="H49" s="86">
        <v>74563.226999999999</v>
      </c>
      <c r="I49" s="86">
        <v>74394.611999999994</v>
      </c>
      <c r="J49" s="6"/>
      <c r="K49" s="6"/>
      <c r="L49" s="6"/>
    </row>
    <row r="50" spans="1:12" ht="12.75" hidden="1" outlineLevel="3" x14ac:dyDescent="0.2">
      <c r="A50" s="265" t="s">
        <v>122</v>
      </c>
      <c r="B50" s="86">
        <v>24000.667000000001</v>
      </c>
      <c r="C50" s="86">
        <v>25151.769</v>
      </c>
      <c r="D50" s="86">
        <v>27054.388999999999</v>
      </c>
      <c r="E50" s="86">
        <v>26218.056</v>
      </c>
      <c r="F50" s="86">
        <v>25186.527999999998</v>
      </c>
      <c r="G50" s="86">
        <v>25166.002</v>
      </c>
      <c r="H50" s="86">
        <v>24854.409</v>
      </c>
      <c r="I50" s="86">
        <v>24798.204000000002</v>
      </c>
      <c r="J50" s="6"/>
      <c r="K50" s="6"/>
      <c r="L50" s="6"/>
    </row>
    <row r="51" spans="1:12" ht="12.75" hidden="1" outlineLevel="3" x14ac:dyDescent="0.2">
      <c r="A51" s="265" t="s">
        <v>126</v>
      </c>
      <c r="B51" s="86">
        <v>319267.26472281001</v>
      </c>
      <c r="C51" s="86">
        <v>334579.72195399</v>
      </c>
      <c r="D51" s="86">
        <v>368432.13438859</v>
      </c>
      <c r="E51" s="86">
        <v>357042.78265531</v>
      </c>
      <c r="F51" s="86">
        <v>353702.72425825999</v>
      </c>
      <c r="G51" s="86">
        <v>353414.47086663998</v>
      </c>
      <c r="H51" s="86">
        <v>349038.66754196997</v>
      </c>
      <c r="I51" s="86">
        <v>348249.36217932001</v>
      </c>
      <c r="J51" s="6"/>
      <c r="K51" s="6"/>
      <c r="L51" s="6"/>
    </row>
    <row r="52" spans="1:12" ht="12.75" outlineLevel="2" collapsed="1" x14ac:dyDescent="0.2">
      <c r="A52" s="266" t="s">
        <v>6</v>
      </c>
      <c r="B52" s="172">
        <f t="shared" ref="B52:H52" si="10">SUM(B$53:B$53)</f>
        <v>40841.386423999997</v>
      </c>
      <c r="C52" s="172">
        <f t="shared" si="10"/>
        <v>42638.532496</v>
      </c>
      <c r="D52" s="172">
        <f t="shared" si="10"/>
        <v>45891.127500000002</v>
      </c>
      <c r="E52" s="172">
        <f t="shared" si="10"/>
        <v>45358.041647999999</v>
      </c>
      <c r="F52" s="172">
        <f t="shared" si="10"/>
        <v>43704.409480000002</v>
      </c>
      <c r="G52" s="172">
        <f t="shared" si="10"/>
        <v>43354.353344000003</v>
      </c>
      <c r="H52" s="172">
        <f t="shared" si="10"/>
        <v>42694.417547999998</v>
      </c>
      <c r="I52" s="172">
        <v>42431.497836000002</v>
      </c>
      <c r="J52" s="6"/>
      <c r="K52" s="6"/>
      <c r="L52" s="6"/>
    </row>
    <row r="53" spans="1:12" ht="12.75" hidden="1" outlineLevel="3" x14ac:dyDescent="0.2">
      <c r="A53" s="265" t="s">
        <v>94</v>
      </c>
      <c r="B53" s="86">
        <v>40841.386423999997</v>
      </c>
      <c r="C53" s="86">
        <v>42638.532496</v>
      </c>
      <c r="D53" s="86">
        <v>45891.127500000002</v>
      </c>
      <c r="E53" s="86">
        <v>45358.041647999999</v>
      </c>
      <c r="F53" s="86">
        <v>43704.409480000002</v>
      </c>
      <c r="G53" s="86">
        <v>43354.353344000003</v>
      </c>
      <c r="H53" s="86">
        <v>42694.417547999998</v>
      </c>
      <c r="I53" s="86">
        <v>42431.497836000002</v>
      </c>
      <c r="J53" s="6"/>
      <c r="K53" s="6"/>
      <c r="L53" s="6"/>
    </row>
    <row r="54" spans="1:12" ht="15" x14ac:dyDescent="0.25">
      <c r="A54" s="270" t="s">
        <v>114</v>
      </c>
      <c r="B54" s="271">
        <f t="shared" ref="B54:I54" si="11">B$55+B$70</f>
        <v>237908.55769921996</v>
      </c>
      <c r="C54" s="271">
        <f t="shared" si="11"/>
        <v>253219.31773329002</v>
      </c>
      <c r="D54" s="271">
        <f t="shared" si="11"/>
        <v>257085.13917158003</v>
      </c>
      <c r="E54" s="271">
        <f t="shared" si="11"/>
        <v>252707.23837588</v>
      </c>
      <c r="F54" s="271">
        <f t="shared" si="11"/>
        <v>241088.64747791999</v>
      </c>
      <c r="G54" s="271">
        <f t="shared" si="11"/>
        <v>234997.91952471001</v>
      </c>
      <c r="H54" s="271">
        <f t="shared" si="11"/>
        <v>231936.26927364003</v>
      </c>
      <c r="I54" s="271">
        <f t="shared" si="11"/>
        <v>233999.89860587</v>
      </c>
      <c r="J54" s="6"/>
      <c r="K54" s="6"/>
      <c r="L54" s="6"/>
    </row>
    <row r="55" spans="1:12" ht="15" outlineLevel="1" x14ac:dyDescent="0.25">
      <c r="A55" s="274" t="s">
        <v>50</v>
      </c>
      <c r="B55" s="275">
        <f t="shared" ref="B55:I55" si="12">B$56+B$64+B$68</f>
        <v>21459.454905539998</v>
      </c>
      <c r="C55" s="275">
        <f t="shared" si="12"/>
        <v>21150.247491269998</v>
      </c>
      <c r="D55" s="275">
        <f t="shared" si="12"/>
        <v>20950.247491269998</v>
      </c>
      <c r="E55" s="275">
        <f t="shared" si="12"/>
        <v>20950.247491269998</v>
      </c>
      <c r="F55" s="275">
        <f t="shared" si="12"/>
        <v>20564.59007699</v>
      </c>
      <c r="G55" s="275">
        <f t="shared" si="12"/>
        <v>20488.140076989999</v>
      </c>
      <c r="H55" s="275">
        <f t="shared" si="12"/>
        <v>20411.690076989998</v>
      </c>
      <c r="I55" s="275">
        <f t="shared" si="12"/>
        <v>20288.53266266</v>
      </c>
      <c r="J55" s="6"/>
      <c r="K55" s="6"/>
      <c r="L55" s="6"/>
    </row>
    <row r="56" spans="1:12" ht="25.5" outlineLevel="2" collapsed="1" x14ac:dyDescent="0.2">
      <c r="A56" s="266" t="s">
        <v>130</v>
      </c>
      <c r="B56" s="172">
        <f t="shared" ref="B56:H56" si="13">SUM(B$57:B$63)</f>
        <v>16400.011599999998</v>
      </c>
      <c r="C56" s="172">
        <f t="shared" si="13"/>
        <v>16400.011599999998</v>
      </c>
      <c r="D56" s="172">
        <f t="shared" si="13"/>
        <v>16200.0116</v>
      </c>
      <c r="E56" s="172">
        <f t="shared" si="13"/>
        <v>16200.0116</v>
      </c>
      <c r="F56" s="172">
        <f t="shared" si="13"/>
        <v>16200.0116</v>
      </c>
      <c r="G56" s="172">
        <f t="shared" si="13"/>
        <v>16200.0116</v>
      </c>
      <c r="H56" s="172">
        <f t="shared" si="13"/>
        <v>16200.0116</v>
      </c>
      <c r="I56" s="172">
        <v>16200.0116</v>
      </c>
      <c r="J56" s="6"/>
      <c r="K56" s="6"/>
      <c r="L56" s="6"/>
    </row>
    <row r="57" spans="1:12" ht="12.75" hidden="1" outlineLevel="3" x14ac:dyDescent="0.2">
      <c r="A57" s="265" t="s">
        <v>154</v>
      </c>
      <c r="B57" s="86">
        <v>1.1599999999999999E-2</v>
      </c>
      <c r="C57" s="86">
        <v>1.1599999999999999E-2</v>
      </c>
      <c r="D57" s="86">
        <v>1.1599999999999999E-2</v>
      </c>
      <c r="E57" s="86">
        <v>1.1599999999999999E-2</v>
      </c>
      <c r="F57" s="86">
        <v>1.1599999999999999E-2</v>
      </c>
      <c r="G57" s="86">
        <v>1.1599999999999999E-2</v>
      </c>
      <c r="H57" s="86">
        <v>1.1599999999999999E-2</v>
      </c>
      <c r="I57" s="86">
        <v>1.1599999999999999E-2</v>
      </c>
      <c r="J57" s="6"/>
      <c r="K57" s="6"/>
      <c r="L57" s="6"/>
    </row>
    <row r="58" spans="1:12" ht="12.75" hidden="1" outlineLevel="3" x14ac:dyDescent="0.2">
      <c r="A58" s="265" t="s">
        <v>46</v>
      </c>
      <c r="B58" s="86">
        <v>1000</v>
      </c>
      <c r="C58" s="86">
        <v>1000</v>
      </c>
      <c r="D58" s="86">
        <v>1000</v>
      </c>
      <c r="E58" s="86">
        <v>1000</v>
      </c>
      <c r="F58" s="86">
        <v>1000</v>
      </c>
      <c r="G58" s="86">
        <v>1000</v>
      </c>
      <c r="H58" s="86">
        <v>1000</v>
      </c>
      <c r="I58" s="86">
        <v>1000</v>
      </c>
      <c r="J58" s="6"/>
      <c r="K58" s="6"/>
      <c r="L58" s="6"/>
    </row>
    <row r="59" spans="1:12" ht="12.75" hidden="1" outlineLevel="3" x14ac:dyDescent="0.2">
      <c r="A59" s="265" t="s">
        <v>51</v>
      </c>
      <c r="B59" s="86">
        <v>3000</v>
      </c>
      <c r="C59" s="86">
        <v>3000</v>
      </c>
      <c r="D59" s="86">
        <v>3000</v>
      </c>
      <c r="E59" s="86">
        <v>3000</v>
      </c>
      <c r="F59" s="86">
        <v>3000</v>
      </c>
      <c r="G59" s="86">
        <v>3000</v>
      </c>
      <c r="H59" s="86">
        <v>3000</v>
      </c>
      <c r="I59" s="86">
        <v>3000</v>
      </c>
      <c r="J59" s="6"/>
      <c r="K59" s="6"/>
      <c r="L59" s="6"/>
    </row>
    <row r="60" spans="1:12" ht="12.75" hidden="1" outlineLevel="3" x14ac:dyDescent="0.2">
      <c r="A60" s="265" t="s">
        <v>181</v>
      </c>
      <c r="B60" s="86">
        <v>3200</v>
      </c>
      <c r="C60" s="86">
        <v>3200</v>
      </c>
      <c r="D60" s="86">
        <v>3000</v>
      </c>
      <c r="E60" s="86">
        <v>3000</v>
      </c>
      <c r="F60" s="86">
        <v>3000</v>
      </c>
      <c r="G60" s="86">
        <v>3000</v>
      </c>
      <c r="H60" s="86">
        <v>3000</v>
      </c>
      <c r="I60" s="86">
        <v>3000</v>
      </c>
      <c r="J60" s="6"/>
      <c r="K60" s="6"/>
      <c r="L60" s="6"/>
    </row>
    <row r="61" spans="1:12" ht="12.75" hidden="1" outlineLevel="3" x14ac:dyDescent="0.2">
      <c r="A61" s="265" t="s">
        <v>146</v>
      </c>
      <c r="B61" s="86">
        <v>4800</v>
      </c>
      <c r="C61" s="86">
        <v>4800</v>
      </c>
      <c r="D61" s="86">
        <v>4800</v>
      </c>
      <c r="E61" s="86">
        <v>4800</v>
      </c>
      <c r="F61" s="86">
        <v>4800</v>
      </c>
      <c r="G61" s="86">
        <v>4800</v>
      </c>
      <c r="H61" s="86">
        <v>4800</v>
      </c>
      <c r="I61" s="86">
        <v>4800</v>
      </c>
      <c r="J61" s="6"/>
      <c r="K61" s="6"/>
      <c r="L61" s="6"/>
    </row>
    <row r="62" spans="1:12" ht="12.75" hidden="1" outlineLevel="3" x14ac:dyDescent="0.2">
      <c r="A62" s="265" t="s">
        <v>41</v>
      </c>
      <c r="B62" s="86">
        <v>250</v>
      </c>
      <c r="C62" s="86">
        <v>250</v>
      </c>
      <c r="D62" s="86">
        <v>250</v>
      </c>
      <c r="E62" s="86">
        <v>250</v>
      </c>
      <c r="F62" s="86">
        <v>250</v>
      </c>
      <c r="G62" s="86">
        <v>250</v>
      </c>
      <c r="H62" s="86">
        <v>250</v>
      </c>
      <c r="I62" s="86">
        <v>250</v>
      </c>
      <c r="J62" s="6"/>
      <c r="K62" s="6"/>
      <c r="L62" s="6"/>
    </row>
    <row r="63" spans="1:12" ht="12.75" hidden="1" outlineLevel="3" x14ac:dyDescent="0.2">
      <c r="A63" s="265" t="s">
        <v>177</v>
      </c>
      <c r="B63" s="86">
        <v>4150</v>
      </c>
      <c r="C63" s="86">
        <v>4150</v>
      </c>
      <c r="D63" s="86">
        <v>4150</v>
      </c>
      <c r="E63" s="86">
        <v>4150</v>
      </c>
      <c r="F63" s="86">
        <v>4150</v>
      </c>
      <c r="G63" s="86">
        <v>4150</v>
      </c>
      <c r="H63" s="86">
        <v>4150</v>
      </c>
      <c r="I63" s="86">
        <v>4150</v>
      </c>
      <c r="J63" s="6"/>
      <c r="K63" s="6"/>
      <c r="L63" s="6"/>
    </row>
    <row r="64" spans="1:12" ht="25.5" outlineLevel="2" collapsed="1" x14ac:dyDescent="0.2">
      <c r="A64" s="266" t="s">
        <v>8</v>
      </c>
      <c r="B64" s="172">
        <f t="shared" ref="B64:H64" si="14">SUM(B$65:B$67)</f>
        <v>5058.4886555400008</v>
      </c>
      <c r="C64" s="172">
        <f t="shared" si="14"/>
        <v>4749.2812412700005</v>
      </c>
      <c r="D64" s="172">
        <f t="shared" si="14"/>
        <v>4749.2812412700005</v>
      </c>
      <c r="E64" s="172">
        <f t="shared" si="14"/>
        <v>4749.2812412700005</v>
      </c>
      <c r="F64" s="172">
        <f t="shared" si="14"/>
        <v>4363.6238269899995</v>
      </c>
      <c r="G64" s="172">
        <f t="shared" si="14"/>
        <v>4287.1738269899997</v>
      </c>
      <c r="H64" s="172">
        <f t="shared" si="14"/>
        <v>4210.7238269899999</v>
      </c>
      <c r="I64" s="172">
        <v>4087.56641266</v>
      </c>
      <c r="J64" s="6"/>
      <c r="K64" s="6"/>
      <c r="L64" s="6"/>
    </row>
    <row r="65" spans="1:12" ht="12.75" hidden="1" outlineLevel="3" x14ac:dyDescent="0.2">
      <c r="A65" s="265" t="s">
        <v>10</v>
      </c>
      <c r="B65" s="86">
        <v>1050</v>
      </c>
      <c r="C65" s="86">
        <v>787.5</v>
      </c>
      <c r="D65" s="86">
        <v>787.5</v>
      </c>
      <c r="E65" s="86">
        <v>787.5</v>
      </c>
      <c r="F65" s="86">
        <v>525</v>
      </c>
      <c r="G65" s="86">
        <v>525</v>
      </c>
      <c r="H65" s="86">
        <v>525</v>
      </c>
      <c r="I65" s="86">
        <v>525</v>
      </c>
      <c r="J65" s="6"/>
      <c r="K65" s="6"/>
      <c r="L65" s="6"/>
    </row>
    <row r="66" spans="1:12" ht="12.75" hidden="1" outlineLevel="3" x14ac:dyDescent="0.2">
      <c r="A66" s="265" t="s">
        <v>107</v>
      </c>
      <c r="B66" s="86">
        <v>3859.8623181500002</v>
      </c>
      <c r="C66" s="86">
        <v>3822.3623181500002</v>
      </c>
      <c r="D66" s="86">
        <v>3822.3623181500002</v>
      </c>
      <c r="E66" s="86">
        <v>3822.3623181500002</v>
      </c>
      <c r="F66" s="86">
        <v>3708.4123181499999</v>
      </c>
      <c r="G66" s="86">
        <v>3631.9623181500001</v>
      </c>
      <c r="H66" s="86">
        <v>3555.5123181499998</v>
      </c>
      <c r="I66" s="86">
        <v>3441.56231815</v>
      </c>
      <c r="J66" s="6"/>
      <c r="K66" s="6"/>
      <c r="L66" s="6"/>
    </row>
    <row r="67" spans="1:12" ht="12.75" hidden="1" outlineLevel="3" x14ac:dyDescent="0.2">
      <c r="A67" s="265" t="s">
        <v>30</v>
      </c>
      <c r="B67" s="86">
        <v>148.62633739</v>
      </c>
      <c r="C67" s="86">
        <v>139.41892311999999</v>
      </c>
      <c r="D67" s="86">
        <v>139.41892311999999</v>
      </c>
      <c r="E67" s="86">
        <v>139.41892311999999</v>
      </c>
      <c r="F67" s="86">
        <v>130.21150883999999</v>
      </c>
      <c r="G67" s="86">
        <v>130.21150883999999</v>
      </c>
      <c r="H67" s="86">
        <v>130.21150883999999</v>
      </c>
      <c r="I67" s="86">
        <v>121.00409451</v>
      </c>
      <c r="J67" s="6"/>
      <c r="K67" s="6"/>
      <c r="L67" s="6"/>
    </row>
    <row r="68" spans="1:12" ht="12.75" outlineLevel="2" collapsed="1" x14ac:dyDescent="0.2">
      <c r="A68" s="266" t="s">
        <v>133</v>
      </c>
      <c r="B68" s="172">
        <f t="shared" ref="B68:H68" si="15">SUM(B$69:B$69)</f>
        <v>0.95465</v>
      </c>
      <c r="C68" s="172">
        <f t="shared" si="15"/>
        <v>0.95465</v>
      </c>
      <c r="D68" s="172">
        <f t="shared" si="15"/>
        <v>0.95465</v>
      </c>
      <c r="E68" s="172">
        <f t="shared" si="15"/>
        <v>0.95465</v>
      </c>
      <c r="F68" s="172">
        <f t="shared" si="15"/>
        <v>0.95465</v>
      </c>
      <c r="G68" s="172">
        <f t="shared" si="15"/>
        <v>0.95465</v>
      </c>
      <c r="H68" s="172">
        <f t="shared" si="15"/>
        <v>0.95465</v>
      </c>
      <c r="I68" s="172">
        <v>0.95465</v>
      </c>
      <c r="J68" s="6"/>
      <c r="K68" s="6"/>
      <c r="L68" s="6"/>
    </row>
    <row r="69" spans="1:12" ht="12.75" hidden="1" outlineLevel="3" x14ac:dyDescent="0.2">
      <c r="A69" s="265" t="s">
        <v>175</v>
      </c>
      <c r="B69" s="86">
        <v>0.95465</v>
      </c>
      <c r="C69" s="86">
        <v>0.95465</v>
      </c>
      <c r="D69" s="86">
        <v>0.95465</v>
      </c>
      <c r="E69" s="86">
        <v>0.95465</v>
      </c>
      <c r="F69" s="86">
        <v>0.95465</v>
      </c>
      <c r="G69" s="86">
        <v>0.95465</v>
      </c>
      <c r="H69" s="86">
        <v>0.95465</v>
      </c>
      <c r="I69" s="86">
        <v>0.95465</v>
      </c>
      <c r="J69" s="6"/>
      <c r="K69" s="6"/>
      <c r="L69" s="6"/>
    </row>
    <row r="70" spans="1:12" ht="15" outlineLevel="1" x14ac:dyDescent="0.25">
      <c r="A70" s="274" t="s">
        <v>80</v>
      </c>
      <c r="B70" s="275">
        <f t="shared" ref="B70:I70" si="16">B$71+B$77+B$79+B$89+B$90</f>
        <v>216449.10279367998</v>
      </c>
      <c r="C70" s="275">
        <f t="shared" si="16"/>
        <v>232069.07024202004</v>
      </c>
      <c r="D70" s="275">
        <f t="shared" si="16"/>
        <v>236134.89168031001</v>
      </c>
      <c r="E70" s="275">
        <f t="shared" si="16"/>
        <v>231756.99088461002</v>
      </c>
      <c r="F70" s="275">
        <f t="shared" si="16"/>
        <v>220524.05740093</v>
      </c>
      <c r="G70" s="275">
        <f t="shared" si="16"/>
        <v>214509.77944772001</v>
      </c>
      <c r="H70" s="275">
        <f t="shared" si="16"/>
        <v>211524.57919665004</v>
      </c>
      <c r="I70" s="275">
        <f t="shared" si="16"/>
        <v>213711.36594321</v>
      </c>
      <c r="J70" s="6"/>
      <c r="K70" s="6"/>
      <c r="L70" s="6"/>
    </row>
    <row r="71" spans="1:12" ht="25.5" outlineLevel="2" collapsed="1" x14ac:dyDescent="0.2">
      <c r="A71" s="266" t="s">
        <v>143</v>
      </c>
      <c r="B71" s="172">
        <f t="shared" ref="B71:H71" si="17">SUM(B$72:B$76)</f>
        <v>140833.80311661999</v>
      </c>
      <c r="C71" s="172">
        <f t="shared" si="17"/>
        <v>153455.44023684002</v>
      </c>
      <c r="D71" s="172">
        <f t="shared" si="17"/>
        <v>162602.18883142</v>
      </c>
      <c r="E71" s="172">
        <f t="shared" si="17"/>
        <v>160529.42095819002</v>
      </c>
      <c r="F71" s="172">
        <f t="shared" si="17"/>
        <v>154567.99906462</v>
      </c>
      <c r="G71" s="172">
        <f t="shared" si="17"/>
        <v>148901.30396250001</v>
      </c>
      <c r="H71" s="172">
        <f t="shared" si="17"/>
        <v>146742.19082188001</v>
      </c>
      <c r="I71" s="172">
        <v>150013.97229522999</v>
      </c>
      <c r="J71" s="6"/>
      <c r="K71" s="6"/>
      <c r="L71" s="6"/>
    </row>
    <row r="72" spans="1:12" ht="12.75" hidden="1" outlineLevel="3" x14ac:dyDescent="0.2">
      <c r="A72" s="265" t="s">
        <v>11</v>
      </c>
      <c r="B72" s="86">
        <v>456.63837268999998</v>
      </c>
      <c r="C72" s="86">
        <v>477.97529172999998</v>
      </c>
      <c r="D72" s="86">
        <v>516.84894581000003</v>
      </c>
      <c r="E72" s="86">
        <v>451.10630146</v>
      </c>
      <c r="F72" s="86">
        <v>404.86248533999998</v>
      </c>
      <c r="G72" s="86">
        <v>400.23368138000001</v>
      </c>
      <c r="H72" s="86">
        <v>394.32825062000001</v>
      </c>
      <c r="I72" s="86">
        <v>393.43652367999999</v>
      </c>
      <c r="J72" s="6"/>
      <c r="K72" s="6"/>
      <c r="L72" s="6"/>
    </row>
    <row r="73" spans="1:12" ht="12.75" hidden="1" outlineLevel="3" x14ac:dyDescent="0.2">
      <c r="A73" s="265" t="s">
        <v>98</v>
      </c>
      <c r="B73" s="86">
        <v>3050.1432933199999</v>
      </c>
      <c r="C73" s="86">
        <v>9518.3667486300001</v>
      </c>
      <c r="D73" s="86">
        <v>7412.3609181399997</v>
      </c>
      <c r="E73" s="86">
        <v>7137.7718522200003</v>
      </c>
      <c r="F73" s="86">
        <v>6857.9311295500002</v>
      </c>
      <c r="G73" s="86">
        <v>1953.2467659500001</v>
      </c>
      <c r="H73" s="86">
        <v>1789.4480529</v>
      </c>
      <c r="I73" s="86">
        <v>5772.5626011599998</v>
      </c>
      <c r="J73" s="6"/>
      <c r="K73" s="6"/>
      <c r="L73" s="6"/>
    </row>
    <row r="74" spans="1:12" ht="12.75" hidden="1" outlineLevel="3" x14ac:dyDescent="0.2">
      <c r="A74" s="265" t="s">
        <v>78</v>
      </c>
      <c r="B74" s="86">
        <v>0</v>
      </c>
      <c r="C74" s="86">
        <v>0</v>
      </c>
      <c r="D74" s="86">
        <v>148.88030499999999</v>
      </c>
      <c r="E74" s="86">
        <v>148.44663499999999</v>
      </c>
      <c r="F74" s="86">
        <v>143.03429499999999</v>
      </c>
      <c r="G74" s="86">
        <v>140.16204999999999</v>
      </c>
      <c r="H74" s="86">
        <v>137.8177</v>
      </c>
      <c r="I74" s="86">
        <v>275.01208000000003</v>
      </c>
      <c r="J74" s="6"/>
      <c r="K74" s="6"/>
      <c r="L74" s="6"/>
    </row>
    <row r="75" spans="1:12" ht="12.75" hidden="1" outlineLevel="3" x14ac:dyDescent="0.2">
      <c r="A75" s="265" t="s">
        <v>66</v>
      </c>
      <c r="B75" s="86">
        <v>9418.9829975699995</v>
      </c>
      <c r="C75" s="86">
        <v>9922.7143563200007</v>
      </c>
      <c r="D75" s="86">
        <v>10801.159387469999</v>
      </c>
      <c r="E75" s="86">
        <v>10738.68801543</v>
      </c>
      <c r="F75" s="86">
        <v>10287.64808393</v>
      </c>
      <c r="G75" s="86">
        <v>10629.452638930001</v>
      </c>
      <c r="H75" s="86">
        <v>10709.19082528</v>
      </c>
      <c r="I75" s="86">
        <v>10684.97338883</v>
      </c>
      <c r="J75" s="6"/>
      <c r="K75" s="6"/>
      <c r="L75" s="6"/>
    </row>
    <row r="76" spans="1:12" ht="12.75" hidden="1" outlineLevel="3" x14ac:dyDescent="0.2">
      <c r="A76" s="265" t="s">
        <v>94</v>
      </c>
      <c r="B76" s="86">
        <v>127908.03845304</v>
      </c>
      <c r="C76" s="86">
        <v>133536.38384016001</v>
      </c>
      <c r="D76" s="86">
        <v>143722.93927500001</v>
      </c>
      <c r="E76" s="86">
        <v>142053.40815408001</v>
      </c>
      <c r="F76" s="86">
        <v>136874.5230708</v>
      </c>
      <c r="G76" s="86">
        <v>135778.20882624001</v>
      </c>
      <c r="H76" s="86">
        <v>133711.40599308</v>
      </c>
      <c r="I76" s="86">
        <v>132887.98770155999</v>
      </c>
      <c r="J76" s="6"/>
      <c r="K76" s="6"/>
      <c r="L76" s="6"/>
    </row>
    <row r="77" spans="1:12" ht="25.5" outlineLevel="2" collapsed="1" x14ac:dyDescent="0.2">
      <c r="A77" s="266" t="s">
        <v>4</v>
      </c>
      <c r="B77" s="172">
        <f t="shared" ref="B77:H77" si="18">SUM(B$78:B$78)</f>
        <v>4679.0669948200002</v>
      </c>
      <c r="C77" s="172">
        <f t="shared" si="18"/>
        <v>4290.54578606</v>
      </c>
      <c r="D77" s="172">
        <f t="shared" si="18"/>
        <v>4615.1065842899998</v>
      </c>
      <c r="E77" s="172">
        <f t="shared" si="18"/>
        <v>4472.4396796700003</v>
      </c>
      <c r="F77" s="172">
        <f t="shared" si="18"/>
        <v>4296.4751932899999</v>
      </c>
      <c r="G77" s="172">
        <f t="shared" si="18"/>
        <v>4292.9737400599997</v>
      </c>
      <c r="H77" s="172">
        <f t="shared" si="18"/>
        <v>4239.8202607499998</v>
      </c>
      <c r="I77" s="172">
        <v>3625.9135376700001</v>
      </c>
      <c r="J77" s="6"/>
      <c r="K77" s="6"/>
      <c r="L77" s="6"/>
    </row>
    <row r="78" spans="1:12" ht="12.75" hidden="1" outlineLevel="3" x14ac:dyDescent="0.2">
      <c r="A78" s="265" t="s">
        <v>103</v>
      </c>
      <c r="B78" s="86">
        <v>4679.0669948200002</v>
      </c>
      <c r="C78" s="86">
        <v>4290.54578606</v>
      </c>
      <c r="D78" s="86">
        <v>4615.1065842899998</v>
      </c>
      <c r="E78" s="86">
        <v>4472.4396796700003</v>
      </c>
      <c r="F78" s="86">
        <v>4296.4751932899999</v>
      </c>
      <c r="G78" s="86">
        <v>4292.9737400599997</v>
      </c>
      <c r="H78" s="86">
        <v>4239.8202607499998</v>
      </c>
      <c r="I78" s="86">
        <v>3625.9135376700001</v>
      </c>
      <c r="J78" s="6"/>
      <c r="K78" s="6"/>
      <c r="L78" s="6"/>
    </row>
    <row r="79" spans="1:12" ht="38.25" outlineLevel="2" collapsed="1" x14ac:dyDescent="0.2">
      <c r="A79" s="266" t="s">
        <v>22</v>
      </c>
      <c r="B79" s="172">
        <f t="shared" ref="B79:H79" si="19">SUM(B$80:B$88)</f>
        <v>68227.550551149994</v>
      </c>
      <c r="C79" s="172">
        <f t="shared" si="19"/>
        <v>71495.211779420002</v>
      </c>
      <c r="D79" s="172">
        <f t="shared" si="19"/>
        <v>65874.005242879997</v>
      </c>
      <c r="E79" s="172">
        <f t="shared" si="19"/>
        <v>63746.894540999994</v>
      </c>
      <c r="F79" s="172">
        <f t="shared" si="19"/>
        <v>58761.019617799997</v>
      </c>
      <c r="G79" s="172">
        <f t="shared" si="19"/>
        <v>58440.154640419991</v>
      </c>
      <c r="H79" s="172">
        <f t="shared" si="19"/>
        <v>57710.989266310004</v>
      </c>
      <c r="I79" s="172">
        <v>57257.338621809999</v>
      </c>
      <c r="J79" s="6"/>
      <c r="K79" s="6"/>
      <c r="L79" s="6"/>
    </row>
    <row r="80" spans="1:12" ht="12.75" hidden="1" outlineLevel="3" x14ac:dyDescent="0.2">
      <c r="A80" s="265" t="s">
        <v>65</v>
      </c>
      <c r="B80" s="86">
        <v>978.60044465999999</v>
      </c>
      <c r="C80" s="86">
        <v>1023.37652194</v>
      </c>
      <c r="D80" s="86">
        <v>0</v>
      </c>
      <c r="E80" s="86">
        <v>0</v>
      </c>
      <c r="F80" s="86">
        <v>0</v>
      </c>
      <c r="G80" s="86">
        <v>0</v>
      </c>
      <c r="H80" s="86">
        <v>0</v>
      </c>
      <c r="I80" s="86">
        <v>0</v>
      </c>
      <c r="J80" s="6"/>
      <c r="K80" s="6"/>
      <c r="L80" s="6"/>
    </row>
    <row r="81" spans="1:12" ht="12.75" hidden="1" outlineLevel="3" x14ac:dyDescent="0.2">
      <c r="A81" s="265" t="s">
        <v>137</v>
      </c>
      <c r="B81" s="86">
        <v>2419.2672336000001</v>
      </c>
      <c r="C81" s="86">
        <v>2535.2983152000002</v>
      </c>
      <c r="D81" s="86">
        <v>2727.0824112</v>
      </c>
      <c r="E81" s="86">
        <v>2642.7800447999998</v>
      </c>
      <c r="F81" s="86">
        <v>0</v>
      </c>
      <c r="G81" s="86">
        <v>0</v>
      </c>
      <c r="H81" s="86">
        <v>0</v>
      </c>
      <c r="I81" s="86">
        <v>0</v>
      </c>
      <c r="J81" s="6"/>
      <c r="K81" s="6"/>
      <c r="L81" s="6"/>
    </row>
    <row r="82" spans="1:12" ht="12.75" hidden="1" outlineLevel="3" x14ac:dyDescent="0.2">
      <c r="A82" s="265" t="s">
        <v>14</v>
      </c>
      <c r="B82" s="86">
        <v>0</v>
      </c>
      <c r="C82" s="86">
        <v>0</v>
      </c>
      <c r="D82" s="86">
        <v>0</v>
      </c>
      <c r="E82" s="86">
        <v>0</v>
      </c>
      <c r="F82" s="86">
        <v>220.42605838</v>
      </c>
      <c r="G82" s="86">
        <v>378.79199248999998</v>
      </c>
      <c r="H82" s="86">
        <v>373.17205301000001</v>
      </c>
      <c r="I82" s="86">
        <v>372.32816429000002</v>
      </c>
      <c r="J82" s="6"/>
      <c r="K82" s="6"/>
      <c r="L82" s="6"/>
    </row>
    <row r="83" spans="1:12" ht="12.75" hidden="1" outlineLevel="3" x14ac:dyDescent="0.2">
      <c r="A83" s="265" t="s">
        <v>123</v>
      </c>
      <c r="B83" s="86">
        <v>1114.48297594</v>
      </c>
      <c r="C83" s="86">
        <v>1165.4763881399999</v>
      </c>
      <c r="D83" s="86">
        <v>1265.48258506</v>
      </c>
      <c r="E83" s="86">
        <v>1135.61675092</v>
      </c>
      <c r="F83" s="86">
        <v>1094.21235017</v>
      </c>
      <c r="G83" s="86">
        <v>1072.2396760500001</v>
      </c>
      <c r="H83" s="86">
        <v>1054.30539866</v>
      </c>
      <c r="I83" s="86">
        <v>1051.9211996700001</v>
      </c>
      <c r="J83" s="6"/>
      <c r="K83" s="6"/>
      <c r="L83" s="6"/>
    </row>
    <row r="84" spans="1:12" ht="12.75" hidden="1" outlineLevel="3" x14ac:dyDescent="0.2">
      <c r="A84" s="265" t="s">
        <v>155</v>
      </c>
      <c r="B84" s="86">
        <v>12000.333500000001</v>
      </c>
      <c r="C84" s="86">
        <v>12575.8845</v>
      </c>
      <c r="D84" s="86">
        <v>13527.1945</v>
      </c>
      <c r="E84" s="86">
        <v>13109.028</v>
      </c>
      <c r="F84" s="86">
        <v>12593.263999999999</v>
      </c>
      <c r="G84" s="86">
        <v>12583.001</v>
      </c>
      <c r="H84" s="86">
        <v>12427.2045</v>
      </c>
      <c r="I84" s="86">
        <v>12399.102000000001</v>
      </c>
      <c r="J84" s="6"/>
      <c r="K84" s="6"/>
      <c r="L84" s="6"/>
    </row>
    <row r="85" spans="1:12" ht="12.75" hidden="1" outlineLevel="3" x14ac:dyDescent="0.2">
      <c r="A85" s="265" t="s">
        <v>70</v>
      </c>
      <c r="B85" s="86">
        <v>1729.9680773600001</v>
      </c>
      <c r="C85" s="86">
        <v>1812.93950952</v>
      </c>
      <c r="D85" s="86">
        <v>1950.0803591199999</v>
      </c>
      <c r="E85" s="86">
        <v>1889.7974764799999</v>
      </c>
      <c r="F85" s="86">
        <v>1652.73996736</v>
      </c>
      <c r="G85" s="86">
        <v>1651.39305124</v>
      </c>
      <c r="H85" s="86">
        <v>1630.94631858</v>
      </c>
      <c r="I85" s="86">
        <v>1627.2581464800001</v>
      </c>
      <c r="J85" s="6"/>
      <c r="K85" s="6"/>
      <c r="L85" s="6"/>
    </row>
    <row r="86" spans="1:12" ht="12.75" hidden="1" outlineLevel="3" x14ac:dyDescent="0.2">
      <c r="A86" s="265" t="s">
        <v>73</v>
      </c>
      <c r="B86" s="86">
        <v>37252.00874664</v>
      </c>
      <c r="C86" s="86">
        <v>39038.661666419997</v>
      </c>
      <c r="D86" s="86">
        <v>41991.763631529997</v>
      </c>
      <c r="E86" s="86">
        <v>40693.671198049997</v>
      </c>
      <c r="F86" s="86">
        <v>39092.611940889998</v>
      </c>
      <c r="G86" s="86">
        <v>39060.753045819998</v>
      </c>
      <c r="H86" s="86">
        <v>38577.122105000002</v>
      </c>
      <c r="I86" s="86">
        <v>38166.740236110003</v>
      </c>
      <c r="J86" s="6"/>
      <c r="K86" s="6"/>
      <c r="L86" s="6"/>
    </row>
    <row r="87" spans="1:12" ht="12.75" hidden="1" outlineLevel="3" x14ac:dyDescent="0.2">
      <c r="A87" s="265" t="s">
        <v>160</v>
      </c>
      <c r="B87" s="86">
        <v>3914.35878353</v>
      </c>
      <c r="C87" s="86">
        <v>4102.0963253399996</v>
      </c>
      <c r="D87" s="86">
        <v>4412.4017559699996</v>
      </c>
      <c r="E87" s="86">
        <v>4276.0010707499996</v>
      </c>
      <c r="F87" s="86">
        <v>4107.7653010000004</v>
      </c>
      <c r="G87" s="86">
        <v>3693.9758748200002</v>
      </c>
      <c r="H87" s="86">
        <v>3648.2388910599998</v>
      </c>
      <c r="I87" s="86">
        <v>3639.98887526</v>
      </c>
      <c r="J87" s="6"/>
      <c r="K87" s="6"/>
      <c r="L87" s="6"/>
    </row>
    <row r="88" spans="1:12" ht="12.75" hidden="1" outlineLevel="3" x14ac:dyDescent="0.2">
      <c r="A88" s="265" t="s">
        <v>31</v>
      </c>
      <c r="B88" s="86">
        <v>8818.5307894199996</v>
      </c>
      <c r="C88" s="86">
        <v>9241.4785528600005</v>
      </c>
      <c r="D88" s="86">
        <v>0</v>
      </c>
      <c r="E88" s="86">
        <v>0</v>
      </c>
      <c r="F88" s="86">
        <v>0</v>
      </c>
      <c r="G88" s="86">
        <v>0</v>
      </c>
      <c r="H88" s="86">
        <v>0</v>
      </c>
      <c r="I88" s="86">
        <v>0</v>
      </c>
      <c r="J88" s="6"/>
      <c r="K88" s="6"/>
      <c r="L88" s="6"/>
    </row>
    <row r="89" spans="1:12" ht="25.5" outlineLevel="2" x14ac:dyDescent="0.2">
      <c r="A89" s="266" t="s">
        <v>144</v>
      </c>
      <c r="B89" s="172"/>
      <c r="C89" s="172"/>
      <c r="D89" s="172"/>
      <c r="E89" s="172"/>
      <c r="F89" s="172"/>
      <c r="G89" s="172"/>
      <c r="H89" s="172"/>
      <c r="I89" s="172"/>
      <c r="J89" s="6"/>
      <c r="K89" s="6"/>
      <c r="L89" s="6"/>
    </row>
    <row r="90" spans="1:12" ht="12.75" outlineLevel="2" collapsed="1" x14ac:dyDescent="0.2">
      <c r="A90" s="21" t="s">
        <v>6</v>
      </c>
      <c r="B90" s="172">
        <f t="shared" ref="B90:H90" si="20">SUM(B$91:B$91)</f>
        <v>2708.68213109</v>
      </c>
      <c r="C90" s="172">
        <f t="shared" si="20"/>
        <v>2827.8724397000001</v>
      </c>
      <c r="D90" s="172">
        <f t="shared" si="20"/>
        <v>3043.5910217199998</v>
      </c>
      <c r="E90" s="172">
        <f t="shared" si="20"/>
        <v>3008.2357057499999</v>
      </c>
      <c r="F90" s="172">
        <f t="shared" si="20"/>
        <v>2898.56352522</v>
      </c>
      <c r="G90" s="172">
        <f t="shared" si="20"/>
        <v>2875.3471047399998</v>
      </c>
      <c r="H90" s="172">
        <f t="shared" si="20"/>
        <v>2831.57884771</v>
      </c>
      <c r="I90" s="172">
        <v>2814.1414884999999</v>
      </c>
      <c r="J90" s="6"/>
      <c r="K90" s="6"/>
      <c r="L90" s="6"/>
    </row>
    <row r="91" spans="1:12" ht="12.75" hidden="1" outlineLevel="3" x14ac:dyDescent="0.2">
      <c r="A91" s="106" t="s">
        <v>94</v>
      </c>
      <c r="B91" s="86">
        <v>2708.68213109</v>
      </c>
      <c r="C91" s="86">
        <v>2827.8724397000001</v>
      </c>
      <c r="D91" s="86">
        <v>3043.5910217199998</v>
      </c>
      <c r="E91" s="86">
        <v>3008.2357057499999</v>
      </c>
      <c r="F91" s="86">
        <v>2898.56352522</v>
      </c>
      <c r="G91" s="86">
        <v>2875.3471047399998</v>
      </c>
      <c r="H91" s="86">
        <v>2831.57884771</v>
      </c>
      <c r="I91" s="86">
        <v>2814.1414884999999</v>
      </c>
      <c r="J91" s="6"/>
      <c r="K91" s="6"/>
      <c r="L91" s="6"/>
    </row>
    <row r="92" spans="1:12" x14ac:dyDescent="0.2">
      <c r="B92" s="177"/>
      <c r="C92" s="177"/>
      <c r="D92" s="177"/>
      <c r="E92" s="177"/>
      <c r="F92" s="177"/>
      <c r="G92" s="177"/>
      <c r="H92" s="177"/>
      <c r="I92" s="177"/>
      <c r="J92" s="6"/>
      <c r="K92" s="6"/>
      <c r="L92" s="6"/>
    </row>
    <row r="93" spans="1:12" x14ac:dyDescent="0.2">
      <c r="B93" s="177"/>
      <c r="C93" s="177"/>
      <c r="D93" s="177"/>
      <c r="E93" s="177"/>
      <c r="F93" s="177"/>
      <c r="G93" s="177"/>
      <c r="H93" s="177"/>
      <c r="I93" s="177"/>
      <c r="J93" s="6"/>
      <c r="K93" s="6"/>
      <c r="L93" s="6"/>
    </row>
    <row r="94" spans="1:12" x14ac:dyDescent="0.2">
      <c r="B94" s="177"/>
      <c r="C94" s="177"/>
      <c r="D94" s="177"/>
      <c r="E94" s="177"/>
      <c r="F94" s="177"/>
      <c r="G94" s="177"/>
      <c r="H94" s="177"/>
      <c r="I94" s="177"/>
      <c r="J94" s="6"/>
      <c r="K94" s="6"/>
      <c r="L94" s="6"/>
    </row>
    <row r="95" spans="1:12" x14ac:dyDescent="0.2">
      <c r="B95" s="177"/>
      <c r="C95" s="177"/>
      <c r="D95" s="177"/>
      <c r="E95" s="177"/>
      <c r="F95" s="177"/>
      <c r="G95" s="177"/>
      <c r="H95" s="177"/>
      <c r="I95" s="177"/>
      <c r="J95" s="6"/>
      <c r="K95" s="6"/>
      <c r="L95" s="6"/>
    </row>
    <row r="96" spans="1:12" x14ac:dyDescent="0.2">
      <c r="B96" s="177"/>
      <c r="C96" s="177"/>
      <c r="D96" s="177"/>
      <c r="E96" s="177"/>
      <c r="F96" s="177"/>
      <c r="G96" s="177"/>
      <c r="H96" s="177"/>
      <c r="I96" s="177"/>
      <c r="J96" s="6"/>
      <c r="K96" s="6"/>
      <c r="L96" s="6"/>
    </row>
    <row r="97" spans="2:12" x14ac:dyDescent="0.2">
      <c r="B97" s="177"/>
      <c r="C97" s="177"/>
      <c r="D97" s="177"/>
      <c r="E97" s="177"/>
      <c r="F97" s="177"/>
      <c r="G97" s="177"/>
      <c r="H97" s="177"/>
      <c r="I97" s="177"/>
      <c r="J97" s="6"/>
      <c r="K97" s="6"/>
      <c r="L97" s="6"/>
    </row>
    <row r="98" spans="2:12" x14ac:dyDescent="0.2">
      <c r="B98" s="177"/>
      <c r="C98" s="177"/>
      <c r="D98" s="177"/>
      <c r="E98" s="177"/>
      <c r="F98" s="177"/>
      <c r="G98" s="177"/>
      <c r="H98" s="177"/>
      <c r="I98" s="177"/>
      <c r="J98" s="6"/>
      <c r="K98" s="6"/>
      <c r="L98" s="6"/>
    </row>
    <row r="99" spans="2:12" x14ac:dyDescent="0.2">
      <c r="B99" s="177"/>
      <c r="C99" s="177"/>
      <c r="D99" s="177"/>
      <c r="E99" s="177"/>
      <c r="F99" s="177"/>
      <c r="G99" s="177"/>
      <c r="H99" s="177"/>
      <c r="I99" s="177"/>
      <c r="J99" s="6"/>
      <c r="K99" s="6"/>
      <c r="L99" s="6"/>
    </row>
    <row r="100" spans="2:12" x14ac:dyDescent="0.2">
      <c r="B100" s="177"/>
      <c r="C100" s="177"/>
      <c r="D100" s="177"/>
      <c r="E100" s="177"/>
      <c r="F100" s="177"/>
      <c r="G100" s="177"/>
      <c r="H100" s="177"/>
      <c r="I100" s="177"/>
      <c r="J100" s="6"/>
      <c r="K100" s="6"/>
      <c r="L100" s="6"/>
    </row>
    <row r="101" spans="2:12" x14ac:dyDescent="0.2">
      <c r="B101" s="177"/>
      <c r="C101" s="177"/>
      <c r="D101" s="177"/>
      <c r="E101" s="177"/>
      <c r="F101" s="177"/>
      <c r="G101" s="177"/>
      <c r="H101" s="177"/>
      <c r="I101" s="177"/>
      <c r="J101" s="6"/>
      <c r="K101" s="6"/>
      <c r="L101" s="6"/>
    </row>
    <row r="102" spans="2:12" x14ac:dyDescent="0.2">
      <c r="B102" s="177"/>
      <c r="C102" s="177"/>
      <c r="D102" s="177"/>
      <c r="E102" s="177"/>
      <c r="F102" s="177"/>
      <c r="G102" s="177"/>
      <c r="H102" s="177"/>
      <c r="I102" s="177"/>
      <c r="J102" s="6"/>
      <c r="K102" s="6"/>
      <c r="L102" s="6"/>
    </row>
    <row r="103" spans="2:12" x14ac:dyDescent="0.2">
      <c r="B103" s="177"/>
      <c r="C103" s="177"/>
      <c r="D103" s="177"/>
      <c r="E103" s="177"/>
      <c r="F103" s="177"/>
      <c r="G103" s="177"/>
      <c r="H103" s="177"/>
      <c r="I103" s="177"/>
      <c r="J103" s="6"/>
      <c r="K103" s="6"/>
      <c r="L103" s="6"/>
    </row>
    <row r="104" spans="2:12" x14ac:dyDescent="0.2">
      <c r="B104" s="177"/>
      <c r="C104" s="177"/>
      <c r="D104" s="177"/>
      <c r="E104" s="177"/>
      <c r="F104" s="177"/>
      <c r="G104" s="177"/>
      <c r="H104" s="177"/>
      <c r="I104" s="177"/>
      <c r="J104" s="6"/>
      <c r="K104" s="6"/>
      <c r="L104" s="6"/>
    </row>
    <row r="105" spans="2:12" x14ac:dyDescent="0.2">
      <c r="B105" s="177"/>
      <c r="C105" s="177"/>
      <c r="D105" s="177"/>
      <c r="E105" s="177"/>
      <c r="F105" s="177"/>
      <c r="G105" s="177"/>
      <c r="H105" s="177"/>
      <c r="I105" s="177"/>
      <c r="J105" s="6"/>
      <c r="K105" s="6"/>
      <c r="L105" s="6"/>
    </row>
    <row r="106" spans="2:12" x14ac:dyDescent="0.2">
      <c r="B106" s="177"/>
      <c r="C106" s="177"/>
      <c r="D106" s="177"/>
      <c r="E106" s="177"/>
      <c r="F106" s="177"/>
      <c r="G106" s="177"/>
      <c r="H106" s="177"/>
      <c r="I106" s="177"/>
      <c r="J106" s="6"/>
      <c r="K106" s="6"/>
      <c r="L106" s="6"/>
    </row>
    <row r="107" spans="2:12" x14ac:dyDescent="0.2">
      <c r="B107" s="177"/>
      <c r="C107" s="177"/>
      <c r="D107" s="177"/>
      <c r="E107" s="177"/>
      <c r="F107" s="177"/>
      <c r="G107" s="177"/>
      <c r="H107" s="177"/>
      <c r="I107" s="177"/>
      <c r="J107" s="6"/>
      <c r="K107" s="6"/>
      <c r="L107" s="6"/>
    </row>
    <row r="108" spans="2:12" x14ac:dyDescent="0.2">
      <c r="B108" s="177"/>
      <c r="C108" s="177"/>
      <c r="D108" s="177"/>
      <c r="E108" s="177"/>
      <c r="F108" s="177"/>
      <c r="G108" s="177"/>
      <c r="H108" s="177"/>
      <c r="I108" s="177"/>
      <c r="J108" s="6"/>
      <c r="K108" s="6"/>
      <c r="L108" s="6"/>
    </row>
    <row r="109" spans="2:12" x14ac:dyDescent="0.2">
      <c r="B109" s="177"/>
      <c r="C109" s="177"/>
      <c r="D109" s="177"/>
      <c r="E109" s="177"/>
      <c r="F109" s="177"/>
      <c r="G109" s="177"/>
      <c r="H109" s="177"/>
      <c r="I109" s="177"/>
      <c r="J109" s="6"/>
      <c r="K109" s="6"/>
      <c r="L109" s="6"/>
    </row>
    <row r="110" spans="2:12" x14ac:dyDescent="0.2">
      <c r="B110" s="177"/>
      <c r="C110" s="177"/>
      <c r="D110" s="177"/>
      <c r="E110" s="177"/>
      <c r="F110" s="177"/>
      <c r="G110" s="177"/>
      <c r="H110" s="177"/>
      <c r="I110" s="177"/>
      <c r="J110" s="6"/>
      <c r="K110" s="6"/>
      <c r="L110" s="6"/>
    </row>
    <row r="111" spans="2:12" x14ac:dyDescent="0.2">
      <c r="B111" s="177"/>
      <c r="C111" s="177"/>
      <c r="D111" s="177"/>
      <c r="E111" s="177"/>
      <c r="F111" s="177"/>
      <c r="G111" s="177"/>
      <c r="H111" s="177"/>
      <c r="I111" s="177"/>
      <c r="J111" s="6"/>
      <c r="K111" s="6"/>
      <c r="L111" s="6"/>
    </row>
    <row r="112" spans="2:12" x14ac:dyDescent="0.2">
      <c r="B112" s="177"/>
      <c r="C112" s="177"/>
      <c r="D112" s="177"/>
      <c r="E112" s="177"/>
      <c r="F112" s="177"/>
      <c r="G112" s="177"/>
      <c r="H112" s="177"/>
      <c r="I112" s="177"/>
      <c r="J112" s="6"/>
      <c r="K112" s="6"/>
      <c r="L112" s="6"/>
    </row>
    <row r="113" spans="2:12" x14ac:dyDescent="0.2">
      <c r="B113" s="177"/>
      <c r="C113" s="177"/>
      <c r="D113" s="177"/>
      <c r="E113" s="177"/>
      <c r="F113" s="177"/>
      <c r="G113" s="177"/>
      <c r="H113" s="177"/>
      <c r="I113" s="177"/>
      <c r="J113" s="6"/>
      <c r="K113" s="6"/>
      <c r="L113" s="6"/>
    </row>
    <row r="114" spans="2:12" x14ac:dyDescent="0.2">
      <c r="B114" s="177"/>
      <c r="C114" s="177"/>
      <c r="D114" s="177"/>
      <c r="E114" s="177"/>
      <c r="F114" s="177"/>
      <c r="G114" s="177"/>
      <c r="H114" s="177"/>
      <c r="I114" s="177"/>
      <c r="J114" s="6"/>
      <c r="K114" s="6"/>
      <c r="L114" s="6"/>
    </row>
    <row r="115" spans="2:12" x14ac:dyDescent="0.2">
      <c r="B115" s="177"/>
      <c r="C115" s="177"/>
      <c r="D115" s="177"/>
      <c r="E115" s="177"/>
      <c r="F115" s="177"/>
      <c r="G115" s="177"/>
      <c r="H115" s="177"/>
      <c r="I115" s="177"/>
      <c r="J115" s="6"/>
      <c r="K115" s="6"/>
      <c r="L115" s="6"/>
    </row>
    <row r="116" spans="2:12" x14ac:dyDescent="0.2">
      <c r="B116" s="177"/>
      <c r="C116" s="177"/>
      <c r="D116" s="177"/>
      <c r="E116" s="177"/>
      <c r="F116" s="177"/>
      <c r="G116" s="177"/>
      <c r="H116" s="177"/>
      <c r="I116" s="177"/>
      <c r="J116" s="6"/>
      <c r="K116" s="6"/>
      <c r="L116" s="6"/>
    </row>
    <row r="117" spans="2:12" x14ac:dyDescent="0.2">
      <c r="B117" s="177"/>
      <c r="C117" s="177"/>
      <c r="D117" s="177"/>
      <c r="E117" s="177"/>
      <c r="F117" s="177"/>
      <c r="G117" s="177"/>
      <c r="H117" s="177"/>
      <c r="I117" s="177"/>
      <c r="J117" s="6"/>
      <c r="K117" s="6"/>
      <c r="L117" s="6"/>
    </row>
    <row r="118" spans="2:12" x14ac:dyDescent="0.2">
      <c r="B118" s="177"/>
      <c r="C118" s="177"/>
      <c r="D118" s="177"/>
      <c r="E118" s="177"/>
      <c r="F118" s="177"/>
      <c r="G118" s="177"/>
      <c r="H118" s="177"/>
      <c r="I118" s="177"/>
      <c r="J118" s="6"/>
      <c r="K118" s="6"/>
      <c r="L118" s="6"/>
    </row>
    <row r="119" spans="2:12" x14ac:dyDescent="0.2">
      <c r="B119" s="177"/>
      <c r="C119" s="177"/>
      <c r="D119" s="177"/>
      <c r="E119" s="177"/>
      <c r="F119" s="177"/>
      <c r="G119" s="177"/>
      <c r="H119" s="177"/>
      <c r="I119" s="177"/>
      <c r="J119" s="6"/>
      <c r="K119" s="6"/>
      <c r="L119" s="6"/>
    </row>
    <row r="120" spans="2:12" x14ac:dyDescent="0.2">
      <c r="B120" s="177"/>
      <c r="C120" s="177"/>
      <c r="D120" s="177"/>
      <c r="E120" s="177"/>
      <c r="F120" s="177"/>
      <c r="G120" s="177"/>
      <c r="H120" s="177"/>
      <c r="I120" s="177"/>
      <c r="J120" s="6"/>
      <c r="K120" s="6"/>
      <c r="L120" s="6"/>
    </row>
    <row r="121" spans="2:12" x14ac:dyDescent="0.2">
      <c r="B121" s="177"/>
      <c r="C121" s="177"/>
      <c r="D121" s="177"/>
      <c r="E121" s="177"/>
      <c r="F121" s="177"/>
      <c r="G121" s="177"/>
      <c r="H121" s="177"/>
      <c r="I121" s="177"/>
      <c r="J121" s="6"/>
      <c r="K121" s="6"/>
      <c r="L121" s="6"/>
    </row>
    <row r="122" spans="2:12" x14ac:dyDescent="0.2">
      <c r="B122" s="177"/>
      <c r="C122" s="177"/>
      <c r="D122" s="177"/>
      <c r="E122" s="177"/>
      <c r="F122" s="177"/>
      <c r="G122" s="177"/>
      <c r="H122" s="177"/>
      <c r="I122" s="177"/>
      <c r="J122" s="6"/>
      <c r="K122" s="6"/>
      <c r="L122" s="6"/>
    </row>
    <row r="123" spans="2:12" x14ac:dyDescent="0.2">
      <c r="B123" s="177"/>
      <c r="C123" s="177"/>
      <c r="D123" s="177"/>
      <c r="E123" s="177"/>
      <c r="F123" s="177"/>
      <c r="G123" s="177"/>
      <c r="H123" s="177"/>
      <c r="I123" s="177"/>
      <c r="J123" s="6"/>
      <c r="K123" s="6"/>
      <c r="L123" s="6"/>
    </row>
    <row r="124" spans="2:12" x14ac:dyDescent="0.2">
      <c r="B124" s="177"/>
      <c r="C124" s="177"/>
      <c r="D124" s="177"/>
      <c r="E124" s="177"/>
      <c r="F124" s="177"/>
      <c r="G124" s="177"/>
      <c r="H124" s="177"/>
      <c r="I124" s="177"/>
      <c r="J124" s="6"/>
      <c r="K124" s="6"/>
      <c r="L124" s="6"/>
    </row>
    <row r="125" spans="2:12" x14ac:dyDescent="0.2">
      <c r="B125" s="177"/>
      <c r="C125" s="177"/>
      <c r="D125" s="177"/>
      <c r="E125" s="177"/>
      <c r="F125" s="177"/>
      <c r="G125" s="177"/>
      <c r="H125" s="177"/>
      <c r="I125" s="177"/>
      <c r="J125" s="6"/>
      <c r="K125" s="6"/>
      <c r="L125" s="6"/>
    </row>
    <row r="126" spans="2:12" x14ac:dyDescent="0.2">
      <c r="B126" s="177"/>
      <c r="C126" s="177"/>
      <c r="D126" s="177"/>
      <c r="E126" s="177"/>
      <c r="F126" s="177"/>
      <c r="G126" s="177"/>
      <c r="H126" s="177"/>
      <c r="I126" s="177"/>
      <c r="J126" s="6"/>
      <c r="K126" s="6"/>
      <c r="L126" s="6"/>
    </row>
    <row r="127" spans="2:12" x14ac:dyDescent="0.2">
      <c r="B127" s="177"/>
      <c r="C127" s="177"/>
      <c r="D127" s="177"/>
      <c r="E127" s="177"/>
      <c r="F127" s="177"/>
      <c r="G127" s="177"/>
      <c r="H127" s="177"/>
      <c r="I127" s="177"/>
      <c r="J127" s="6"/>
      <c r="K127" s="6"/>
      <c r="L127" s="6"/>
    </row>
    <row r="128" spans="2:12" x14ac:dyDescent="0.2">
      <c r="B128" s="177"/>
      <c r="C128" s="177"/>
      <c r="D128" s="177"/>
      <c r="E128" s="177"/>
      <c r="F128" s="177"/>
      <c r="G128" s="177"/>
      <c r="H128" s="177"/>
      <c r="I128" s="177"/>
      <c r="J128" s="6"/>
      <c r="K128" s="6"/>
      <c r="L128" s="6"/>
    </row>
    <row r="129" spans="2:12" x14ac:dyDescent="0.2">
      <c r="B129" s="177"/>
      <c r="C129" s="177"/>
      <c r="D129" s="177"/>
      <c r="E129" s="177"/>
      <c r="F129" s="177"/>
      <c r="G129" s="177"/>
      <c r="H129" s="177"/>
      <c r="I129" s="177"/>
      <c r="J129" s="6"/>
      <c r="K129" s="6"/>
      <c r="L129" s="6"/>
    </row>
    <row r="130" spans="2:12" x14ac:dyDescent="0.2">
      <c r="B130" s="177"/>
      <c r="C130" s="177"/>
      <c r="D130" s="177"/>
      <c r="E130" s="177"/>
      <c r="F130" s="177"/>
      <c r="G130" s="177"/>
      <c r="H130" s="177"/>
      <c r="I130" s="177"/>
      <c r="J130" s="6"/>
      <c r="K130" s="6"/>
      <c r="L130" s="6"/>
    </row>
    <row r="131" spans="2:12" x14ac:dyDescent="0.2">
      <c r="B131" s="177"/>
      <c r="C131" s="177"/>
      <c r="D131" s="177"/>
      <c r="E131" s="177"/>
      <c r="F131" s="177"/>
      <c r="G131" s="177"/>
      <c r="H131" s="177"/>
      <c r="I131" s="177"/>
      <c r="J131" s="6"/>
      <c r="K131" s="6"/>
      <c r="L131" s="6"/>
    </row>
    <row r="132" spans="2:12" x14ac:dyDescent="0.2">
      <c r="B132" s="177"/>
      <c r="C132" s="177"/>
      <c r="D132" s="177"/>
      <c r="E132" s="177"/>
      <c r="F132" s="177"/>
      <c r="G132" s="177"/>
      <c r="H132" s="177"/>
      <c r="I132" s="177"/>
      <c r="J132" s="6"/>
      <c r="K132" s="6"/>
      <c r="L132" s="6"/>
    </row>
    <row r="133" spans="2:12" x14ac:dyDescent="0.2">
      <c r="B133" s="177"/>
      <c r="C133" s="177"/>
      <c r="D133" s="177"/>
      <c r="E133" s="177"/>
      <c r="F133" s="177"/>
      <c r="G133" s="177"/>
      <c r="H133" s="177"/>
      <c r="I133" s="177"/>
      <c r="J133" s="6"/>
      <c r="K133" s="6"/>
      <c r="L133" s="6"/>
    </row>
    <row r="134" spans="2:12" x14ac:dyDescent="0.2">
      <c r="B134" s="177"/>
      <c r="C134" s="177"/>
      <c r="D134" s="177"/>
      <c r="E134" s="177"/>
      <c r="F134" s="177"/>
      <c r="G134" s="177"/>
      <c r="H134" s="177"/>
      <c r="I134" s="177"/>
      <c r="J134" s="6"/>
      <c r="K134" s="6"/>
      <c r="L134" s="6"/>
    </row>
    <row r="135" spans="2:12" x14ac:dyDescent="0.2">
      <c r="B135" s="177"/>
      <c r="C135" s="177"/>
      <c r="D135" s="177"/>
      <c r="E135" s="177"/>
      <c r="F135" s="177"/>
      <c r="G135" s="177"/>
      <c r="H135" s="177"/>
      <c r="I135" s="177"/>
      <c r="J135" s="6"/>
      <c r="K135" s="6"/>
      <c r="L135" s="6"/>
    </row>
    <row r="136" spans="2:12" x14ac:dyDescent="0.2">
      <c r="B136" s="177"/>
      <c r="C136" s="177"/>
      <c r="D136" s="177"/>
      <c r="E136" s="177"/>
      <c r="F136" s="177"/>
      <c r="G136" s="177"/>
      <c r="H136" s="177"/>
      <c r="I136" s="177"/>
      <c r="J136" s="6"/>
      <c r="K136" s="6"/>
      <c r="L136" s="6"/>
    </row>
    <row r="137" spans="2:12" x14ac:dyDescent="0.2">
      <c r="B137" s="177"/>
      <c r="C137" s="177"/>
      <c r="D137" s="177"/>
      <c r="E137" s="177"/>
      <c r="F137" s="177"/>
      <c r="G137" s="177"/>
      <c r="H137" s="177"/>
      <c r="I137" s="177"/>
      <c r="J137" s="6"/>
      <c r="K137" s="6"/>
      <c r="L137" s="6"/>
    </row>
    <row r="138" spans="2:12" x14ac:dyDescent="0.2">
      <c r="B138" s="177"/>
      <c r="C138" s="177"/>
      <c r="D138" s="177"/>
      <c r="E138" s="177"/>
      <c r="F138" s="177"/>
      <c r="G138" s="177"/>
      <c r="H138" s="177"/>
      <c r="I138" s="177"/>
      <c r="J138" s="6"/>
      <c r="K138" s="6"/>
      <c r="L138" s="6"/>
    </row>
    <row r="139" spans="2:12" x14ac:dyDescent="0.2">
      <c r="B139" s="177"/>
      <c r="C139" s="177"/>
      <c r="D139" s="177"/>
      <c r="E139" s="177"/>
      <c r="F139" s="177"/>
      <c r="G139" s="177"/>
      <c r="H139" s="177"/>
      <c r="I139" s="177"/>
      <c r="J139" s="6"/>
      <c r="K139" s="6"/>
      <c r="L139" s="6"/>
    </row>
    <row r="140" spans="2:12" x14ac:dyDescent="0.2">
      <c r="B140" s="177"/>
      <c r="C140" s="177"/>
      <c r="D140" s="177"/>
      <c r="E140" s="177"/>
      <c r="F140" s="177"/>
      <c r="G140" s="177"/>
      <c r="H140" s="177"/>
      <c r="I140" s="177"/>
      <c r="J140" s="6"/>
      <c r="K140" s="6"/>
      <c r="L140" s="6"/>
    </row>
    <row r="141" spans="2:12" x14ac:dyDescent="0.2">
      <c r="B141" s="177"/>
      <c r="C141" s="177"/>
      <c r="D141" s="177"/>
      <c r="E141" s="177"/>
      <c r="F141" s="177"/>
      <c r="G141" s="177"/>
      <c r="H141" s="177"/>
      <c r="I141" s="177"/>
      <c r="J141" s="6"/>
      <c r="K141" s="6"/>
      <c r="L141" s="6"/>
    </row>
    <row r="142" spans="2:12" x14ac:dyDescent="0.2">
      <c r="B142" s="177"/>
      <c r="C142" s="177"/>
      <c r="D142" s="177"/>
      <c r="E142" s="177"/>
      <c r="F142" s="177"/>
      <c r="G142" s="177"/>
      <c r="H142" s="177"/>
      <c r="I142" s="177"/>
      <c r="J142" s="6"/>
      <c r="K142" s="6"/>
      <c r="L142" s="6"/>
    </row>
    <row r="143" spans="2:12" x14ac:dyDescent="0.2">
      <c r="B143" s="177"/>
      <c r="C143" s="177"/>
      <c r="D143" s="177"/>
      <c r="E143" s="177"/>
      <c r="F143" s="177"/>
      <c r="G143" s="177"/>
      <c r="H143" s="177"/>
      <c r="I143" s="177"/>
      <c r="J143" s="6"/>
      <c r="K143" s="6"/>
      <c r="L143" s="6"/>
    </row>
    <row r="144" spans="2:12" x14ac:dyDescent="0.2">
      <c r="B144" s="177"/>
      <c r="C144" s="177"/>
      <c r="D144" s="177"/>
      <c r="E144" s="177"/>
      <c r="F144" s="177"/>
      <c r="G144" s="177"/>
      <c r="H144" s="177"/>
      <c r="I144" s="177"/>
      <c r="J144" s="6"/>
      <c r="K144" s="6"/>
      <c r="L144" s="6"/>
    </row>
    <row r="145" spans="2:12" x14ac:dyDescent="0.2">
      <c r="B145" s="177"/>
      <c r="C145" s="177"/>
      <c r="D145" s="177"/>
      <c r="E145" s="177"/>
      <c r="F145" s="177"/>
      <c r="G145" s="177"/>
      <c r="H145" s="177"/>
      <c r="I145" s="177"/>
      <c r="J145" s="6"/>
      <c r="K145" s="6"/>
      <c r="L145" s="6"/>
    </row>
    <row r="146" spans="2:12" x14ac:dyDescent="0.2">
      <c r="B146" s="177"/>
      <c r="C146" s="177"/>
      <c r="D146" s="177"/>
      <c r="E146" s="177"/>
      <c r="F146" s="177"/>
      <c r="G146" s="177"/>
      <c r="H146" s="177"/>
      <c r="I146" s="177"/>
      <c r="J146" s="6"/>
      <c r="K146" s="6"/>
      <c r="L146" s="6"/>
    </row>
    <row r="147" spans="2:12" x14ac:dyDescent="0.2">
      <c r="B147" s="177"/>
      <c r="C147" s="177"/>
      <c r="D147" s="177"/>
      <c r="E147" s="177"/>
      <c r="F147" s="177"/>
      <c r="G147" s="177"/>
      <c r="H147" s="177"/>
      <c r="I147" s="177"/>
      <c r="J147" s="6"/>
      <c r="K147" s="6"/>
      <c r="L147" s="6"/>
    </row>
    <row r="148" spans="2:12" x14ac:dyDescent="0.2">
      <c r="B148" s="177"/>
      <c r="C148" s="177"/>
      <c r="D148" s="177"/>
      <c r="E148" s="177"/>
      <c r="F148" s="177"/>
      <c r="G148" s="177"/>
      <c r="H148" s="177"/>
      <c r="I148" s="177"/>
      <c r="J148" s="6"/>
      <c r="K148" s="6"/>
      <c r="L148" s="6"/>
    </row>
    <row r="149" spans="2:12" x14ac:dyDescent="0.2">
      <c r="B149" s="177"/>
      <c r="C149" s="177"/>
      <c r="D149" s="177"/>
      <c r="E149" s="177"/>
      <c r="F149" s="177"/>
      <c r="G149" s="177"/>
      <c r="H149" s="177"/>
      <c r="I149" s="177"/>
      <c r="J149" s="6"/>
      <c r="K149" s="6"/>
      <c r="L149" s="6"/>
    </row>
    <row r="150" spans="2:12" x14ac:dyDescent="0.2">
      <c r="B150" s="177"/>
      <c r="C150" s="177"/>
      <c r="D150" s="177"/>
      <c r="E150" s="177"/>
      <c r="F150" s="177"/>
      <c r="G150" s="177"/>
      <c r="H150" s="177"/>
      <c r="I150" s="177"/>
      <c r="J150" s="6"/>
      <c r="K150" s="6"/>
      <c r="L150" s="6"/>
    </row>
    <row r="151" spans="2:12" x14ac:dyDescent="0.2">
      <c r="B151" s="177"/>
      <c r="C151" s="177"/>
      <c r="D151" s="177"/>
      <c r="E151" s="177"/>
      <c r="F151" s="177"/>
      <c r="G151" s="177"/>
      <c r="H151" s="177"/>
      <c r="I151" s="177"/>
      <c r="J151" s="6"/>
      <c r="K151" s="6"/>
      <c r="L151" s="6"/>
    </row>
    <row r="152" spans="2:12" x14ac:dyDescent="0.2">
      <c r="B152" s="177"/>
      <c r="C152" s="177"/>
      <c r="D152" s="177"/>
      <c r="E152" s="177"/>
      <c r="F152" s="177"/>
      <c r="G152" s="177"/>
      <c r="H152" s="177"/>
      <c r="I152" s="177"/>
      <c r="J152" s="6"/>
      <c r="K152" s="6"/>
      <c r="L152" s="6"/>
    </row>
    <row r="153" spans="2:12" x14ac:dyDescent="0.2">
      <c r="B153" s="177"/>
      <c r="C153" s="177"/>
      <c r="D153" s="177"/>
      <c r="E153" s="177"/>
      <c r="F153" s="177"/>
      <c r="G153" s="177"/>
      <c r="H153" s="177"/>
      <c r="I153" s="177"/>
      <c r="J153" s="6"/>
      <c r="K153" s="6"/>
      <c r="L153" s="6"/>
    </row>
    <row r="154" spans="2:12" x14ac:dyDescent="0.2">
      <c r="B154" s="177"/>
      <c r="C154" s="177"/>
      <c r="D154" s="177"/>
      <c r="E154" s="177"/>
      <c r="F154" s="177"/>
      <c r="G154" s="177"/>
      <c r="H154" s="177"/>
      <c r="I154" s="177"/>
      <c r="J154" s="6"/>
      <c r="K154" s="6"/>
      <c r="L154" s="6"/>
    </row>
    <row r="155" spans="2:12" x14ac:dyDescent="0.2">
      <c r="B155" s="177"/>
      <c r="C155" s="177"/>
      <c r="D155" s="177"/>
      <c r="E155" s="177"/>
      <c r="F155" s="177"/>
      <c r="G155" s="177"/>
      <c r="H155" s="177"/>
      <c r="I155" s="177"/>
      <c r="J155" s="6"/>
      <c r="K155" s="6"/>
      <c r="L155" s="6"/>
    </row>
    <row r="156" spans="2:12" x14ac:dyDescent="0.2">
      <c r="B156" s="177"/>
      <c r="C156" s="177"/>
      <c r="D156" s="177"/>
      <c r="E156" s="177"/>
      <c r="F156" s="177"/>
      <c r="G156" s="177"/>
      <c r="H156" s="177"/>
      <c r="I156" s="177"/>
      <c r="J156" s="6"/>
      <c r="K156" s="6"/>
      <c r="L156" s="6"/>
    </row>
    <row r="157" spans="2:12" x14ac:dyDescent="0.2">
      <c r="B157" s="177"/>
      <c r="C157" s="177"/>
      <c r="D157" s="177"/>
      <c r="E157" s="177"/>
      <c r="F157" s="177"/>
      <c r="G157" s="177"/>
      <c r="H157" s="177"/>
      <c r="I157" s="177"/>
      <c r="J157" s="6"/>
      <c r="K157" s="6"/>
      <c r="L157" s="6"/>
    </row>
    <row r="158" spans="2:12" x14ac:dyDescent="0.2">
      <c r="B158" s="177"/>
      <c r="C158" s="177"/>
      <c r="D158" s="177"/>
      <c r="E158" s="177"/>
      <c r="F158" s="177"/>
      <c r="G158" s="177"/>
      <c r="H158" s="177"/>
      <c r="I158" s="177"/>
      <c r="J158" s="6"/>
      <c r="K158" s="6"/>
      <c r="L158" s="6"/>
    </row>
    <row r="159" spans="2:12" x14ac:dyDescent="0.2">
      <c r="B159" s="177"/>
      <c r="C159" s="177"/>
      <c r="D159" s="177"/>
      <c r="E159" s="177"/>
      <c r="F159" s="177"/>
      <c r="G159" s="177"/>
      <c r="H159" s="177"/>
      <c r="I159" s="177"/>
      <c r="J159" s="6"/>
      <c r="K159" s="6"/>
      <c r="L159" s="6"/>
    </row>
    <row r="160" spans="2:12" x14ac:dyDescent="0.2">
      <c r="B160" s="177"/>
      <c r="C160" s="177"/>
      <c r="D160" s="177"/>
      <c r="E160" s="177"/>
      <c r="F160" s="177"/>
      <c r="G160" s="177"/>
      <c r="H160" s="177"/>
      <c r="I160" s="177"/>
      <c r="J160" s="6"/>
      <c r="K160" s="6"/>
      <c r="L160" s="6"/>
    </row>
    <row r="161" spans="2:12" x14ac:dyDescent="0.2">
      <c r="B161" s="177"/>
      <c r="C161" s="177"/>
      <c r="D161" s="177"/>
      <c r="E161" s="177"/>
      <c r="F161" s="177"/>
      <c r="G161" s="177"/>
      <c r="H161" s="177"/>
      <c r="I161" s="177"/>
      <c r="J161" s="6"/>
      <c r="K161" s="6"/>
      <c r="L161" s="6"/>
    </row>
    <row r="162" spans="2:12" x14ac:dyDescent="0.2">
      <c r="B162" s="177"/>
      <c r="C162" s="177"/>
      <c r="D162" s="177"/>
      <c r="E162" s="177"/>
      <c r="F162" s="177"/>
      <c r="G162" s="177"/>
      <c r="H162" s="177"/>
      <c r="I162" s="177"/>
      <c r="J162" s="6"/>
      <c r="K162" s="6"/>
      <c r="L162" s="6"/>
    </row>
    <row r="163" spans="2:12" x14ac:dyDescent="0.2">
      <c r="B163" s="177"/>
      <c r="C163" s="177"/>
      <c r="D163" s="177"/>
      <c r="E163" s="177"/>
      <c r="F163" s="177"/>
      <c r="G163" s="177"/>
      <c r="H163" s="177"/>
      <c r="I163" s="177"/>
      <c r="J163" s="6"/>
      <c r="K163" s="6"/>
      <c r="L163" s="6"/>
    </row>
    <row r="164" spans="2:12" x14ac:dyDescent="0.2">
      <c r="B164" s="177"/>
      <c r="C164" s="177"/>
      <c r="D164" s="177"/>
      <c r="E164" s="177"/>
      <c r="F164" s="177"/>
      <c r="G164" s="177"/>
      <c r="H164" s="177"/>
      <c r="I164" s="177"/>
      <c r="J164" s="6"/>
      <c r="K164" s="6"/>
      <c r="L164" s="6"/>
    </row>
    <row r="165" spans="2:12" x14ac:dyDescent="0.2">
      <c r="B165" s="177"/>
      <c r="C165" s="177"/>
      <c r="D165" s="177"/>
      <c r="E165" s="177"/>
      <c r="F165" s="177"/>
      <c r="G165" s="177"/>
      <c r="H165" s="177"/>
      <c r="I165" s="177"/>
      <c r="J165" s="6"/>
      <c r="K165" s="6"/>
      <c r="L165" s="6"/>
    </row>
    <row r="166" spans="2:12" x14ac:dyDescent="0.2">
      <c r="B166" s="177"/>
      <c r="C166" s="177"/>
      <c r="D166" s="177"/>
      <c r="E166" s="177"/>
      <c r="F166" s="177"/>
      <c r="G166" s="177"/>
      <c r="H166" s="177"/>
      <c r="I166" s="177"/>
      <c r="J166" s="6"/>
      <c r="K166" s="6"/>
      <c r="L166" s="6"/>
    </row>
    <row r="167" spans="2:12" x14ac:dyDescent="0.2">
      <c r="B167" s="177"/>
      <c r="C167" s="177"/>
      <c r="D167" s="177"/>
      <c r="E167" s="177"/>
      <c r="F167" s="177"/>
      <c r="G167" s="177"/>
      <c r="H167" s="177"/>
      <c r="I167" s="177"/>
      <c r="J167" s="6"/>
      <c r="K167" s="6"/>
      <c r="L167" s="6"/>
    </row>
    <row r="168" spans="2:12" x14ac:dyDescent="0.2">
      <c r="B168" s="177"/>
      <c r="C168" s="177"/>
      <c r="D168" s="177"/>
      <c r="E168" s="177"/>
      <c r="F168" s="177"/>
      <c r="G168" s="177"/>
      <c r="H168" s="177"/>
      <c r="I168" s="177"/>
      <c r="J168" s="6"/>
      <c r="K168" s="6"/>
      <c r="L168" s="6"/>
    </row>
    <row r="169" spans="2:12" x14ac:dyDescent="0.2">
      <c r="B169" s="177"/>
      <c r="C169" s="177"/>
      <c r="D169" s="177"/>
      <c r="E169" s="177"/>
      <c r="F169" s="177"/>
      <c r="G169" s="177"/>
      <c r="H169" s="177"/>
      <c r="I169" s="177"/>
      <c r="J169" s="6"/>
      <c r="K169" s="6"/>
      <c r="L169" s="6"/>
    </row>
    <row r="170" spans="2:12" x14ac:dyDescent="0.2">
      <c r="B170" s="177"/>
      <c r="C170" s="177"/>
      <c r="D170" s="177"/>
      <c r="E170" s="177"/>
      <c r="F170" s="177"/>
      <c r="G170" s="177"/>
      <c r="H170" s="177"/>
      <c r="I170" s="177"/>
      <c r="J170" s="6"/>
      <c r="K170" s="6"/>
      <c r="L170" s="6"/>
    </row>
    <row r="171" spans="2:12" x14ac:dyDescent="0.2">
      <c r="B171" s="177"/>
      <c r="C171" s="177"/>
      <c r="D171" s="177"/>
      <c r="E171" s="177"/>
      <c r="F171" s="177"/>
      <c r="G171" s="177"/>
      <c r="H171" s="177"/>
      <c r="I171" s="177"/>
      <c r="J171" s="6"/>
      <c r="K171" s="6"/>
      <c r="L171" s="6"/>
    </row>
    <row r="172" spans="2:12" x14ac:dyDescent="0.2">
      <c r="B172" s="177"/>
      <c r="C172" s="177"/>
      <c r="D172" s="177"/>
      <c r="E172" s="177"/>
      <c r="F172" s="177"/>
      <c r="G172" s="177"/>
      <c r="H172" s="177"/>
      <c r="I172" s="177"/>
      <c r="J172" s="6"/>
      <c r="K172" s="6"/>
      <c r="L172" s="6"/>
    </row>
    <row r="173" spans="2:12" x14ac:dyDescent="0.2">
      <c r="B173" s="177"/>
      <c r="C173" s="177"/>
      <c r="D173" s="177"/>
      <c r="E173" s="177"/>
      <c r="F173" s="177"/>
      <c r="G173" s="177"/>
      <c r="H173" s="177"/>
      <c r="I173" s="177"/>
      <c r="J173" s="6"/>
      <c r="K173" s="6"/>
      <c r="L173" s="6"/>
    </row>
    <row r="174" spans="2:12" x14ac:dyDescent="0.2">
      <c r="B174" s="177"/>
      <c r="C174" s="177"/>
      <c r="D174" s="177"/>
      <c r="E174" s="177"/>
      <c r="F174" s="177"/>
      <c r="G174" s="177"/>
      <c r="H174" s="177"/>
      <c r="I174" s="177"/>
      <c r="J174" s="6"/>
      <c r="K174" s="6"/>
      <c r="L174" s="6"/>
    </row>
    <row r="175" spans="2:12" x14ac:dyDescent="0.2">
      <c r="B175" s="177"/>
      <c r="C175" s="177"/>
      <c r="D175" s="177"/>
      <c r="E175" s="177"/>
      <c r="F175" s="177"/>
      <c r="G175" s="177"/>
      <c r="H175" s="177"/>
      <c r="I175" s="177"/>
      <c r="J175" s="6"/>
      <c r="K175" s="6"/>
      <c r="L175" s="6"/>
    </row>
    <row r="176" spans="2:12" x14ac:dyDescent="0.2">
      <c r="B176" s="177"/>
      <c r="C176" s="177"/>
      <c r="D176" s="177"/>
      <c r="E176" s="177"/>
      <c r="F176" s="177"/>
      <c r="G176" s="177"/>
      <c r="H176" s="177"/>
      <c r="I176" s="177"/>
      <c r="J176" s="6"/>
      <c r="K176" s="6"/>
      <c r="L176" s="6"/>
    </row>
    <row r="177" spans="2:12" x14ac:dyDescent="0.2">
      <c r="B177" s="177"/>
      <c r="C177" s="177"/>
      <c r="D177" s="177"/>
      <c r="E177" s="177"/>
      <c r="F177" s="177"/>
      <c r="G177" s="177"/>
      <c r="H177" s="177"/>
      <c r="I177" s="177"/>
      <c r="J177" s="6"/>
      <c r="K177" s="6"/>
      <c r="L177" s="6"/>
    </row>
    <row r="178" spans="2:12" x14ac:dyDescent="0.2">
      <c r="B178" s="177"/>
      <c r="C178" s="177"/>
      <c r="D178" s="177"/>
      <c r="E178" s="177"/>
      <c r="F178" s="177"/>
      <c r="G178" s="177"/>
      <c r="H178" s="177"/>
      <c r="I178" s="177"/>
      <c r="J178" s="6"/>
      <c r="K178" s="6"/>
      <c r="L178" s="6"/>
    </row>
    <row r="179" spans="2:12" x14ac:dyDescent="0.2">
      <c r="B179" s="177"/>
      <c r="C179" s="177"/>
      <c r="D179" s="177"/>
      <c r="E179" s="177"/>
      <c r="F179" s="177"/>
      <c r="G179" s="177"/>
      <c r="H179" s="177"/>
      <c r="I179" s="177"/>
      <c r="J179" s="6"/>
      <c r="K179" s="6"/>
      <c r="L179" s="6"/>
    </row>
    <row r="180" spans="2:12" x14ac:dyDescent="0.2">
      <c r="B180" s="177"/>
      <c r="C180" s="177"/>
      <c r="D180" s="177"/>
      <c r="E180" s="177"/>
      <c r="F180" s="177"/>
      <c r="G180" s="177"/>
      <c r="H180" s="177"/>
      <c r="I180" s="177"/>
      <c r="J180" s="6"/>
      <c r="K180" s="6"/>
      <c r="L180" s="6"/>
    </row>
  </sheetData>
  <mergeCells count="1">
    <mergeCell ref="A2:I2"/>
  </mergeCells>
  <printOptions horizontalCentered="1"/>
  <pageMargins left="0.39370078740157483" right="0.39370078740157483" top="1.1811023622047245" bottom="0.98425196850393704" header="0.51181102362204722" footer="0.51181102362204722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N180"/>
  <sheetViews>
    <sheetView workbookViewId="0">
      <selection activeCell="H6" sqref="H6:I6"/>
    </sheetView>
  </sheetViews>
  <sheetFormatPr defaultRowHeight="11.25" outlineLevelRow="3" x14ac:dyDescent="0.2"/>
  <cols>
    <col min="1" max="1" width="52" style="241" customWidth="1"/>
    <col min="2" max="9" width="15.140625" style="158" customWidth="1"/>
    <col min="10" max="16384" width="9.140625" style="241"/>
  </cols>
  <sheetData>
    <row r="1" spans="1:14" s="44" customFormat="1" ht="12.75" x14ac:dyDescent="0.2">
      <c r="B1" s="206"/>
      <c r="C1" s="206"/>
      <c r="D1" s="206"/>
      <c r="E1" s="206"/>
      <c r="F1" s="206"/>
      <c r="G1" s="206"/>
      <c r="H1" s="206"/>
      <c r="I1" s="206"/>
    </row>
    <row r="2" spans="1:14" s="44" customFormat="1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116"/>
      <c r="K2" s="116"/>
      <c r="L2" s="116"/>
      <c r="M2" s="116"/>
      <c r="N2" s="116"/>
    </row>
    <row r="3" spans="1:14" s="44" customFormat="1" ht="12.75" x14ac:dyDescent="0.2">
      <c r="A3" s="235"/>
      <c r="B3" s="206"/>
      <c r="C3" s="206"/>
      <c r="D3" s="206"/>
      <c r="E3" s="206"/>
      <c r="F3" s="206"/>
      <c r="G3" s="206"/>
      <c r="H3" s="206"/>
      <c r="I3" s="206"/>
    </row>
    <row r="4" spans="1:14" s="67" customFormat="1" ht="12.75" x14ac:dyDescent="0.2">
      <c r="B4" s="224"/>
      <c r="C4" s="224"/>
      <c r="D4" s="224"/>
      <c r="E4" s="224"/>
      <c r="F4" s="224"/>
      <c r="G4" s="224"/>
      <c r="H4" s="224"/>
      <c r="I4" s="224" t="str">
        <f>VALUSD</f>
        <v>млн. дол. США</v>
      </c>
    </row>
    <row r="5" spans="1:14" s="171" customFormat="1" ht="12.75" x14ac:dyDescent="0.2">
      <c r="A5" s="94"/>
      <c r="B5" s="98">
        <v>42369</v>
      </c>
      <c r="C5" s="98">
        <v>42400</v>
      </c>
      <c r="D5" s="98">
        <v>42429</v>
      </c>
      <c r="E5" s="98">
        <v>42460</v>
      </c>
      <c r="F5" s="98">
        <v>42490</v>
      </c>
      <c r="G5" s="98">
        <v>42521</v>
      </c>
      <c r="H5" s="98">
        <v>42551</v>
      </c>
      <c r="I5" s="98">
        <v>42582</v>
      </c>
    </row>
    <row r="6" spans="1:14" s="204" customFormat="1" ht="31.5" x14ac:dyDescent="0.2">
      <c r="A6" s="121" t="s">
        <v>172</v>
      </c>
      <c r="B6" s="10">
        <f t="shared" ref="B6:I6" si="0">B$7+B$54</f>
        <v>65505.686112320007</v>
      </c>
      <c r="C6" s="10">
        <f t="shared" si="0"/>
        <v>65427.59130349</v>
      </c>
      <c r="D6" s="10">
        <f t="shared" si="0"/>
        <v>64349.583056180003</v>
      </c>
      <c r="E6" s="10">
        <f t="shared" si="0"/>
        <v>65236.75923412</v>
      </c>
      <c r="F6" s="10">
        <f t="shared" si="0"/>
        <v>67099.457088760013</v>
      </c>
      <c r="G6" s="10">
        <f t="shared" si="0"/>
        <v>66897.645602379998</v>
      </c>
      <c r="H6" s="10">
        <f t="shared" si="0"/>
        <v>67121.006108709989</v>
      </c>
      <c r="I6" s="10">
        <f t="shared" si="0"/>
        <v>66995.21091604</v>
      </c>
    </row>
    <row r="7" spans="1:14" s="100" customFormat="1" ht="15" x14ac:dyDescent="0.2">
      <c r="A7" s="268" t="s">
        <v>74</v>
      </c>
      <c r="B7" s="269">
        <f t="shared" ref="B7:I7" si="1">B$8+B$32</f>
        <v>55593.105028710008</v>
      </c>
      <c r="C7" s="269">
        <f t="shared" si="1"/>
        <v>55359.936907720003</v>
      </c>
      <c r="D7" s="269">
        <f t="shared" si="1"/>
        <v>54847.053201540002</v>
      </c>
      <c r="E7" s="269">
        <f t="shared" si="1"/>
        <v>55598.087382320002</v>
      </c>
      <c r="F7" s="269">
        <f t="shared" si="1"/>
        <v>57527.329978680005</v>
      </c>
      <c r="G7" s="269">
        <f t="shared" si="1"/>
        <v>57559.733306089998</v>
      </c>
      <c r="H7" s="269">
        <f t="shared" si="1"/>
        <v>57789.210318519996</v>
      </c>
      <c r="I7" s="269">
        <f t="shared" si="1"/>
        <v>57559.047772720005</v>
      </c>
    </row>
    <row r="8" spans="1:14" s="40" customFormat="1" ht="15" outlineLevel="1" x14ac:dyDescent="0.2">
      <c r="A8" s="272" t="s">
        <v>50</v>
      </c>
      <c r="B8" s="273">
        <f t="shared" ref="B8:I8" si="2">B$9+B$30</f>
        <v>21166.125221090002</v>
      </c>
      <c r="C8" s="273">
        <f t="shared" si="2"/>
        <v>21010.688718429999</v>
      </c>
      <c r="D8" s="273">
        <f t="shared" si="2"/>
        <v>20126.796235790003</v>
      </c>
      <c r="E8" s="273">
        <f t="shared" si="2"/>
        <v>20309.302509890003</v>
      </c>
      <c r="F8" s="273">
        <f t="shared" si="2"/>
        <v>21730.409988300002</v>
      </c>
      <c r="G8" s="273">
        <f t="shared" si="2"/>
        <v>21953.27032851</v>
      </c>
      <c r="H8" s="273">
        <f t="shared" si="2"/>
        <v>22140.10231776</v>
      </c>
      <c r="I8" s="273">
        <f t="shared" si="2"/>
        <v>21980.464364610001</v>
      </c>
    </row>
    <row r="9" spans="1:14" s="26" customFormat="1" ht="25.5" outlineLevel="2" collapsed="1" x14ac:dyDescent="0.2">
      <c r="A9" s="263" t="s">
        <v>130</v>
      </c>
      <c r="B9" s="93">
        <f t="shared" ref="B9:I9" si="3">SUM(B$10:B$29)</f>
        <v>21055.917848520003</v>
      </c>
      <c r="C9" s="93">
        <f t="shared" si="3"/>
        <v>20905.52512337</v>
      </c>
      <c r="D9" s="93">
        <f t="shared" si="3"/>
        <v>20029.028348660002</v>
      </c>
      <c r="E9" s="93">
        <f t="shared" si="3"/>
        <v>20209.676995340003</v>
      </c>
      <c r="F9" s="93">
        <f t="shared" si="3"/>
        <v>21626.704256430003</v>
      </c>
      <c r="G9" s="93">
        <f t="shared" si="3"/>
        <v>21849.480011740001</v>
      </c>
      <c r="H9" s="93">
        <f t="shared" si="3"/>
        <v>22036.341082120001</v>
      </c>
      <c r="I9" s="93">
        <f t="shared" si="3"/>
        <v>21876.467954670003</v>
      </c>
    </row>
    <row r="10" spans="1:14" s="127" customFormat="1" ht="12.75" hidden="1" outlineLevel="3" x14ac:dyDescent="0.2">
      <c r="A10" s="264" t="s">
        <v>52</v>
      </c>
      <c r="B10" s="140">
        <v>4.1098024500000001</v>
      </c>
      <c r="C10" s="140">
        <v>3.95996003</v>
      </c>
      <c r="D10" s="140">
        <v>3.6814729000000002</v>
      </c>
      <c r="E10" s="140">
        <v>3.7989086599999999</v>
      </c>
      <c r="F10" s="140">
        <v>3.9544950399999999</v>
      </c>
      <c r="G10" s="140">
        <v>0</v>
      </c>
      <c r="H10" s="140">
        <v>0</v>
      </c>
      <c r="I10" s="140">
        <v>0</v>
      </c>
    </row>
    <row r="11" spans="1:14" ht="12.75" hidden="1" outlineLevel="3" x14ac:dyDescent="0.2">
      <c r="A11" s="265" t="s">
        <v>161</v>
      </c>
      <c r="B11" s="86">
        <v>2523.1991677199999</v>
      </c>
      <c r="C11" s="86">
        <v>2407.7218186499999</v>
      </c>
      <c r="D11" s="86">
        <v>2238.3969935800001</v>
      </c>
      <c r="E11" s="86">
        <v>2309.7998951899999</v>
      </c>
      <c r="F11" s="86">
        <v>2404.3990104099998</v>
      </c>
      <c r="G11" s="86">
        <v>2406.36009642</v>
      </c>
      <c r="H11" s="86">
        <v>2436.5279818099998</v>
      </c>
      <c r="I11" s="86">
        <v>2442.0503597500001</v>
      </c>
      <c r="J11" s="6"/>
      <c r="K11" s="6"/>
      <c r="L11" s="6"/>
    </row>
    <row r="12" spans="1:14" ht="12.75" hidden="1" outlineLevel="3" x14ac:dyDescent="0.2">
      <c r="A12" s="265" t="s">
        <v>44</v>
      </c>
      <c r="B12" s="86">
        <v>1620.07918365</v>
      </c>
      <c r="C12" s="86">
        <v>1545.9342441700001</v>
      </c>
      <c r="D12" s="86">
        <v>1437.2152703199999</v>
      </c>
      <c r="E12" s="86">
        <v>1483.06117737</v>
      </c>
      <c r="F12" s="86">
        <v>1543.80075726</v>
      </c>
      <c r="G12" s="86">
        <v>1545.05991853</v>
      </c>
      <c r="H12" s="86">
        <v>1564.4299166400001</v>
      </c>
      <c r="I12" s="86">
        <v>1567.9756888899999</v>
      </c>
      <c r="J12" s="6"/>
      <c r="K12" s="6"/>
      <c r="L12" s="6"/>
    </row>
    <row r="13" spans="1:14" ht="12.75" hidden="1" outlineLevel="3" x14ac:dyDescent="0.2">
      <c r="A13" s="265" t="s">
        <v>72</v>
      </c>
      <c r="B13" s="86">
        <v>345.14499999999998</v>
      </c>
      <c r="C13" s="86">
        <v>349.12086348999998</v>
      </c>
      <c r="D13" s="86">
        <v>348.84125792999998</v>
      </c>
      <c r="E13" s="86">
        <v>350.86624798000003</v>
      </c>
      <c r="F13" s="86">
        <v>374.92282406999999</v>
      </c>
      <c r="G13" s="86">
        <v>402.76241576000001</v>
      </c>
      <c r="H13" s="86">
        <v>275.59527703999998</v>
      </c>
      <c r="I13" s="86">
        <v>109.06314021999999</v>
      </c>
      <c r="J13" s="6"/>
      <c r="K13" s="6"/>
      <c r="L13" s="6"/>
    </row>
    <row r="14" spans="1:14" ht="12.75" hidden="1" outlineLevel="3" x14ac:dyDescent="0.2">
      <c r="A14" s="265" t="s">
        <v>121</v>
      </c>
      <c r="B14" s="86">
        <v>62.49826307</v>
      </c>
      <c r="C14" s="86">
        <v>59.637952300000002</v>
      </c>
      <c r="D14" s="86">
        <v>55.443869020000001</v>
      </c>
      <c r="E14" s="86">
        <v>57.212479829999999</v>
      </c>
      <c r="F14" s="86">
        <v>59.555648159999997</v>
      </c>
      <c r="G14" s="86">
        <v>59.604223189999999</v>
      </c>
      <c r="H14" s="86">
        <v>60.351465210000001</v>
      </c>
      <c r="I14" s="86">
        <v>60.488251490000003</v>
      </c>
      <c r="J14" s="6"/>
      <c r="K14" s="6"/>
      <c r="L14" s="6"/>
    </row>
    <row r="15" spans="1:14" ht="12.75" hidden="1" outlineLevel="3" x14ac:dyDescent="0.2">
      <c r="A15" s="265" t="s">
        <v>178</v>
      </c>
      <c r="B15" s="86">
        <v>109.06488557</v>
      </c>
      <c r="C15" s="86">
        <v>104.07339539</v>
      </c>
      <c r="D15" s="86">
        <v>96.754356569999999</v>
      </c>
      <c r="E15" s="86">
        <v>99.840735710000004</v>
      </c>
      <c r="F15" s="86">
        <v>103.92976753000001</v>
      </c>
      <c r="G15" s="86">
        <v>104.01453517</v>
      </c>
      <c r="H15" s="86">
        <v>105.31853725000001</v>
      </c>
      <c r="I15" s="86">
        <v>105.55724116</v>
      </c>
      <c r="J15" s="6"/>
      <c r="K15" s="6"/>
      <c r="L15" s="6"/>
    </row>
    <row r="16" spans="1:14" ht="12.75" hidden="1" outlineLevel="3" x14ac:dyDescent="0.2">
      <c r="A16" s="265" t="s">
        <v>77</v>
      </c>
      <c r="B16" s="86">
        <v>135.41290332</v>
      </c>
      <c r="C16" s="86">
        <v>129.21556333000001</v>
      </c>
      <c r="D16" s="86">
        <v>120.12838287</v>
      </c>
      <c r="E16" s="86">
        <v>123.96037296</v>
      </c>
      <c r="F16" s="86">
        <v>129.03723769000001</v>
      </c>
      <c r="G16" s="86">
        <v>129.14248358</v>
      </c>
      <c r="H16" s="86">
        <v>130.76150795000001</v>
      </c>
      <c r="I16" s="86">
        <v>131.05787821999999</v>
      </c>
      <c r="J16" s="6"/>
      <c r="K16" s="6"/>
      <c r="L16" s="6"/>
    </row>
    <row r="17" spans="1:12" ht="12.75" hidden="1" outlineLevel="3" x14ac:dyDescent="0.2">
      <c r="A17" s="265" t="s">
        <v>142</v>
      </c>
      <c r="B17" s="86">
        <v>660.34998111000004</v>
      </c>
      <c r="C17" s="86">
        <v>630.12824267999997</v>
      </c>
      <c r="D17" s="86">
        <v>585.81400600999996</v>
      </c>
      <c r="E17" s="86">
        <v>604.50095918</v>
      </c>
      <c r="F17" s="86">
        <v>629.25862588999996</v>
      </c>
      <c r="G17" s="86">
        <v>629.77186444999995</v>
      </c>
      <c r="H17" s="86">
        <v>637.66714389000003</v>
      </c>
      <c r="I17" s="86">
        <v>639.11241313000005</v>
      </c>
      <c r="J17" s="6"/>
      <c r="K17" s="6"/>
      <c r="L17" s="6"/>
    </row>
    <row r="18" spans="1:12" ht="12.75" hidden="1" outlineLevel="3" x14ac:dyDescent="0.2">
      <c r="A18" s="265" t="s">
        <v>140</v>
      </c>
      <c r="B18" s="86">
        <v>43.704000389999997</v>
      </c>
      <c r="C18" s="86">
        <v>528.12500040999998</v>
      </c>
      <c r="D18" s="86">
        <v>528.53700069000001</v>
      </c>
      <c r="E18" s="86">
        <v>529.80900058999998</v>
      </c>
      <c r="F18" s="86">
        <v>484.51299999999998</v>
      </c>
      <c r="G18" s="86">
        <v>755.51800000000003</v>
      </c>
      <c r="H18" s="86">
        <v>755.51800000000003</v>
      </c>
      <c r="I18" s="86">
        <v>755.51800000000003</v>
      </c>
      <c r="J18" s="6"/>
      <c r="K18" s="6"/>
      <c r="L18" s="6"/>
    </row>
    <row r="19" spans="1:12" ht="12.75" hidden="1" outlineLevel="3" x14ac:dyDescent="0.2">
      <c r="A19" s="265" t="s">
        <v>132</v>
      </c>
      <c r="B19" s="86">
        <v>912.90555955000002</v>
      </c>
      <c r="C19" s="86">
        <v>876.26246692999996</v>
      </c>
      <c r="D19" s="86">
        <v>1267.1299779000001</v>
      </c>
      <c r="E19" s="86">
        <v>1303.56598353</v>
      </c>
      <c r="F19" s="86">
        <v>1951.7774004800001</v>
      </c>
      <c r="G19" s="86">
        <v>2070.7158290699999</v>
      </c>
      <c r="H19" s="86">
        <v>1968.70277412</v>
      </c>
      <c r="I19" s="86">
        <v>1986.1210588900001</v>
      </c>
      <c r="J19" s="6"/>
      <c r="K19" s="6"/>
      <c r="L19" s="6"/>
    </row>
    <row r="20" spans="1:12" ht="12.75" hidden="1" outlineLevel="3" x14ac:dyDescent="0.2">
      <c r="A20" s="265" t="s">
        <v>136</v>
      </c>
      <c r="B20" s="86">
        <v>0</v>
      </c>
      <c r="C20" s="86">
        <v>0</v>
      </c>
      <c r="D20" s="86">
        <v>0</v>
      </c>
      <c r="E20" s="86">
        <v>0</v>
      </c>
      <c r="F20" s="86">
        <v>11.91112963</v>
      </c>
      <c r="G20" s="86">
        <v>11.92084464</v>
      </c>
      <c r="H20" s="86">
        <v>28.807766059999999</v>
      </c>
      <c r="I20" s="86">
        <v>16.775408410000001</v>
      </c>
      <c r="J20" s="6"/>
      <c r="K20" s="6"/>
      <c r="L20" s="6"/>
    </row>
    <row r="21" spans="1:12" ht="12.75" hidden="1" outlineLevel="3" x14ac:dyDescent="0.2">
      <c r="A21" s="265" t="s">
        <v>0</v>
      </c>
      <c r="B21" s="86">
        <v>1807.33460988</v>
      </c>
      <c r="C21" s="86">
        <v>1446.0065132300001</v>
      </c>
      <c r="D21" s="86">
        <v>1430.63603259</v>
      </c>
      <c r="E21" s="86">
        <v>1114.91564537</v>
      </c>
      <c r="F21" s="86">
        <v>1357.74669999</v>
      </c>
      <c r="G21" s="86">
        <v>1300.08544138</v>
      </c>
      <c r="H21" s="86">
        <v>1368.2479883000001</v>
      </c>
      <c r="I21" s="86">
        <v>1405.7196986399999</v>
      </c>
      <c r="J21" s="6"/>
      <c r="K21" s="6"/>
      <c r="L21" s="6"/>
    </row>
    <row r="22" spans="1:12" ht="12.75" hidden="1" outlineLevel="3" x14ac:dyDescent="0.2">
      <c r="A22" s="265" t="s">
        <v>85</v>
      </c>
      <c r="B22" s="86">
        <v>160.20832754</v>
      </c>
      <c r="C22" s="86">
        <v>160.19879316999999</v>
      </c>
      <c r="D22" s="86">
        <v>160.1848129</v>
      </c>
      <c r="E22" s="86">
        <v>160.19070826999999</v>
      </c>
      <c r="F22" s="86">
        <v>160.19851883000001</v>
      </c>
      <c r="G22" s="86">
        <v>160.19868073999999</v>
      </c>
      <c r="H22" s="86">
        <v>160.20117155</v>
      </c>
      <c r="I22" s="86">
        <v>160.2016275</v>
      </c>
      <c r="J22" s="6"/>
      <c r="K22" s="6"/>
      <c r="L22" s="6"/>
    </row>
    <row r="23" spans="1:12" ht="12.75" hidden="1" outlineLevel="3" x14ac:dyDescent="0.2">
      <c r="A23" s="265" t="s">
        <v>152</v>
      </c>
      <c r="B23" s="86">
        <v>6676.2232943400004</v>
      </c>
      <c r="C23" s="86">
        <v>6374.3339652100003</v>
      </c>
      <c r="D23" s="86">
        <v>5907.8641992900002</v>
      </c>
      <c r="E23" s="86">
        <v>6030.1439771400001</v>
      </c>
      <c r="F23" s="86">
        <v>6252.8321869600004</v>
      </c>
      <c r="G23" s="86">
        <v>6257.4591539100002</v>
      </c>
      <c r="H23" s="86">
        <v>6502.2262047900003</v>
      </c>
      <c r="I23" s="86">
        <v>6493.4406124500001</v>
      </c>
      <c r="J23" s="6"/>
      <c r="K23" s="6"/>
      <c r="L23" s="6"/>
    </row>
    <row r="24" spans="1:12" ht="12.75" hidden="1" outlineLevel="3" x14ac:dyDescent="0.2">
      <c r="A24" s="265" t="s">
        <v>39</v>
      </c>
      <c r="B24" s="86">
        <v>0</v>
      </c>
      <c r="C24" s="86">
        <v>1.9879317400000001</v>
      </c>
      <c r="D24" s="86">
        <v>1.8481289700000001</v>
      </c>
      <c r="E24" s="86">
        <v>4.9584149200000001</v>
      </c>
      <c r="F24" s="86">
        <v>32.954125320000003</v>
      </c>
      <c r="G24" s="86">
        <v>32.9810035</v>
      </c>
      <c r="H24" s="86">
        <v>35.547013020000001</v>
      </c>
      <c r="I24" s="86">
        <v>43.822931699999998</v>
      </c>
      <c r="J24" s="6"/>
      <c r="K24" s="6"/>
      <c r="L24" s="6"/>
    </row>
    <row r="25" spans="1:12" ht="12.75" hidden="1" outlineLevel="3" x14ac:dyDescent="0.2">
      <c r="A25" s="265" t="s">
        <v>28</v>
      </c>
      <c r="B25" s="86">
        <v>1129.1352861099999</v>
      </c>
      <c r="C25" s="86">
        <v>1077.45900495</v>
      </c>
      <c r="D25" s="86">
        <v>1001.68590024</v>
      </c>
      <c r="E25" s="86">
        <v>1033.63880219</v>
      </c>
      <c r="F25" s="86">
        <v>1075.97204343</v>
      </c>
      <c r="G25" s="86">
        <v>1076.8496322799999</v>
      </c>
      <c r="H25" s="86">
        <v>1029.9983395100001</v>
      </c>
      <c r="I25" s="86">
        <v>971.8445739</v>
      </c>
      <c r="J25" s="6"/>
      <c r="K25" s="6"/>
      <c r="L25" s="6"/>
    </row>
    <row r="26" spans="1:12" ht="12.75" hidden="1" outlineLevel="3" x14ac:dyDescent="0.2">
      <c r="A26" s="265" t="s">
        <v>109</v>
      </c>
      <c r="B26" s="86">
        <v>2025.9766530700001</v>
      </c>
      <c r="C26" s="86">
        <v>1933.2553109400001</v>
      </c>
      <c r="D26" s="86">
        <v>1797.2976953800001</v>
      </c>
      <c r="E26" s="86">
        <v>1854.6299161100001</v>
      </c>
      <c r="F26" s="86">
        <v>1776.33816776</v>
      </c>
      <c r="G26" s="86">
        <v>1630.7632416399999</v>
      </c>
      <c r="H26" s="86">
        <v>1651.20767912</v>
      </c>
      <c r="I26" s="86">
        <v>1654.9501327099999</v>
      </c>
      <c r="J26" s="6"/>
      <c r="K26" s="6"/>
      <c r="L26" s="6"/>
    </row>
    <row r="27" spans="1:12" ht="12.75" hidden="1" outlineLevel="3" x14ac:dyDescent="0.2">
      <c r="A27" s="265" t="s">
        <v>169</v>
      </c>
      <c r="B27" s="86">
        <v>1304.18033797</v>
      </c>
      <c r="C27" s="86">
        <v>1244.4929022599999</v>
      </c>
      <c r="D27" s="86">
        <v>1156.9730146300001</v>
      </c>
      <c r="E27" s="86">
        <v>1193.8794393999999</v>
      </c>
      <c r="F27" s="86">
        <v>1242.7754234199999</v>
      </c>
      <c r="G27" s="86">
        <v>1243.78906112</v>
      </c>
      <c r="H27" s="86">
        <v>1259.382108</v>
      </c>
      <c r="I27" s="86">
        <v>1262.23649099</v>
      </c>
      <c r="J27" s="6"/>
      <c r="K27" s="6"/>
      <c r="L27" s="6"/>
    </row>
    <row r="28" spans="1:12" ht="12.75" hidden="1" outlineLevel="3" x14ac:dyDescent="0.2">
      <c r="A28" s="265" t="s">
        <v>2</v>
      </c>
      <c r="B28" s="86">
        <v>0</v>
      </c>
      <c r="C28" s="86">
        <v>0</v>
      </c>
      <c r="D28" s="86">
        <v>0</v>
      </c>
      <c r="E28" s="86">
        <v>0</v>
      </c>
      <c r="F28" s="86">
        <v>2.2512040000000001E-2</v>
      </c>
      <c r="G28" s="86">
        <v>2.2530399999999999E-2</v>
      </c>
      <c r="H28" s="86">
        <v>7.90873764</v>
      </c>
      <c r="I28" s="86">
        <v>7.9266627500000002</v>
      </c>
      <c r="J28" s="6"/>
      <c r="K28" s="6"/>
      <c r="L28" s="6"/>
    </row>
    <row r="29" spans="1:12" ht="12.75" hidden="1" outlineLevel="3" x14ac:dyDescent="0.2">
      <c r="A29" s="265" t="s">
        <v>56</v>
      </c>
      <c r="B29" s="86">
        <v>1536.3905927799999</v>
      </c>
      <c r="C29" s="86">
        <v>2033.6111944899999</v>
      </c>
      <c r="D29" s="86">
        <v>1890.59597687</v>
      </c>
      <c r="E29" s="86">
        <v>1950.9043309399999</v>
      </c>
      <c r="F29" s="86">
        <v>2030.8046825199999</v>
      </c>
      <c r="G29" s="86">
        <v>2032.4610559600001</v>
      </c>
      <c r="H29" s="86">
        <v>2057.9414702200002</v>
      </c>
      <c r="I29" s="86">
        <v>2062.6057838699999</v>
      </c>
      <c r="J29" s="6"/>
      <c r="K29" s="6"/>
      <c r="L29" s="6"/>
    </row>
    <row r="30" spans="1:12" ht="25.5" outlineLevel="2" collapsed="1" x14ac:dyDescent="0.2">
      <c r="A30" s="266" t="s">
        <v>8</v>
      </c>
      <c r="B30" s="172">
        <f t="shared" ref="B30:H30" si="4">SUM(B$31:B$31)</f>
        <v>110.20737257</v>
      </c>
      <c r="C30" s="172">
        <f t="shared" si="4"/>
        <v>105.16359506000001</v>
      </c>
      <c r="D30" s="172">
        <f t="shared" si="4"/>
        <v>97.767887130000005</v>
      </c>
      <c r="E30" s="172">
        <f t="shared" si="4"/>
        <v>99.625514550000005</v>
      </c>
      <c r="F30" s="172">
        <f t="shared" si="4"/>
        <v>103.70573186999999</v>
      </c>
      <c r="G30" s="172">
        <f t="shared" si="4"/>
        <v>103.79031677</v>
      </c>
      <c r="H30" s="172">
        <f t="shared" si="4"/>
        <v>103.76123564</v>
      </c>
      <c r="I30" s="172">
        <v>103.99640994000001</v>
      </c>
      <c r="J30" s="6"/>
      <c r="K30" s="6"/>
      <c r="L30" s="6"/>
    </row>
    <row r="31" spans="1:12" ht="12.75" hidden="1" outlineLevel="3" x14ac:dyDescent="0.2">
      <c r="A31" s="265" t="s">
        <v>97</v>
      </c>
      <c r="B31" s="86">
        <v>110.20737257</v>
      </c>
      <c r="C31" s="86">
        <v>105.16359506000001</v>
      </c>
      <c r="D31" s="86">
        <v>97.767887130000005</v>
      </c>
      <c r="E31" s="86">
        <v>99.625514550000005</v>
      </c>
      <c r="F31" s="86">
        <v>103.70573186999999</v>
      </c>
      <c r="G31" s="86">
        <v>103.79031677</v>
      </c>
      <c r="H31" s="86">
        <v>103.76123564</v>
      </c>
      <c r="I31" s="86">
        <v>103.99640994000001</v>
      </c>
      <c r="J31" s="6"/>
      <c r="K31" s="6"/>
      <c r="L31" s="6"/>
    </row>
    <row r="32" spans="1:12" ht="15" outlineLevel="1" x14ac:dyDescent="0.25">
      <c r="A32" s="274" t="s">
        <v>80</v>
      </c>
      <c r="B32" s="275">
        <f t="shared" ref="B32:I32" si="5">B$33+B$40+B$46+B$48+B$52</f>
        <v>34426.979807620002</v>
      </c>
      <c r="C32" s="275">
        <f t="shared" si="5"/>
        <v>34349.248189290003</v>
      </c>
      <c r="D32" s="275">
        <f t="shared" si="5"/>
        <v>34720.256965749999</v>
      </c>
      <c r="E32" s="275">
        <f t="shared" si="5"/>
        <v>35288.784872429998</v>
      </c>
      <c r="F32" s="275">
        <f t="shared" si="5"/>
        <v>35796.919990380004</v>
      </c>
      <c r="G32" s="275">
        <f t="shared" si="5"/>
        <v>35606.462977579999</v>
      </c>
      <c r="H32" s="275">
        <f t="shared" si="5"/>
        <v>35649.108000759996</v>
      </c>
      <c r="I32" s="275">
        <f t="shared" si="5"/>
        <v>35578.583408110004</v>
      </c>
      <c r="J32" s="6"/>
      <c r="K32" s="6"/>
      <c r="L32" s="6"/>
    </row>
    <row r="33" spans="1:12" ht="25.5" outlineLevel="2" collapsed="1" x14ac:dyDescent="0.2">
      <c r="A33" s="266" t="s">
        <v>143</v>
      </c>
      <c r="B33" s="172">
        <f t="shared" ref="B33:H33" si="6">SUM(B$34:B$39)</f>
        <v>14059.99637889</v>
      </c>
      <c r="C33" s="172">
        <f t="shared" si="6"/>
        <v>13990.078145400001</v>
      </c>
      <c r="D33" s="172">
        <f t="shared" si="6"/>
        <v>14018.65264058</v>
      </c>
      <c r="E33" s="172">
        <f t="shared" si="6"/>
        <v>14209.318265079999</v>
      </c>
      <c r="F33" s="172">
        <f t="shared" si="6"/>
        <v>14251.86646186</v>
      </c>
      <c r="G33" s="172">
        <f t="shared" si="6"/>
        <v>14106.526441259999</v>
      </c>
      <c r="H33" s="172">
        <f t="shared" si="6"/>
        <v>14105.709332559998</v>
      </c>
      <c r="I33" s="172">
        <v>14058.279767280001</v>
      </c>
      <c r="J33" s="6"/>
      <c r="K33" s="6"/>
      <c r="L33" s="6"/>
    </row>
    <row r="34" spans="1:12" ht="12.75" hidden="1" outlineLevel="3" x14ac:dyDescent="0.2">
      <c r="A34" s="265" t="s">
        <v>29</v>
      </c>
      <c r="B34" s="86">
        <v>2414.6460216999999</v>
      </c>
      <c r="C34" s="86">
        <v>2409.5630227900001</v>
      </c>
      <c r="D34" s="86">
        <v>2432.3260381199998</v>
      </c>
      <c r="E34" s="86">
        <v>2502.6040324999999</v>
      </c>
      <c r="F34" s="86">
        <v>2510.1180436599998</v>
      </c>
      <c r="G34" s="86">
        <v>2461.7190326800001</v>
      </c>
      <c r="H34" s="86">
        <v>2450.8900372500002</v>
      </c>
      <c r="I34" s="86">
        <v>2450.88997896</v>
      </c>
      <c r="J34" s="6"/>
      <c r="K34" s="6"/>
      <c r="L34" s="6"/>
    </row>
    <row r="35" spans="1:12" ht="12.75" hidden="1" outlineLevel="3" x14ac:dyDescent="0.2">
      <c r="A35" s="265" t="s">
        <v>98</v>
      </c>
      <c r="B35" s="86">
        <v>582.92959400999996</v>
      </c>
      <c r="C35" s="86">
        <v>585.26213554000003</v>
      </c>
      <c r="D35" s="86">
        <v>591.01053108999997</v>
      </c>
      <c r="E35" s="86">
        <v>607.69416908999995</v>
      </c>
      <c r="F35" s="86">
        <v>619.33635807999997</v>
      </c>
      <c r="G35" s="86">
        <v>591.38786855000001</v>
      </c>
      <c r="H35" s="86">
        <v>597.74308947999998</v>
      </c>
      <c r="I35" s="86">
        <v>602.98127706000002</v>
      </c>
      <c r="J35" s="6"/>
      <c r="K35" s="6"/>
      <c r="L35" s="6"/>
    </row>
    <row r="36" spans="1:12" ht="12.75" hidden="1" outlineLevel="3" x14ac:dyDescent="0.2">
      <c r="A36" s="265" t="s">
        <v>78</v>
      </c>
      <c r="B36" s="86">
        <v>522.07487058000004</v>
      </c>
      <c r="C36" s="86">
        <v>520.97586643</v>
      </c>
      <c r="D36" s="86">
        <v>519.32141300000001</v>
      </c>
      <c r="E36" s="86">
        <v>534.32633698999996</v>
      </c>
      <c r="F36" s="86">
        <v>538.20223959999998</v>
      </c>
      <c r="G36" s="86">
        <v>527.82485667000003</v>
      </c>
      <c r="H36" s="86">
        <v>525.50297797999997</v>
      </c>
      <c r="I36" s="86">
        <v>536.59296540000003</v>
      </c>
      <c r="J36" s="6"/>
      <c r="K36" s="6"/>
      <c r="L36" s="6"/>
    </row>
    <row r="37" spans="1:12" ht="12.75" hidden="1" outlineLevel="3" x14ac:dyDescent="0.2">
      <c r="A37" s="265" t="s">
        <v>66</v>
      </c>
      <c r="B37" s="86">
        <v>5197.6524570499996</v>
      </c>
      <c r="C37" s="86">
        <v>5151.7600067000003</v>
      </c>
      <c r="D37" s="86">
        <v>5150.3239540799996</v>
      </c>
      <c r="E37" s="86">
        <v>5132.9939155100001</v>
      </c>
      <c r="F37" s="86">
        <v>5136.1897376099996</v>
      </c>
      <c r="G37" s="86">
        <v>5116.7971250500004</v>
      </c>
      <c r="H37" s="86">
        <v>5138.3289531700002</v>
      </c>
      <c r="I37" s="86">
        <v>5095.6319940499998</v>
      </c>
      <c r="J37" s="6"/>
      <c r="K37" s="6"/>
      <c r="L37" s="6"/>
    </row>
    <row r="38" spans="1:12" ht="12.75" hidden="1" outlineLevel="3" x14ac:dyDescent="0.2">
      <c r="A38" s="265" t="s">
        <v>94</v>
      </c>
      <c r="B38" s="86">
        <v>5341.8389230499997</v>
      </c>
      <c r="C38" s="86">
        <v>5321.6626014399999</v>
      </c>
      <c r="D38" s="86">
        <v>5324.8161917899997</v>
      </c>
      <c r="E38" s="86">
        <v>5430.8452984899995</v>
      </c>
      <c r="F38" s="86">
        <v>5447.1655704100003</v>
      </c>
      <c r="G38" s="86">
        <v>5407.9430458099996</v>
      </c>
      <c r="H38" s="86">
        <v>5392.3897621799997</v>
      </c>
      <c r="I38" s="86">
        <v>5371.3290393099996</v>
      </c>
      <c r="J38" s="6"/>
      <c r="K38" s="6"/>
      <c r="L38" s="6"/>
    </row>
    <row r="39" spans="1:12" ht="12.75" hidden="1" outlineLevel="3" x14ac:dyDescent="0.2">
      <c r="A39" s="265" t="s">
        <v>23</v>
      </c>
      <c r="B39" s="86">
        <v>0.85451250000000001</v>
      </c>
      <c r="C39" s="86">
        <v>0.85451250000000001</v>
      </c>
      <c r="D39" s="86">
        <v>0.85451250000000001</v>
      </c>
      <c r="E39" s="86">
        <v>0.85451250000000001</v>
      </c>
      <c r="F39" s="86">
        <v>0.85451250000000001</v>
      </c>
      <c r="G39" s="86">
        <v>0.85451250000000001</v>
      </c>
      <c r="H39" s="86">
        <v>0.85451250000000001</v>
      </c>
      <c r="I39" s="86">
        <v>0.85451250000000001</v>
      </c>
      <c r="J39" s="6"/>
      <c r="K39" s="6"/>
      <c r="L39" s="6"/>
    </row>
    <row r="40" spans="1:12" ht="25.5" outlineLevel="2" collapsed="1" x14ac:dyDescent="0.2">
      <c r="A40" s="266" t="s">
        <v>4</v>
      </c>
      <c r="B40" s="172">
        <f t="shared" ref="B40:H40" si="7">SUM(B$41:B$45)</f>
        <v>1362.81742308</v>
      </c>
      <c r="C40" s="172">
        <f t="shared" si="7"/>
        <v>1361.4314528300001</v>
      </c>
      <c r="D40" s="172">
        <f t="shared" si="7"/>
        <v>1387.0916109900002</v>
      </c>
      <c r="E40" s="172">
        <f t="shared" si="7"/>
        <v>1731.1760134600004</v>
      </c>
      <c r="F40" s="172">
        <f t="shared" si="7"/>
        <v>1766.4358332100001</v>
      </c>
      <c r="G40" s="172">
        <f t="shared" si="7"/>
        <v>1733.8145481900001</v>
      </c>
      <c r="H40" s="172">
        <f t="shared" si="7"/>
        <v>1782.23152914</v>
      </c>
      <c r="I40" s="172">
        <v>1765.84553048</v>
      </c>
      <c r="J40" s="6"/>
      <c r="K40" s="6"/>
      <c r="L40" s="6"/>
    </row>
    <row r="41" spans="1:12" ht="12.75" hidden="1" outlineLevel="3" x14ac:dyDescent="0.2">
      <c r="A41" s="265" t="s">
        <v>103</v>
      </c>
      <c r="B41" s="86">
        <v>288.07592721999998</v>
      </c>
      <c r="C41" s="86">
        <v>283.98775449999999</v>
      </c>
      <c r="D41" s="86">
        <v>295.28473179999997</v>
      </c>
      <c r="E41" s="86">
        <v>306.98745932000003</v>
      </c>
      <c r="F41" s="86">
        <v>318.55279139999999</v>
      </c>
      <c r="G41" s="86">
        <v>306.77498952000002</v>
      </c>
      <c r="H41" s="86">
        <v>307.90588502000003</v>
      </c>
      <c r="I41" s="86">
        <v>303.93970466000002</v>
      </c>
      <c r="J41" s="6"/>
      <c r="K41" s="6"/>
      <c r="L41" s="6"/>
    </row>
    <row r="42" spans="1:12" ht="12.75" hidden="1" outlineLevel="3" x14ac:dyDescent="0.2">
      <c r="A42" s="265" t="s">
        <v>36</v>
      </c>
      <c r="B42" s="86">
        <v>226.16820203</v>
      </c>
      <c r="C42" s="86">
        <v>225.69210212999999</v>
      </c>
      <c r="D42" s="86">
        <v>227.82420357000001</v>
      </c>
      <c r="E42" s="86">
        <v>234.40680304</v>
      </c>
      <c r="F42" s="86">
        <v>235.11060409000001</v>
      </c>
      <c r="G42" s="86">
        <v>230.57730305999999</v>
      </c>
      <c r="H42" s="86">
        <v>229.56300349</v>
      </c>
      <c r="I42" s="86">
        <v>229.56299802999999</v>
      </c>
      <c r="J42" s="6"/>
      <c r="K42" s="6"/>
      <c r="L42" s="6"/>
    </row>
    <row r="43" spans="1:12" ht="12.75" hidden="1" outlineLevel="3" x14ac:dyDescent="0.2">
      <c r="A43" s="265" t="s">
        <v>9</v>
      </c>
      <c r="B43" s="86">
        <v>605.85586000000001</v>
      </c>
      <c r="C43" s="86">
        <v>605.85586000000001</v>
      </c>
      <c r="D43" s="86">
        <v>605.85586000000001</v>
      </c>
      <c r="E43" s="86">
        <v>605.85586000000001</v>
      </c>
      <c r="F43" s="86">
        <v>605.85586000000001</v>
      </c>
      <c r="G43" s="86">
        <v>605.85586000000001</v>
      </c>
      <c r="H43" s="86">
        <v>605.85586000000001</v>
      </c>
      <c r="I43" s="86">
        <v>605.85586000000001</v>
      </c>
      <c r="J43" s="6"/>
      <c r="K43" s="6"/>
      <c r="L43" s="6"/>
    </row>
    <row r="44" spans="1:12" ht="12.75" hidden="1" outlineLevel="3" x14ac:dyDescent="0.2">
      <c r="A44" s="265" t="s">
        <v>99</v>
      </c>
      <c r="B44" s="86">
        <v>9.0219974300000008</v>
      </c>
      <c r="C44" s="86">
        <v>9.0219974300000008</v>
      </c>
      <c r="D44" s="86">
        <v>9.0219974300000008</v>
      </c>
      <c r="E44" s="86">
        <v>9.0219974300000008</v>
      </c>
      <c r="F44" s="86">
        <v>9.0219974300000008</v>
      </c>
      <c r="G44" s="86">
        <v>9.0219974300000008</v>
      </c>
      <c r="H44" s="86">
        <v>9.0219974300000008</v>
      </c>
      <c r="I44" s="86">
        <v>9.0219974300000008</v>
      </c>
      <c r="J44" s="6"/>
      <c r="K44" s="6"/>
      <c r="L44" s="6"/>
    </row>
    <row r="45" spans="1:12" ht="12.75" hidden="1" outlineLevel="3" x14ac:dyDescent="0.2">
      <c r="A45" s="265" t="s">
        <v>105</v>
      </c>
      <c r="B45" s="86">
        <v>233.69543640000001</v>
      </c>
      <c r="C45" s="86">
        <v>236.87373876999999</v>
      </c>
      <c r="D45" s="86">
        <v>249.10481819</v>
      </c>
      <c r="E45" s="86">
        <v>574.90389367</v>
      </c>
      <c r="F45" s="86">
        <v>597.89458029000002</v>
      </c>
      <c r="G45" s="86">
        <v>581.58439817999999</v>
      </c>
      <c r="H45" s="86">
        <v>629.88478320000002</v>
      </c>
      <c r="I45" s="86">
        <v>617.46497036000005</v>
      </c>
      <c r="J45" s="6"/>
      <c r="K45" s="6"/>
      <c r="L45" s="6"/>
    </row>
    <row r="46" spans="1:12" ht="38.25" outlineLevel="2" collapsed="1" x14ac:dyDescent="0.2">
      <c r="A46" s="266" t="s">
        <v>22</v>
      </c>
      <c r="B46" s="172">
        <f t="shared" ref="B46:H46" si="8">SUM(B$47:B$47)</f>
        <v>5.5863759999999998E-2</v>
      </c>
      <c r="C46" s="172">
        <f t="shared" si="8"/>
        <v>5.5746169999999998E-2</v>
      </c>
      <c r="D46" s="172">
        <f t="shared" si="8"/>
        <v>5.6272799999999998E-2</v>
      </c>
      <c r="E46" s="172">
        <f t="shared" si="8"/>
        <v>5.7898709999999999E-2</v>
      </c>
      <c r="F46" s="172">
        <f t="shared" si="8"/>
        <v>5.8072550000000001E-2</v>
      </c>
      <c r="G46" s="172">
        <f t="shared" si="8"/>
        <v>5.6952820000000001E-2</v>
      </c>
      <c r="H46" s="172">
        <f t="shared" si="8"/>
        <v>5.6702280000000001E-2</v>
      </c>
      <c r="I46" s="172">
        <v>5.6702280000000001E-2</v>
      </c>
      <c r="J46" s="6"/>
      <c r="K46" s="6"/>
      <c r="L46" s="6"/>
    </row>
    <row r="47" spans="1:12" ht="12.75" hidden="1" outlineLevel="3" x14ac:dyDescent="0.2">
      <c r="A47" s="265" t="s">
        <v>75</v>
      </c>
      <c r="B47" s="86">
        <v>5.5863759999999998E-2</v>
      </c>
      <c r="C47" s="86">
        <v>5.5746169999999998E-2</v>
      </c>
      <c r="D47" s="86">
        <v>5.6272799999999998E-2</v>
      </c>
      <c r="E47" s="86">
        <v>5.7898709999999999E-2</v>
      </c>
      <c r="F47" s="86">
        <v>5.8072550000000001E-2</v>
      </c>
      <c r="G47" s="86">
        <v>5.6952820000000001E-2</v>
      </c>
      <c r="H47" s="86">
        <v>5.6702280000000001E-2</v>
      </c>
      <c r="I47" s="86">
        <v>5.6702280000000001E-2</v>
      </c>
      <c r="J47" s="6"/>
      <c r="K47" s="6"/>
      <c r="L47" s="6"/>
    </row>
    <row r="48" spans="1:12" ht="25.5" outlineLevel="2" collapsed="1" x14ac:dyDescent="0.2">
      <c r="A48" s="266" t="s">
        <v>144</v>
      </c>
      <c r="B48" s="172">
        <f t="shared" ref="B48:H48" si="9">SUM(B$49:B$51)</f>
        <v>17302.433000000001</v>
      </c>
      <c r="C48" s="172">
        <f t="shared" si="9"/>
        <v>17302.433000000001</v>
      </c>
      <c r="D48" s="172">
        <f t="shared" si="9"/>
        <v>17618.201999999997</v>
      </c>
      <c r="E48" s="172">
        <f t="shared" si="9"/>
        <v>17618.201999999997</v>
      </c>
      <c r="F48" s="172">
        <f t="shared" si="9"/>
        <v>18043.330000000002</v>
      </c>
      <c r="G48" s="172">
        <f t="shared" si="9"/>
        <v>18043.330000000002</v>
      </c>
      <c r="H48" s="172">
        <f t="shared" si="9"/>
        <v>18043.330000000002</v>
      </c>
      <c r="I48" s="172">
        <v>18043.330000000002</v>
      </c>
      <c r="J48" s="6"/>
      <c r="K48" s="6"/>
      <c r="L48" s="6"/>
    </row>
    <row r="49" spans="1:12" ht="12.75" hidden="1" outlineLevel="3" x14ac:dyDescent="0.2">
      <c r="A49" s="265" t="s">
        <v>120</v>
      </c>
      <c r="B49" s="86">
        <v>3000</v>
      </c>
      <c r="C49" s="86">
        <v>3000</v>
      </c>
      <c r="D49" s="86">
        <v>3000</v>
      </c>
      <c r="E49" s="86">
        <v>3000</v>
      </c>
      <c r="F49" s="86">
        <v>3000</v>
      </c>
      <c r="G49" s="86">
        <v>3000</v>
      </c>
      <c r="H49" s="86">
        <v>3000</v>
      </c>
      <c r="I49" s="86">
        <v>3000</v>
      </c>
      <c r="J49" s="6"/>
      <c r="K49" s="6"/>
      <c r="L49" s="6"/>
    </row>
    <row r="50" spans="1:12" ht="12.75" hidden="1" outlineLevel="3" x14ac:dyDescent="0.2">
      <c r="A50" s="265" t="s">
        <v>122</v>
      </c>
      <c r="B50" s="86">
        <v>1000</v>
      </c>
      <c r="C50" s="86">
        <v>1000</v>
      </c>
      <c r="D50" s="86">
        <v>1000</v>
      </c>
      <c r="E50" s="86">
        <v>1000</v>
      </c>
      <c r="F50" s="86">
        <v>1000</v>
      </c>
      <c r="G50" s="86">
        <v>1000</v>
      </c>
      <c r="H50" s="86">
        <v>1000</v>
      </c>
      <c r="I50" s="86">
        <v>1000</v>
      </c>
      <c r="J50" s="6"/>
      <c r="K50" s="6"/>
      <c r="L50" s="6"/>
    </row>
    <row r="51" spans="1:12" ht="12.75" hidden="1" outlineLevel="3" x14ac:dyDescent="0.2">
      <c r="A51" s="265" t="s">
        <v>126</v>
      </c>
      <c r="B51" s="86">
        <v>13302.433000000001</v>
      </c>
      <c r="C51" s="86">
        <v>13302.433000000001</v>
      </c>
      <c r="D51" s="86">
        <v>13618.201999999999</v>
      </c>
      <c r="E51" s="86">
        <v>13618.201999999999</v>
      </c>
      <c r="F51" s="86">
        <v>14043.33</v>
      </c>
      <c r="G51" s="86">
        <v>14043.33</v>
      </c>
      <c r="H51" s="86">
        <v>14043.33</v>
      </c>
      <c r="I51" s="86">
        <v>14043.33</v>
      </c>
      <c r="J51" s="6"/>
      <c r="K51" s="6"/>
      <c r="L51" s="6"/>
    </row>
    <row r="52" spans="1:12" ht="12.75" outlineLevel="2" collapsed="1" x14ac:dyDescent="0.2">
      <c r="A52" s="266" t="s">
        <v>6</v>
      </c>
      <c r="B52" s="172">
        <f t="shared" ref="B52:H52" si="10">SUM(B$53:B$53)</f>
        <v>1701.67714189</v>
      </c>
      <c r="C52" s="172">
        <f t="shared" si="10"/>
        <v>1695.2498448900001</v>
      </c>
      <c r="D52" s="172">
        <f t="shared" si="10"/>
        <v>1696.2544413799999</v>
      </c>
      <c r="E52" s="172">
        <f t="shared" si="10"/>
        <v>1730.0306951800001</v>
      </c>
      <c r="F52" s="172">
        <f t="shared" si="10"/>
        <v>1735.22962276</v>
      </c>
      <c r="G52" s="172">
        <f t="shared" si="10"/>
        <v>1722.7350353100001</v>
      </c>
      <c r="H52" s="172">
        <f t="shared" si="10"/>
        <v>1717.7804367799999</v>
      </c>
      <c r="I52" s="172">
        <v>1711.07140807</v>
      </c>
      <c r="J52" s="6"/>
      <c r="K52" s="6"/>
      <c r="L52" s="6"/>
    </row>
    <row r="53" spans="1:12" ht="12.75" hidden="1" outlineLevel="3" x14ac:dyDescent="0.2">
      <c r="A53" s="265" t="s">
        <v>94</v>
      </c>
      <c r="B53" s="86">
        <v>1701.67714189</v>
      </c>
      <c r="C53" s="86">
        <v>1695.2498448900001</v>
      </c>
      <c r="D53" s="86">
        <v>1696.2544413799999</v>
      </c>
      <c r="E53" s="86">
        <v>1730.0306951800001</v>
      </c>
      <c r="F53" s="86">
        <v>1735.22962276</v>
      </c>
      <c r="G53" s="86">
        <v>1722.7350353100001</v>
      </c>
      <c r="H53" s="86">
        <v>1717.7804367799999</v>
      </c>
      <c r="I53" s="86">
        <v>1711.07140807</v>
      </c>
      <c r="J53" s="6"/>
      <c r="K53" s="6"/>
      <c r="L53" s="6"/>
    </row>
    <row r="54" spans="1:12" ht="15" x14ac:dyDescent="0.25">
      <c r="A54" s="270" t="s">
        <v>114</v>
      </c>
      <c r="B54" s="271">
        <f t="shared" ref="B54:I54" si="11">B$55+B$70</f>
        <v>9912.5810836100009</v>
      </c>
      <c r="C54" s="271">
        <f t="shared" si="11"/>
        <v>10067.65439577</v>
      </c>
      <c r="D54" s="271">
        <f t="shared" si="11"/>
        <v>9502.5298546400008</v>
      </c>
      <c r="E54" s="271">
        <f t="shared" si="11"/>
        <v>9638.6718517999998</v>
      </c>
      <c r="F54" s="271">
        <f t="shared" si="11"/>
        <v>9572.1271100800004</v>
      </c>
      <c r="G54" s="271">
        <f t="shared" si="11"/>
        <v>9337.9122962900001</v>
      </c>
      <c r="H54" s="271">
        <f t="shared" si="11"/>
        <v>9331.795790189999</v>
      </c>
      <c r="I54" s="271">
        <f t="shared" si="11"/>
        <v>9436.16314332</v>
      </c>
      <c r="J54" s="6"/>
      <c r="K54" s="6"/>
      <c r="L54" s="6"/>
    </row>
    <row r="55" spans="1:12" ht="15" outlineLevel="1" x14ac:dyDescent="0.25">
      <c r="A55" s="274" t="s">
        <v>50</v>
      </c>
      <c r="B55" s="275">
        <f t="shared" ref="B55:I55" si="12">B$56+B$64+B$68</f>
        <v>894.11910529999989</v>
      </c>
      <c r="C55" s="275">
        <f t="shared" si="12"/>
        <v>840.90496744000006</v>
      </c>
      <c r="D55" s="275">
        <f t="shared" si="12"/>
        <v>774.37518514999988</v>
      </c>
      <c r="E55" s="275">
        <f t="shared" si="12"/>
        <v>799.07707465999999</v>
      </c>
      <c r="F55" s="275">
        <f t="shared" si="12"/>
        <v>816.49166080999998</v>
      </c>
      <c r="G55" s="275">
        <f t="shared" si="12"/>
        <v>814.11978256999998</v>
      </c>
      <c r="H55" s="275">
        <f t="shared" si="12"/>
        <v>821.250269</v>
      </c>
      <c r="I55" s="275">
        <f t="shared" si="12"/>
        <v>818.14524399000004</v>
      </c>
      <c r="J55" s="6"/>
      <c r="K55" s="6"/>
      <c r="L55" s="6"/>
    </row>
    <row r="56" spans="1:12" ht="25.5" outlineLevel="2" collapsed="1" x14ac:dyDescent="0.2">
      <c r="A56" s="266" t="s">
        <v>130</v>
      </c>
      <c r="B56" s="172">
        <f t="shared" ref="B56:H56" si="13">SUM(B$57:B$63)</f>
        <v>683.31482615999994</v>
      </c>
      <c r="C56" s="172">
        <f t="shared" si="13"/>
        <v>652.04207309000003</v>
      </c>
      <c r="D56" s="172">
        <f t="shared" si="13"/>
        <v>598.79421411999999</v>
      </c>
      <c r="E56" s="172">
        <f t="shared" si="13"/>
        <v>617.89522459</v>
      </c>
      <c r="F56" s="172">
        <f t="shared" si="13"/>
        <v>643.20146070999999</v>
      </c>
      <c r="G56" s="172">
        <f t="shared" si="13"/>
        <v>643.72607137</v>
      </c>
      <c r="H56" s="172">
        <f t="shared" si="13"/>
        <v>651.79629096999997</v>
      </c>
      <c r="I56" s="172">
        <v>653.27358384000001</v>
      </c>
      <c r="J56" s="6"/>
      <c r="K56" s="6"/>
      <c r="L56" s="6"/>
    </row>
    <row r="57" spans="1:12" ht="12.75" hidden="1" outlineLevel="3" x14ac:dyDescent="0.2">
      <c r="A57" s="265" t="s">
        <v>154</v>
      </c>
      <c r="B57" s="86">
        <v>4.8331999999999997E-4</v>
      </c>
      <c r="C57" s="86">
        <v>4.6119999999999999E-4</v>
      </c>
      <c r="D57" s="86">
        <v>4.2876999999999998E-4</v>
      </c>
      <c r="E57" s="86">
        <v>4.4244E-4</v>
      </c>
      <c r="F57" s="86">
        <v>4.6055999999999999E-4</v>
      </c>
      <c r="G57" s="86">
        <v>4.6094000000000002E-4</v>
      </c>
      <c r="H57" s="86">
        <v>4.6672E-4</v>
      </c>
      <c r="I57" s="86">
        <v>4.6778E-4</v>
      </c>
      <c r="J57" s="6"/>
      <c r="K57" s="6"/>
      <c r="L57" s="6"/>
    </row>
    <row r="58" spans="1:12" ht="12.75" hidden="1" outlineLevel="3" x14ac:dyDescent="0.2">
      <c r="A58" s="265" t="s">
        <v>46</v>
      </c>
      <c r="B58" s="86">
        <v>41.665508709999997</v>
      </c>
      <c r="C58" s="86">
        <v>39.758634870000002</v>
      </c>
      <c r="D58" s="86">
        <v>36.962579339999998</v>
      </c>
      <c r="E58" s="86">
        <v>38.141653220000002</v>
      </c>
      <c r="F58" s="86">
        <v>39.703765439999998</v>
      </c>
      <c r="G58" s="86">
        <v>39.736148790000001</v>
      </c>
      <c r="H58" s="86">
        <v>40.234310139999998</v>
      </c>
      <c r="I58" s="86">
        <v>40.325500990000002</v>
      </c>
      <c r="J58" s="6"/>
      <c r="K58" s="6"/>
      <c r="L58" s="6"/>
    </row>
    <row r="59" spans="1:12" ht="12.75" hidden="1" outlineLevel="3" x14ac:dyDescent="0.2">
      <c r="A59" s="265" t="s">
        <v>51</v>
      </c>
      <c r="B59" s="86">
        <v>124.99652613000001</v>
      </c>
      <c r="C59" s="86">
        <v>119.27590461</v>
      </c>
      <c r="D59" s="86">
        <v>110.88773802</v>
      </c>
      <c r="E59" s="86">
        <v>114.42495966</v>
      </c>
      <c r="F59" s="86">
        <v>119.11129631999999</v>
      </c>
      <c r="G59" s="86">
        <v>119.20844637</v>
      </c>
      <c r="H59" s="86">
        <v>120.70293042</v>
      </c>
      <c r="I59" s="86">
        <v>120.97650297</v>
      </c>
      <c r="J59" s="6"/>
      <c r="K59" s="6"/>
      <c r="L59" s="6"/>
    </row>
    <row r="60" spans="1:12" ht="12.75" hidden="1" outlineLevel="3" x14ac:dyDescent="0.2">
      <c r="A60" s="265" t="s">
        <v>181</v>
      </c>
      <c r="B60" s="86">
        <v>133.32962782999999</v>
      </c>
      <c r="C60" s="86">
        <v>127.22763161</v>
      </c>
      <c r="D60" s="86">
        <v>110.88773802</v>
      </c>
      <c r="E60" s="86">
        <v>114.42495966</v>
      </c>
      <c r="F60" s="86">
        <v>119.11129631999999</v>
      </c>
      <c r="G60" s="86">
        <v>119.20844637</v>
      </c>
      <c r="H60" s="86">
        <v>120.70293042</v>
      </c>
      <c r="I60" s="86">
        <v>120.97650297</v>
      </c>
      <c r="J60" s="6"/>
      <c r="K60" s="6"/>
      <c r="L60" s="6"/>
    </row>
    <row r="61" spans="1:12" ht="12.75" hidden="1" outlineLevel="3" x14ac:dyDescent="0.2">
      <c r="A61" s="265" t="s">
        <v>146</v>
      </c>
      <c r="B61" s="86">
        <v>199.99444181999999</v>
      </c>
      <c r="C61" s="86">
        <v>190.84144737</v>
      </c>
      <c r="D61" s="86">
        <v>177.42038084999999</v>
      </c>
      <c r="E61" s="86">
        <v>183.07993544999999</v>
      </c>
      <c r="F61" s="86">
        <v>190.57807413</v>
      </c>
      <c r="G61" s="86">
        <v>190.73351421000001</v>
      </c>
      <c r="H61" s="86">
        <v>193.12468866</v>
      </c>
      <c r="I61" s="86">
        <v>193.56240477</v>
      </c>
      <c r="J61" s="6"/>
      <c r="K61" s="6"/>
      <c r="L61" s="6"/>
    </row>
    <row r="62" spans="1:12" ht="12.75" hidden="1" outlineLevel="3" x14ac:dyDescent="0.2">
      <c r="A62" s="265" t="s">
        <v>41</v>
      </c>
      <c r="B62" s="86">
        <v>10.41637718</v>
      </c>
      <c r="C62" s="86">
        <v>9.9396587200000006</v>
      </c>
      <c r="D62" s="86">
        <v>9.2406448399999999</v>
      </c>
      <c r="E62" s="86">
        <v>9.5354133000000001</v>
      </c>
      <c r="F62" s="86">
        <v>9.9259413599999995</v>
      </c>
      <c r="G62" s="86">
        <v>9.9340372000000006</v>
      </c>
      <c r="H62" s="86">
        <v>10.058577530000001</v>
      </c>
      <c r="I62" s="86">
        <v>10.081375250000001</v>
      </c>
      <c r="J62" s="6"/>
      <c r="K62" s="6"/>
      <c r="L62" s="6"/>
    </row>
    <row r="63" spans="1:12" ht="12.75" hidden="1" outlineLevel="3" x14ac:dyDescent="0.2">
      <c r="A63" s="265" t="s">
        <v>177</v>
      </c>
      <c r="B63" s="86">
        <v>172.91186117000001</v>
      </c>
      <c r="C63" s="86">
        <v>164.99833470999999</v>
      </c>
      <c r="D63" s="86">
        <v>153.39470428000001</v>
      </c>
      <c r="E63" s="86">
        <v>158.28786086</v>
      </c>
      <c r="F63" s="86">
        <v>164.77062658</v>
      </c>
      <c r="G63" s="86">
        <v>164.90501749000001</v>
      </c>
      <c r="H63" s="86">
        <v>166.97238708</v>
      </c>
      <c r="I63" s="86">
        <v>167.35082911000001</v>
      </c>
      <c r="J63" s="6"/>
      <c r="K63" s="6"/>
      <c r="L63" s="6"/>
    </row>
    <row r="64" spans="1:12" ht="25.5" outlineLevel="2" collapsed="1" x14ac:dyDescent="0.2">
      <c r="A64" s="266" t="s">
        <v>8</v>
      </c>
      <c r="B64" s="172">
        <f t="shared" ref="B64:H64" si="14">SUM(B$65:B$67)</f>
        <v>210.76450316</v>
      </c>
      <c r="C64" s="172">
        <f t="shared" si="14"/>
        <v>188.82493877000002</v>
      </c>
      <c r="D64" s="172">
        <f t="shared" si="14"/>
        <v>175.54568469999998</v>
      </c>
      <c r="E64" s="172">
        <f t="shared" si="14"/>
        <v>181.14543813999998</v>
      </c>
      <c r="F64" s="172">
        <f t="shared" si="14"/>
        <v>173.25229690000003</v>
      </c>
      <c r="G64" s="172">
        <f t="shared" si="14"/>
        <v>170.35577708999998</v>
      </c>
      <c r="H64" s="172">
        <f t="shared" si="14"/>
        <v>169.41556835</v>
      </c>
      <c r="I64" s="172">
        <v>164.83316341</v>
      </c>
      <c r="J64" s="6"/>
      <c r="K64" s="6"/>
      <c r="L64" s="6"/>
    </row>
    <row r="65" spans="1:12" ht="12.75" hidden="1" outlineLevel="3" x14ac:dyDescent="0.2">
      <c r="A65" s="265" t="s">
        <v>10</v>
      </c>
      <c r="B65" s="86">
        <v>43.748784149999999</v>
      </c>
      <c r="C65" s="86">
        <v>31.30992496</v>
      </c>
      <c r="D65" s="86">
        <v>29.108031230000002</v>
      </c>
      <c r="E65" s="86">
        <v>30.03655191</v>
      </c>
      <c r="F65" s="86">
        <v>20.84447686</v>
      </c>
      <c r="G65" s="86">
        <v>20.861478120000001</v>
      </c>
      <c r="H65" s="86">
        <v>21.12301282</v>
      </c>
      <c r="I65" s="86">
        <v>21.17088802</v>
      </c>
      <c r="J65" s="6"/>
      <c r="K65" s="6"/>
      <c r="L65" s="6"/>
    </row>
    <row r="66" spans="1:12" ht="12.75" hidden="1" outlineLevel="3" x14ac:dyDescent="0.2">
      <c r="A66" s="265" t="s">
        <v>107</v>
      </c>
      <c r="B66" s="86">
        <v>160.82312705000001</v>
      </c>
      <c r="C66" s="86">
        <v>151.97190775000001</v>
      </c>
      <c r="D66" s="86">
        <v>141.28437047</v>
      </c>
      <c r="E66" s="86">
        <v>145.79121800999999</v>
      </c>
      <c r="F66" s="86">
        <v>147.23793284000001</v>
      </c>
      <c r="G66" s="86">
        <v>144.32019507999999</v>
      </c>
      <c r="H66" s="86">
        <v>143.05358530000001</v>
      </c>
      <c r="I66" s="86">
        <v>138.78272466999999</v>
      </c>
      <c r="J66" s="6"/>
      <c r="K66" s="6"/>
      <c r="L66" s="6"/>
    </row>
    <row r="67" spans="1:12" ht="12.75" hidden="1" outlineLevel="3" x14ac:dyDescent="0.2">
      <c r="A67" s="265" t="s">
        <v>30</v>
      </c>
      <c r="B67" s="86">
        <v>6.1925919599999997</v>
      </c>
      <c r="C67" s="86">
        <v>5.5431060600000004</v>
      </c>
      <c r="D67" s="86">
        <v>5.1532830000000001</v>
      </c>
      <c r="E67" s="86">
        <v>5.3176682199999998</v>
      </c>
      <c r="F67" s="86">
        <v>5.1698871999999998</v>
      </c>
      <c r="G67" s="86">
        <v>5.1741038899999996</v>
      </c>
      <c r="H67" s="86">
        <v>5.2389702299999996</v>
      </c>
      <c r="I67" s="86">
        <v>4.8795507200000001</v>
      </c>
      <c r="J67" s="6"/>
      <c r="K67" s="6"/>
      <c r="L67" s="6"/>
    </row>
    <row r="68" spans="1:12" ht="12.75" outlineLevel="2" collapsed="1" x14ac:dyDescent="0.2">
      <c r="A68" s="266" t="s">
        <v>133</v>
      </c>
      <c r="B68" s="172">
        <f t="shared" ref="B68:H68" si="15">SUM(B$69:B$69)</f>
        <v>3.9775980000000002E-2</v>
      </c>
      <c r="C68" s="172">
        <f t="shared" si="15"/>
        <v>3.7955580000000003E-2</v>
      </c>
      <c r="D68" s="172">
        <f t="shared" si="15"/>
        <v>3.5286329999999998E-2</v>
      </c>
      <c r="E68" s="172">
        <f t="shared" si="15"/>
        <v>3.6411930000000002E-2</v>
      </c>
      <c r="F68" s="172">
        <f t="shared" si="15"/>
        <v>3.7903199999999998E-2</v>
      </c>
      <c r="G68" s="172">
        <f t="shared" si="15"/>
        <v>3.793411E-2</v>
      </c>
      <c r="H68" s="172">
        <f t="shared" si="15"/>
        <v>3.8409680000000002E-2</v>
      </c>
      <c r="I68" s="172">
        <v>3.8496740000000002E-2</v>
      </c>
      <c r="J68" s="6"/>
      <c r="K68" s="6"/>
      <c r="L68" s="6"/>
    </row>
    <row r="69" spans="1:12" ht="12.75" hidden="1" outlineLevel="3" x14ac:dyDescent="0.2">
      <c r="A69" s="265" t="s">
        <v>175</v>
      </c>
      <c r="B69" s="86">
        <v>3.9775980000000002E-2</v>
      </c>
      <c r="C69" s="86">
        <v>3.7955580000000003E-2</v>
      </c>
      <c r="D69" s="86">
        <v>3.5286329999999998E-2</v>
      </c>
      <c r="E69" s="86">
        <v>3.6411930000000002E-2</v>
      </c>
      <c r="F69" s="86">
        <v>3.7903199999999998E-2</v>
      </c>
      <c r="G69" s="86">
        <v>3.793411E-2</v>
      </c>
      <c r="H69" s="86">
        <v>3.8409680000000002E-2</v>
      </c>
      <c r="I69" s="86">
        <v>3.8496740000000002E-2</v>
      </c>
      <c r="J69" s="6"/>
      <c r="K69" s="6"/>
      <c r="L69" s="6"/>
    </row>
    <row r="70" spans="1:12" ht="15" outlineLevel="1" x14ac:dyDescent="0.25">
      <c r="A70" s="274" t="s">
        <v>80</v>
      </c>
      <c r="B70" s="275">
        <f t="shared" ref="B70:I70" si="16">B$71+B$77+B$79+B$89+B$90</f>
        <v>9018.4619783100006</v>
      </c>
      <c r="C70" s="275">
        <f t="shared" si="16"/>
        <v>9226.7494283300002</v>
      </c>
      <c r="D70" s="275">
        <f t="shared" si="16"/>
        <v>8728.1546694900007</v>
      </c>
      <c r="E70" s="275">
        <f t="shared" si="16"/>
        <v>8839.5947771400006</v>
      </c>
      <c r="F70" s="275">
        <f t="shared" si="16"/>
        <v>8755.6354492700011</v>
      </c>
      <c r="G70" s="275">
        <f t="shared" si="16"/>
        <v>8523.79251372</v>
      </c>
      <c r="H70" s="275">
        <f t="shared" si="16"/>
        <v>8510.5455211899989</v>
      </c>
      <c r="I70" s="275">
        <f t="shared" si="16"/>
        <v>8618.0178993299996</v>
      </c>
      <c r="J70" s="6"/>
      <c r="K70" s="6"/>
      <c r="L70" s="6"/>
    </row>
    <row r="71" spans="1:12" ht="25.5" outlineLevel="2" collapsed="1" x14ac:dyDescent="0.2">
      <c r="A71" s="266" t="s">
        <v>143</v>
      </c>
      <c r="B71" s="172">
        <f t="shared" ref="B71:H71" si="17">SUM(B$72:B$76)</f>
        <v>5867.9120508099995</v>
      </c>
      <c r="C71" s="172">
        <f t="shared" si="17"/>
        <v>6101.1788171600001</v>
      </c>
      <c r="D71" s="172">
        <f t="shared" si="17"/>
        <v>6010.1963061000006</v>
      </c>
      <c r="E71" s="172">
        <f t="shared" si="17"/>
        <v>6122.8575054499997</v>
      </c>
      <c r="F71" s="172">
        <f t="shared" si="17"/>
        <v>6136.9315796399997</v>
      </c>
      <c r="G71" s="172">
        <f t="shared" si="17"/>
        <v>5916.7643697399999</v>
      </c>
      <c r="H71" s="172">
        <f t="shared" si="17"/>
        <v>5904.0708158399993</v>
      </c>
      <c r="I71" s="172">
        <v>6049.3885885899999</v>
      </c>
      <c r="J71" s="6"/>
      <c r="K71" s="6"/>
      <c r="L71" s="6"/>
    </row>
    <row r="72" spans="1:12" ht="12.75" hidden="1" outlineLevel="3" x14ac:dyDescent="0.2">
      <c r="A72" s="265" t="s">
        <v>11</v>
      </c>
      <c r="B72" s="86">
        <v>19.026070099999998</v>
      </c>
      <c r="C72" s="86">
        <v>19.0036451</v>
      </c>
      <c r="D72" s="86">
        <v>19.10407017</v>
      </c>
      <c r="E72" s="86">
        <v>17.20594011</v>
      </c>
      <c r="F72" s="86">
        <v>16.074565150000002</v>
      </c>
      <c r="G72" s="86">
        <v>15.90374512</v>
      </c>
      <c r="H72" s="86">
        <v>15.86552513</v>
      </c>
      <c r="I72" s="86">
        <v>15.865524929999999</v>
      </c>
      <c r="J72" s="6"/>
      <c r="K72" s="6"/>
      <c r="L72" s="6"/>
    </row>
    <row r="73" spans="1:12" ht="12.75" hidden="1" outlineLevel="3" x14ac:dyDescent="0.2">
      <c r="A73" s="265" t="s">
        <v>98</v>
      </c>
      <c r="B73" s="86">
        <v>127.08577197</v>
      </c>
      <c r="C73" s="86">
        <v>378.43726812</v>
      </c>
      <c r="D73" s="86">
        <v>273.97997856000001</v>
      </c>
      <c r="E73" s="86">
        <v>272.24641874000002</v>
      </c>
      <c r="F73" s="86">
        <v>272.28568898999998</v>
      </c>
      <c r="G73" s="86">
        <v>77.614504120000007</v>
      </c>
      <c r="H73" s="86">
        <v>71.997207939999996</v>
      </c>
      <c r="I73" s="86">
        <v>232.7814789</v>
      </c>
      <c r="J73" s="6"/>
      <c r="K73" s="6"/>
      <c r="L73" s="6"/>
    </row>
    <row r="74" spans="1:12" ht="12.75" hidden="1" outlineLevel="3" x14ac:dyDescent="0.2">
      <c r="A74" s="265" t="s">
        <v>78</v>
      </c>
      <c r="B74" s="86">
        <v>0</v>
      </c>
      <c r="C74" s="86">
        <v>0</v>
      </c>
      <c r="D74" s="86">
        <v>5.5030000899999996</v>
      </c>
      <c r="E74" s="86">
        <v>5.6620000700000004</v>
      </c>
      <c r="F74" s="86">
        <v>5.6790000999999997</v>
      </c>
      <c r="G74" s="86">
        <v>5.5695000700000001</v>
      </c>
      <c r="H74" s="86">
        <v>5.5450000800000003</v>
      </c>
      <c r="I74" s="86">
        <v>11.0899999</v>
      </c>
      <c r="J74" s="6"/>
      <c r="K74" s="6"/>
      <c r="L74" s="6"/>
    </row>
    <row r="75" spans="1:12" ht="12.75" hidden="1" outlineLevel="3" x14ac:dyDescent="0.2">
      <c r="A75" s="265" t="s">
        <v>66</v>
      </c>
      <c r="B75" s="86">
        <v>392.44671814999998</v>
      </c>
      <c r="C75" s="86">
        <v>394.51357701000001</v>
      </c>
      <c r="D75" s="86">
        <v>399.23871086000003</v>
      </c>
      <c r="E75" s="86">
        <v>409.59131430000002</v>
      </c>
      <c r="F75" s="86">
        <v>408.45836646999999</v>
      </c>
      <c r="G75" s="86">
        <v>422.37351165000001</v>
      </c>
      <c r="H75" s="86">
        <v>430.87690499000001</v>
      </c>
      <c r="I75" s="86">
        <v>430.87690499000001</v>
      </c>
      <c r="J75" s="6"/>
      <c r="K75" s="6"/>
      <c r="L75" s="6"/>
    </row>
    <row r="76" spans="1:12" ht="12.75" hidden="1" outlineLevel="3" x14ac:dyDescent="0.2">
      <c r="A76" s="265" t="s">
        <v>94</v>
      </c>
      <c r="B76" s="86">
        <v>5329.3534905899996</v>
      </c>
      <c r="C76" s="86">
        <v>5309.2243269299997</v>
      </c>
      <c r="D76" s="86">
        <v>5312.3705464200002</v>
      </c>
      <c r="E76" s="86">
        <v>5418.1518322299999</v>
      </c>
      <c r="F76" s="86">
        <v>5434.4339589299998</v>
      </c>
      <c r="G76" s="86">
        <v>5395.30310878</v>
      </c>
      <c r="H76" s="86">
        <v>5379.7861776999998</v>
      </c>
      <c r="I76" s="86">
        <v>5358.77467987</v>
      </c>
      <c r="J76" s="6"/>
      <c r="K76" s="6"/>
      <c r="L76" s="6"/>
    </row>
    <row r="77" spans="1:12" ht="25.5" outlineLevel="2" collapsed="1" x14ac:dyDescent="0.2">
      <c r="A77" s="266" t="s">
        <v>4</v>
      </c>
      <c r="B77" s="172">
        <f t="shared" ref="B77:H77" si="18">SUM(B$78:B$78)</f>
        <v>194.95570663999999</v>
      </c>
      <c r="C77" s="172">
        <f t="shared" si="18"/>
        <v>170.58624330000001</v>
      </c>
      <c r="D77" s="172">
        <f t="shared" si="18"/>
        <v>170.58624330000001</v>
      </c>
      <c r="E77" s="172">
        <f t="shared" si="18"/>
        <v>170.58624330000001</v>
      </c>
      <c r="F77" s="172">
        <f t="shared" si="18"/>
        <v>170.58624330000001</v>
      </c>
      <c r="G77" s="172">
        <f t="shared" si="18"/>
        <v>170.58624330000001</v>
      </c>
      <c r="H77" s="172">
        <f t="shared" si="18"/>
        <v>170.58624330000001</v>
      </c>
      <c r="I77" s="172">
        <v>146.21677996</v>
      </c>
      <c r="J77" s="6"/>
      <c r="K77" s="6"/>
      <c r="L77" s="6"/>
    </row>
    <row r="78" spans="1:12" ht="12.75" hidden="1" outlineLevel="3" x14ac:dyDescent="0.2">
      <c r="A78" s="265" t="s">
        <v>103</v>
      </c>
      <c r="B78" s="86">
        <v>194.95570663999999</v>
      </c>
      <c r="C78" s="86">
        <v>170.58624330000001</v>
      </c>
      <c r="D78" s="86">
        <v>170.58624330000001</v>
      </c>
      <c r="E78" s="86">
        <v>170.58624330000001</v>
      </c>
      <c r="F78" s="86">
        <v>170.58624330000001</v>
      </c>
      <c r="G78" s="86">
        <v>170.58624330000001</v>
      </c>
      <c r="H78" s="86">
        <v>170.58624330000001</v>
      </c>
      <c r="I78" s="86">
        <v>146.21677996</v>
      </c>
      <c r="J78" s="6"/>
      <c r="K78" s="6"/>
      <c r="L78" s="6"/>
    </row>
    <row r="79" spans="1:12" ht="38.25" outlineLevel="2" collapsed="1" x14ac:dyDescent="0.2">
      <c r="A79" s="266" t="s">
        <v>22</v>
      </c>
      <c r="B79" s="172">
        <f t="shared" ref="B79:H79" si="19">SUM(B$80:B$88)</f>
        <v>2842.73560193</v>
      </c>
      <c r="C79" s="172">
        <f t="shared" si="19"/>
        <v>2842.5520200799997</v>
      </c>
      <c r="D79" s="172">
        <f t="shared" si="19"/>
        <v>2434.8731454600002</v>
      </c>
      <c r="E79" s="172">
        <f t="shared" si="19"/>
        <v>2431.4119452999998</v>
      </c>
      <c r="F79" s="172">
        <f t="shared" si="19"/>
        <v>2333.0337400099997</v>
      </c>
      <c r="G79" s="172">
        <f t="shared" si="19"/>
        <v>2322.1866802900004</v>
      </c>
      <c r="H79" s="172">
        <f t="shared" si="19"/>
        <v>2321.96184051</v>
      </c>
      <c r="I79" s="172">
        <v>2308.9308653899998</v>
      </c>
      <c r="J79" s="6"/>
      <c r="K79" s="6"/>
      <c r="L79" s="6"/>
    </row>
    <row r="80" spans="1:12" ht="12.75" hidden="1" outlineLevel="3" x14ac:dyDescent="0.2">
      <c r="A80" s="265" t="s">
        <v>65</v>
      </c>
      <c r="B80" s="86">
        <v>40.77388535</v>
      </c>
      <c r="C80" s="86">
        <v>40.68805347</v>
      </c>
      <c r="D80" s="86">
        <v>0</v>
      </c>
      <c r="E80" s="86">
        <v>0</v>
      </c>
      <c r="F80" s="86">
        <v>0</v>
      </c>
      <c r="G80" s="86">
        <v>0</v>
      </c>
      <c r="H80" s="86">
        <v>0</v>
      </c>
      <c r="I80" s="86">
        <v>0</v>
      </c>
      <c r="J80" s="6"/>
      <c r="K80" s="6"/>
      <c r="L80" s="6"/>
    </row>
    <row r="81" spans="1:12" ht="12.75" hidden="1" outlineLevel="3" x14ac:dyDescent="0.2">
      <c r="A81" s="265" t="s">
        <v>137</v>
      </c>
      <c r="B81" s="86">
        <v>100.8</v>
      </c>
      <c r="C81" s="86">
        <v>100.8</v>
      </c>
      <c r="D81" s="86">
        <v>100.8</v>
      </c>
      <c r="E81" s="86">
        <v>100.8</v>
      </c>
      <c r="F81" s="86">
        <v>0</v>
      </c>
      <c r="G81" s="86">
        <v>0</v>
      </c>
      <c r="H81" s="86">
        <v>0</v>
      </c>
      <c r="I81" s="86">
        <v>0</v>
      </c>
      <c r="J81" s="6"/>
      <c r="K81" s="6"/>
      <c r="L81" s="6"/>
    </row>
    <row r="82" spans="1:12" ht="12.75" hidden="1" outlineLevel="3" x14ac:dyDescent="0.2">
      <c r="A82" s="265" t="s">
        <v>14</v>
      </c>
      <c r="B82" s="86">
        <v>0</v>
      </c>
      <c r="C82" s="86">
        <v>0</v>
      </c>
      <c r="D82" s="86">
        <v>0</v>
      </c>
      <c r="E82" s="86">
        <v>0</v>
      </c>
      <c r="F82" s="86">
        <v>8.7517445200000008</v>
      </c>
      <c r="G82" s="86">
        <v>15.051734980000001</v>
      </c>
      <c r="H82" s="86">
        <v>15.014320120000001</v>
      </c>
      <c r="I82" s="86">
        <v>15.014319759999999</v>
      </c>
      <c r="J82" s="6"/>
      <c r="K82" s="6"/>
      <c r="L82" s="6"/>
    </row>
    <row r="83" spans="1:12" ht="12.75" hidden="1" outlineLevel="3" x14ac:dyDescent="0.2">
      <c r="A83" s="265" t="s">
        <v>123</v>
      </c>
      <c r="B83" s="86">
        <v>46.435500140000002</v>
      </c>
      <c r="C83" s="86">
        <v>46.33775017</v>
      </c>
      <c r="D83" s="86">
        <v>46.775500460000003</v>
      </c>
      <c r="E83" s="86">
        <v>43.314300299999999</v>
      </c>
      <c r="F83" s="86">
        <v>43.444350489999998</v>
      </c>
      <c r="G83" s="86">
        <v>42.60667531</v>
      </c>
      <c r="H83" s="86">
        <v>42.419250390000002</v>
      </c>
      <c r="I83" s="86">
        <v>42.419249379999997</v>
      </c>
      <c r="J83" s="6"/>
      <c r="K83" s="6"/>
      <c r="L83" s="6"/>
    </row>
    <row r="84" spans="1:12" ht="12.75" hidden="1" outlineLevel="3" x14ac:dyDescent="0.2">
      <c r="A84" s="265" t="s">
        <v>155</v>
      </c>
      <c r="B84" s="86">
        <v>500</v>
      </c>
      <c r="C84" s="86">
        <v>500</v>
      </c>
      <c r="D84" s="86">
        <v>500</v>
      </c>
      <c r="E84" s="86">
        <v>500</v>
      </c>
      <c r="F84" s="86">
        <v>500</v>
      </c>
      <c r="G84" s="86">
        <v>500</v>
      </c>
      <c r="H84" s="86">
        <v>500</v>
      </c>
      <c r="I84" s="86">
        <v>500</v>
      </c>
      <c r="J84" s="6"/>
      <c r="K84" s="6"/>
      <c r="L84" s="6"/>
    </row>
    <row r="85" spans="1:12" ht="12.75" hidden="1" outlineLevel="3" x14ac:dyDescent="0.2">
      <c r="A85" s="265" t="s">
        <v>70</v>
      </c>
      <c r="B85" s="86">
        <v>72.08</v>
      </c>
      <c r="C85" s="86">
        <v>72.08</v>
      </c>
      <c r="D85" s="86">
        <v>72.08</v>
      </c>
      <c r="E85" s="86">
        <v>72.08</v>
      </c>
      <c r="F85" s="86">
        <v>65.62</v>
      </c>
      <c r="G85" s="86">
        <v>65.62</v>
      </c>
      <c r="H85" s="86">
        <v>65.62</v>
      </c>
      <c r="I85" s="86">
        <v>65.62</v>
      </c>
      <c r="J85" s="6"/>
      <c r="K85" s="6"/>
      <c r="L85" s="6"/>
    </row>
    <row r="86" spans="1:12" ht="12.75" hidden="1" outlineLevel="3" x14ac:dyDescent="0.2">
      <c r="A86" s="265" t="s">
        <v>73</v>
      </c>
      <c r="B86" s="86">
        <v>1552.1238949999999</v>
      </c>
      <c r="C86" s="86">
        <v>1552.1238949999999</v>
      </c>
      <c r="D86" s="86">
        <v>1552.1238949999999</v>
      </c>
      <c r="E86" s="86">
        <v>1552.1238949999999</v>
      </c>
      <c r="F86" s="86">
        <v>1552.1238949999999</v>
      </c>
      <c r="G86" s="86">
        <v>1552.1238949999999</v>
      </c>
      <c r="H86" s="86">
        <v>1552.1238949999999</v>
      </c>
      <c r="I86" s="86">
        <v>1539.09292125</v>
      </c>
      <c r="J86" s="6"/>
      <c r="K86" s="6"/>
      <c r="L86" s="6"/>
    </row>
    <row r="87" spans="1:12" ht="12.75" hidden="1" outlineLevel="3" x14ac:dyDescent="0.2">
      <c r="A87" s="265" t="s">
        <v>160</v>
      </c>
      <c r="B87" s="86">
        <v>163.09375</v>
      </c>
      <c r="C87" s="86">
        <v>163.09375</v>
      </c>
      <c r="D87" s="86">
        <v>163.09375</v>
      </c>
      <c r="E87" s="86">
        <v>163.09375</v>
      </c>
      <c r="F87" s="86">
        <v>163.09375</v>
      </c>
      <c r="G87" s="86">
        <v>146.78437500000001</v>
      </c>
      <c r="H87" s="86">
        <v>146.78437500000001</v>
      </c>
      <c r="I87" s="86">
        <v>146.78437500000001</v>
      </c>
      <c r="J87" s="6"/>
      <c r="K87" s="6"/>
      <c r="L87" s="6"/>
    </row>
    <row r="88" spans="1:12" ht="12.75" hidden="1" outlineLevel="3" x14ac:dyDescent="0.2">
      <c r="A88" s="265" t="s">
        <v>31</v>
      </c>
      <c r="B88" s="86">
        <v>367.42857143999998</v>
      </c>
      <c r="C88" s="86">
        <v>367.42857143999998</v>
      </c>
      <c r="D88" s="86">
        <v>0</v>
      </c>
      <c r="E88" s="86">
        <v>0</v>
      </c>
      <c r="F88" s="86">
        <v>0</v>
      </c>
      <c r="G88" s="86">
        <v>0</v>
      </c>
      <c r="H88" s="86">
        <v>0</v>
      </c>
      <c r="I88" s="86">
        <v>0</v>
      </c>
      <c r="J88" s="6"/>
      <c r="K88" s="6"/>
      <c r="L88" s="6"/>
    </row>
    <row r="89" spans="1:12" ht="25.5" outlineLevel="2" x14ac:dyDescent="0.2">
      <c r="A89" s="266" t="s">
        <v>144</v>
      </c>
      <c r="B89" s="172"/>
      <c r="C89" s="172"/>
      <c r="D89" s="172"/>
      <c r="E89" s="172"/>
      <c r="F89" s="172"/>
      <c r="G89" s="172"/>
      <c r="H89" s="172"/>
      <c r="I89" s="172"/>
      <c r="J89" s="6"/>
      <c r="K89" s="6"/>
      <c r="L89" s="6"/>
    </row>
    <row r="90" spans="1:12" ht="12.75" outlineLevel="2" collapsed="1" x14ac:dyDescent="0.2">
      <c r="A90" s="21" t="s">
        <v>6</v>
      </c>
      <c r="B90" s="172">
        <f t="shared" ref="B90:H90" si="20">SUM(B$91:B$91)</f>
        <v>112.85861893000001</v>
      </c>
      <c r="C90" s="172">
        <f t="shared" si="20"/>
        <v>112.43234778999999</v>
      </c>
      <c r="D90" s="172">
        <f t="shared" si="20"/>
        <v>112.49897463000001</v>
      </c>
      <c r="E90" s="172">
        <f t="shared" si="20"/>
        <v>114.73908308999999</v>
      </c>
      <c r="F90" s="172">
        <f t="shared" si="20"/>
        <v>115.08388632</v>
      </c>
      <c r="G90" s="172">
        <f t="shared" si="20"/>
        <v>114.25522039000001</v>
      </c>
      <c r="H90" s="172">
        <f t="shared" si="20"/>
        <v>113.92662154</v>
      </c>
      <c r="I90" s="172">
        <v>113.48166539</v>
      </c>
      <c r="J90" s="6"/>
      <c r="K90" s="6"/>
      <c r="L90" s="6"/>
    </row>
    <row r="91" spans="1:12" ht="12.75" hidden="1" outlineLevel="3" x14ac:dyDescent="0.2">
      <c r="A91" s="106" t="s">
        <v>94</v>
      </c>
      <c r="B91" s="86">
        <v>112.85861893000001</v>
      </c>
      <c r="C91" s="86">
        <v>112.43234778999999</v>
      </c>
      <c r="D91" s="86">
        <v>112.49897463000001</v>
      </c>
      <c r="E91" s="86">
        <v>114.73908308999999</v>
      </c>
      <c r="F91" s="86">
        <v>115.08388632</v>
      </c>
      <c r="G91" s="86">
        <v>114.25522039000001</v>
      </c>
      <c r="H91" s="86">
        <v>113.92662154</v>
      </c>
      <c r="I91" s="86">
        <v>113.48166539</v>
      </c>
      <c r="J91" s="6"/>
      <c r="K91" s="6"/>
      <c r="L91" s="6"/>
    </row>
    <row r="92" spans="1:12" x14ac:dyDescent="0.2">
      <c r="B92" s="177"/>
      <c r="C92" s="177"/>
      <c r="D92" s="177"/>
      <c r="E92" s="177"/>
      <c r="F92" s="177"/>
      <c r="G92" s="177"/>
      <c r="H92" s="177"/>
      <c r="I92" s="177"/>
      <c r="J92" s="6"/>
      <c r="K92" s="6"/>
      <c r="L92" s="6"/>
    </row>
    <row r="93" spans="1:12" x14ac:dyDescent="0.2">
      <c r="B93" s="177"/>
      <c r="C93" s="177"/>
      <c r="D93" s="177"/>
      <c r="E93" s="177"/>
      <c r="F93" s="177"/>
      <c r="G93" s="177"/>
      <c r="H93" s="177"/>
      <c r="I93" s="177"/>
      <c r="J93" s="6"/>
      <c r="K93" s="6"/>
      <c r="L93" s="6"/>
    </row>
    <row r="94" spans="1:12" x14ac:dyDescent="0.2">
      <c r="B94" s="177"/>
      <c r="C94" s="177"/>
      <c r="D94" s="177"/>
      <c r="E94" s="177"/>
      <c r="F94" s="177"/>
      <c r="G94" s="177"/>
      <c r="H94" s="177"/>
      <c r="I94" s="177"/>
      <c r="J94" s="6"/>
      <c r="K94" s="6"/>
      <c r="L94" s="6"/>
    </row>
    <row r="95" spans="1:12" x14ac:dyDescent="0.2">
      <c r="B95" s="177"/>
      <c r="C95" s="177"/>
      <c r="D95" s="177"/>
      <c r="E95" s="177"/>
      <c r="F95" s="177"/>
      <c r="G95" s="177"/>
      <c r="H95" s="177"/>
      <c r="I95" s="177"/>
      <c r="J95" s="6"/>
      <c r="K95" s="6"/>
      <c r="L95" s="6"/>
    </row>
    <row r="96" spans="1:12" x14ac:dyDescent="0.2">
      <c r="B96" s="177"/>
      <c r="C96" s="177"/>
      <c r="D96" s="177"/>
      <c r="E96" s="177"/>
      <c r="F96" s="177"/>
      <c r="G96" s="177"/>
      <c r="H96" s="177"/>
      <c r="I96" s="177"/>
      <c r="J96" s="6"/>
      <c r="K96" s="6"/>
      <c r="L96" s="6"/>
    </row>
    <row r="97" spans="2:12" x14ac:dyDescent="0.2">
      <c r="B97" s="177"/>
      <c r="C97" s="177"/>
      <c r="D97" s="177"/>
      <c r="E97" s="177"/>
      <c r="F97" s="177"/>
      <c r="G97" s="177"/>
      <c r="H97" s="177"/>
      <c r="I97" s="177"/>
      <c r="J97" s="6"/>
      <c r="K97" s="6"/>
      <c r="L97" s="6"/>
    </row>
    <row r="98" spans="2:12" x14ac:dyDescent="0.2">
      <c r="B98" s="177"/>
      <c r="C98" s="177"/>
      <c r="D98" s="177"/>
      <c r="E98" s="177"/>
      <c r="F98" s="177"/>
      <c r="G98" s="177"/>
      <c r="H98" s="177"/>
      <c r="I98" s="177"/>
      <c r="J98" s="6"/>
      <c r="K98" s="6"/>
      <c r="L98" s="6"/>
    </row>
    <row r="99" spans="2:12" x14ac:dyDescent="0.2">
      <c r="B99" s="177"/>
      <c r="C99" s="177"/>
      <c r="D99" s="177"/>
      <c r="E99" s="177"/>
      <c r="F99" s="177"/>
      <c r="G99" s="177"/>
      <c r="H99" s="177"/>
      <c r="I99" s="177"/>
      <c r="J99" s="6"/>
      <c r="K99" s="6"/>
      <c r="L99" s="6"/>
    </row>
    <row r="100" spans="2:12" x14ac:dyDescent="0.2">
      <c r="B100" s="177"/>
      <c r="C100" s="177"/>
      <c r="D100" s="177"/>
      <c r="E100" s="177"/>
      <c r="F100" s="177"/>
      <c r="G100" s="177"/>
      <c r="H100" s="177"/>
      <c r="I100" s="177"/>
      <c r="J100" s="6"/>
      <c r="K100" s="6"/>
      <c r="L100" s="6"/>
    </row>
    <row r="101" spans="2:12" x14ac:dyDescent="0.2">
      <c r="B101" s="177"/>
      <c r="C101" s="177"/>
      <c r="D101" s="177"/>
      <c r="E101" s="177"/>
      <c r="F101" s="177"/>
      <c r="G101" s="177"/>
      <c r="H101" s="177"/>
      <c r="I101" s="177"/>
      <c r="J101" s="6"/>
      <c r="K101" s="6"/>
      <c r="L101" s="6"/>
    </row>
    <row r="102" spans="2:12" x14ac:dyDescent="0.2">
      <c r="B102" s="177"/>
      <c r="C102" s="177"/>
      <c r="D102" s="177"/>
      <c r="E102" s="177"/>
      <c r="F102" s="177"/>
      <c r="G102" s="177"/>
      <c r="H102" s="177"/>
      <c r="I102" s="177"/>
      <c r="J102" s="6"/>
      <c r="K102" s="6"/>
      <c r="L102" s="6"/>
    </row>
    <row r="103" spans="2:12" x14ac:dyDescent="0.2">
      <c r="B103" s="177"/>
      <c r="C103" s="177"/>
      <c r="D103" s="177"/>
      <c r="E103" s="177"/>
      <c r="F103" s="177"/>
      <c r="G103" s="177"/>
      <c r="H103" s="177"/>
      <c r="I103" s="177"/>
      <c r="J103" s="6"/>
      <c r="K103" s="6"/>
      <c r="L103" s="6"/>
    </row>
    <row r="104" spans="2:12" x14ac:dyDescent="0.2">
      <c r="B104" s="177"/>
      <c r="C104" s="177"/>
      <c r="D104" s="177"/>
      <c r="E104" s="177"/>
      <c r="F104" s="177"/>
      <c r="G104" s="177"/>
      <c r="H104" s="177"/>
      <c r="I104" s="177"/>
      <c r="J104" s="6"/>
      <c r="K104" s="6"/>
      <c r="L104" s="6"/>
    </row>
    <row r="105" spans="2:12" x14ac:dyDescent="0.2">
      <c r="B105" s="177"/>
      <c r="C105" s="177"/>
      <c r="D105" s="177"/>
      <c r="E105" s="177"/>
      <c r="F105" s="177"/>
      <c r="G105" s="177"/>
      <c r="H105" s="177"/>
      <c r="I105" s="177"/>
      <c r="J105" s="6"/>
      <c r="K105" s="6"/>
      <c r="L105" s="6"/>
    </row>
    <row r="106" spans="2:12" x14ac:dyDescent="0.2">
      <c r="B106" s="177"/>
      <c r="C106" s="177"/>
      <c r="D106" s="177"/>
      <c r="E106" s="177"/>
      <c r="F106" s="177"/>
      <c r="G106" s="177"/>
      <c r="H106" s="177"/>
      <c r="I106" s="177"/>
      <c r="J106" s="6"/>
      <c r="K106" s="6"/>
      <c r="L106" s="6"/>
    </row>
    <row r="107" spans="2:12" x14ac:dyDescent="0.2">
      <c r="B107" s="177"/>
      <c r="C107" s="177"/>
      <c r="D107" s="177"/>
      <c r="E107" s="177"/>
      <c r="F107" s="177"/>
      <c r="G107" s="177"/>
      <c r="H107" s="177"/>
      <c r="I107" s="177"/>
      <c r="J107" s="6"/>
      <c r="K107" s="6"/>
      <c r="L107" s="6"/>
    </row>
    <row r="108" spans="2:12" x14ac:dyDescent="0.2">
      <c r="B108" s="177"/>
      <c r="C108" s="177"/>
      <c r="D108" s="177"/>
      <c r="E108" s="177"/>
      <c r="F108" s="177"/>
      <c r="G108" s="177"/>
      <c r="H108" s="177"/>
      <c r="I108" s="177"/>
      <c r="J108" s="6"/>
      <c r="K108" s="6"/>
      <c r="L108" s="6"/>
    </row>
    <row r="109" spans="2:12" x14ac:dyDescent="0.2">
      <c r="B109" s="177"/>
      <c r="C109" s="177"/>
      <c r="D109" s="177"/>
      <c r="E109" s="177"/>
      <c r="F109" s="177"/>
      <c r="G109" s="177"/>
      <c r="H109" s="177"/>
      <c r="I109" s="177"/>
      <c r="J109" s="6"/>
      <c r="K109" s="6"/>
      <c r="L109" s="6"/>
    </row>
    <row r="110" spans="2:12" x14ac:dyDescent="0.2">
      <c r="B110" s="177"/>
      <c r="C110" s="177"/>
      <c r="D110" s="177"/>
      <c r="E110" s="177"/>
      <c r="F110" s="177"/>
      <c r="G110" s="177"/>
      <c r="H110" s="177"/>
      <c r="I110" s="177"/>
      <c r="J110" s="6"/>
      <c r="K110" s="6"/>
      <c r="L110" s="6"/>
    </row>
    <row r="111" spans="2:12" x14ac:dyDescent="0.2">
      <c r="B111" s="177"/>
      <c r="C111" s="177"/>
      <c r="D111" s="177"/>
      <c r="E111" s="177"/>
      <c r="F111" s="177"/>
      <c r="G111" s="177"/>
      <c r="H111" s="177"/>
      <c r="I111" s="177"/>
      <c r="J111" s="6"/>
      <c r="K111" s="6"/>
      <c r="L111" s="6"/>
    </row>
    <row r="112" spans="2:12" x14ac:dyDescent="0.2">
      <c r="B112" s="177"/>
      <c r="C112" s="177"/>
      <c r="D112" s="177"/>
      <c r="E112" s="177"/>
      <c r="F112" s="177"/>
      <c r="G112" s="177"/>
      <c r="H112" s="177"/>
      <c r="I112" s="177"/>
      <c r="J112" s="6"/>
      <c r="K112" s="6"/>
      <c r="L112" s="6"/>
    </row>
    <row r="113" spans="2:12" x14ac:dyDescent="0.2">
      <c r="B113" s="177"/>
      <c r="C113" s="177"/>
      <c r="D113" s="177"/>
      <c r="E113" s="177"/>
      <c r="F113" s="177"/>
      <c r="G113" s="177"/>
      <c r="H113" s="177"/>
      <c r="I113" s="177"/>
      <c r="J113" s="6"/>
      <c r="K113" s="6"/>
      <c r="L113" s="6"/>
    </row>
    <row r="114" spans="2:12" x14ac:dyDescent="0.2">
      <c r="B114" s="177"/>
      <c r="C114" s="177"/>
      <c r="D114" s="177"/>
      <c r="E114" s="177"/>
      <c r="F114" s="177"/>
      <c r="G114" s="177"/>
      <c r="H114" s="177"/>
      <c r="I114" s="177"/>
      <c r="J114" s="6"/>
      <c r="K114" s="6"/>
      <c r="L114" s="6"/>
    </row>
    <row r="115" spans="2:12" x14ac:dyDescent="0.2">
      <c r="B115" s="177"/>
      <c r="C115" s="177"/>
      <c r="D115" s="177"/>
      <c r="E115" s="177"/>
      <c r="F115" s="177"/>
      <c r="G115" s="177"/>
      <c r="H115" s="177"/>
      <c r="I115" s="177"/>
      <c r="J115" s="6"/>
      <c r="K115" s="6"/>
      <c r="L115" s="6"/>
    </row>
    <row r="116" spans="2:12" x14ac:dyDescent="0.2">
      <c r="B116" s="177"/>
      <c r="C116" s="177"/>
      <c r="D116" s="177"/>
      <c r="E116" s="177"/>
      <c r="F116" s="177"/>
      <c r="G116" s="177"/>
      <c r="H116" s="177"/>
      <c r="I116" s="177"/>
      <c r="J116" s="6"/>
      <c r="K116" s="6"/>
      <c r="L116" s="6"/>
    </row>
    <row r="117" spans="2:12" x14ac:dyDescent="0.2">
      <c r="B117" s="177"/>
      <c r="C117" s="177"/>
      <c r="D117" s="177"/>
      <c r="E117" s="177"/>
      <c r="F117" s="177"/>
      <c r="G117" s="177"/>
      <c r="H117" s="177"/>
      <c r="I117" s="177"/>
      <c r="J117" s="6"/>
      <c r="K117" s="6"/>
      <c r="L117" s="6"/>
    </row>
    <row r="118" spans="2:12" x14ac:dyDescent="0.2">
      <c r="B118" s="177"/>
      <c r="C118" s="177"/>
      <c r="D118" s="177"/>
      <c r="E118" s="177"/>
      <c r="F118" s="177"/>
      <c r="G118" s="177"/>
      <c r="H118" s="177"/>
      <c r="I118" s="177"/>
      <c r="J118" s="6"/>
      <c r="K118" s="6"/>
      <c r="L118" s="6"/>
    </row>
    <row r="119" spans="2:12" x14ac:dyDescent="0.2">
      <c r="B119" s="177"/>
      <c r="C119" s="177"/>
      <c r="D119" s="177"/>
      <c r="E119" s="177"/>
      <c r="F119" s="177"/>
      <c r="G119" s="177"/>
      <c r="H119" s="177"/>
      <c r="I119" s="177"/>
      <c r="J119" s="6"/>
      <c r="K119" s="6"/>
      <c r="L119" s="6"/>
    </row>
    <row r="120" spans="2:12" x14ac:dyDescent="0.2">
      <c r="B120" s="177"/>
      <c r="C120" s="177"/>
      <c r="D120" s="177"/>
      <c r="E120" s="177"/>
      <c r="F120" s="177"/>
      <c r="G120" s="177"/>
      <c r="H120" s="177"/>
      <c r="I120" s="177"/>
      <c r="J120" s="6"/>
      <c r="K120" s="6"/>
      <c r="L120" s="6"/>
    </row>
    <row r="121" spans="2:12" x14ac:dyDescent="0.2">
      <c r="B121" s="177"/>
      <c r="C121" s="177"/>
      <c r="D121" s="177"/>
      <c r="E121" s="177"/>
      <c r="F121" s="177"/>
      <c r="G121" s="177"/>
      <c r="H121" s="177"/>
      <c r="I121" s="177"/>
      <c r="J121" s="6"/>
      <c r="K121" s="6"/>
      <c r="L121" s="6"/>
    </row>
    <row r="122" spans="2:12" x14ac:dyDescent="0.2">
      <c r="B122" s="177"/>
      <c r="C122" s="177"/>
      <c r="D122" s="177"/>
      <c r="E122" s="177"/>
      <c r="F122" s="177"/>
      <c r="G122" s="177"/>
      <c r="H122" s="177"/>
      <c r="I122" s="177"/>
      <c r="J122" s="6"/>
      <c r="K122" s="6"/>
      <c r="L122" s="6"/>
    </row>
    <row r="123" spans="2:12" x14ac:dyDescent="0.2">
      <c r="B123" s="177"/>
      <c r="C123" s="177"/>
      <c r="D123" s="177"/>
      <c r="E123" s="177"/>
      <c r="F123" s="177"/>
      <c r="G123" s="177"/>
      <c r="H123" s="177"/>
      <c r="I123" s="177"/>
      <c r="J123" s="6"/>
      <c r="K123" s="6"/>
      <c r="L123" s="6"/>
    </row>
    <row r="124" spans="2:12" x14ac:dyDescent="0.2">
      <c r="B124" s="177"/>
      <c r="C124" s="177"/>
      <c r="D124" s="177"/>
      <c r="E124" s="177"/>
      <c r="F124" s="177"/>
      <c r="G124" s="177"/>
      <c r="H124" s="177"/>
      <c r="I124" s="177"/>
      <c r="J124" s="6"/>
      <c r="K124" s="6"/>
      <c r="L124" s="6"/>
    </row>
    <row r="125" spans="2:12" x14ac:dyDescent="0.2">
      <c r="B125" s="177"/>
      <c r="C125" s="177"/>
      <c r="D125" s="177"/>
      <c r="E125" s="177"/>
      <c r="F125" s="177"/>
      <c r="G125" s="177"/>
      <c r="H125" s="177"/>
      <c r="I125" s="177"/>
      <c r="J125" s="6"/>
      <c r="K125" s="6"/>
      <c r="L125" s="6"/>
    </row>
    <row r="126" spans="2:12" x14ac:dyDescent="0.2">
      <c r="B126" s="177"/>
      <c r="C126" s="177"/>
      <c r="D126" s="177"/>
      <c r="E126" s="177"/>
      <c r="F126" s="177"/>
      <c r="G126" s="177"/>
      <c r="H126" s="177"/>
      <c r="I126" s="177"/>
      <c r="J126" s="6"/>
      <c r="K126" s="6"/>
      <c r="L126" s="6"/>
    </row>
    <row r="127" spans="2:12" x14ac:dyDescent="0.2">
      <c r="B127" s="177"/>
      <c r="C127" s="177"/>
      <c r="D127" s="177"/>
      <c r="E127" s="177"/>
      <c r="F127" s="177"/>
      <c r="G127" s="177"/>
      <c r="H127" s="177"/>
      <c r="I127" s="177"/>
      <c r="J127" s="6"/>
      <c r="K127" s="6"/>
      <c r="L127" s="6"/>
    </row>
    <row r="128" spans="2:12" x14ac:dyDescent="0.2">
      <c r="B128" s="177"/>
      <c r="C128" s="177"/>
      <c r="D128" s="177"/>
      <c r="E128" s="177"/>
      <c r="F128" s="177"/>
      <c r="G128" s="177"/>
      <c r="H128" s="177"/>
      <c r="I128" s="177"/>
      <c r="J128" s="6"/>
      <c r="K128" s="6"/>
      <c r="L128" s="6"/>
    </row>
    <row r="129" spans="2:12" x14ac:dyDescent="0.2">
      <c r="B129" s="177"/>
      <c r="C129" s="177"/>
      <c r="D129" s="177"/>
      <c r="E129" s="177"/>
      <c r="F129" s="177"/>
      <c r="G129" s="177"/>
      <c r="H129" s="177"/>
      <c r="I129" s="177"/>
      <c r="J129" s="6"/>
      <c r="K129" s="6"/>
      <c r="L129" s="6"/>
    </row>
    <row r="130" spans="2:12" x14ac:dyDescent="0.2">
      <c r="B130" s="177"/>
      <c r="C130" s="177"/>
      <c r="D130" s="177"/>
      <c r="E130" s="177"/>
      <c r="F130" s="177"/>
      <c r="G130" s="177"/>
      <c r="H130" s="177"/>
      <c r="I130" s="177"/>
      <c r="J130" s="6"/>
      <c r="K130" s="6"/>
      <c r="L130" s="6"/>
    </row>
    <row r="131" spans="2:12" x14ac:dyDescent="0.2">
      <c r="B131" s="177"/>
      <c r="C131" s="177"/>
      <c r="D131" s="177"/>
      <c r="E131" s="177"/>
      <c r="F131" s="177"/>
      <c r="G131" s="177"/>
      <c r="H131" s="177"/>
      <c r="I131" s="177"/>
      <c r="J131" s="6"/>
      <c r="K131" s="6"/>
      <c r="L131" s="6"/>
    </row>
    <row r="132" spans="2:12" x14ac:dyDescent="0.2">
      <c r="B132" s="177"/>
      <c r="C132" s="177"/>
      <c r="D132" s="177"/>
      <c r="E132" s="177"/>
      <c r="F132" s="177"/>
      <c r="G132" s="177"/>
      <c r="H132" s="177"/>
      <c r="I132" s="177"/>
      <c r="J132" s="6"/>
      <c r="K132" s="6"/>
      <c r="L132" s="6"/>
    </row>
    <row r="133" spans="2:12" x14ac:dyDescent="0.2">
      <c r="B133" s="177"/>
      <c r="C133" s="177"/>
      <c r="D133" s="177"/>
      <c r="E133" s="177"/>
      <c r="F133" s="177"/>
      <c r="G133" s="177"/>
      <c r="H133" s="177"/>
      <c r="I133" s="177"/>
      <c r="J133" s="6"/>
      <c r="K133" s="6"/>
      <c r="L133" s="6"/>
    </row>
    <row r="134" spans="2:12" x14ac:dyDescent="0.2">
      <c r="B134" s="177"/>
      <c r="C134" s="177"/>
      <c r="D134" s="177"/>
      <c r="E134" s="177"/>
      <c r="F134" s="177"/>
      <c r="G134" s="177"/>
      <c r="H134" s="177"/>
      <c r="I134" s="177"/>
      <c r="J134" s="6"/>
      <c r="K134" s="6"/>
      <c r="L134" s="6"/>
    </row>
    <row r="135" spans="2:12" x14ac:dyDescent="0.2">
      <c r="B135" s="177"/>
      <c r="C135" s="177"/>
      <c r="D135" s="177"/>
      <c r="E135" s="177"/>
      <c r="F135" s="177"/>
      <c r="G135" s="177"/>
      <c r="H135" s="177"/>
      <c r="I135" s="177"/>
      <c r="J135" s="6"/>
      <c r="K135" s="6"/>
      <c r="L135" s="6"/>
    </row>
    <row r="136" spans="2:12" x14ac:dyDescent="0.2">
      <c r="B136" s="177"/>
      <c r="C136" s="177"/>
      <c r="D136" s="177"/>
      <c r="E136" s="177"/>
      <c r="F136" s="177"/>
      <c r="G136" s="177"/>
      <c r="H136" s="177"/>
      <c r="I136" s="177"/>
      <c r="J136" s="6"/>
      <c r="K136" s="6"/>
      <c r="L136" s="6"/>
    </row>
    <row r="137" spans="2:12" x14ac:dyDescent="0.2">
      <c r="B137" s="177"/>
      <c r="C137" s="177"/>
      <c r="D137" s="177"/>
      <c r="E137" s="177"/>
      <c r="F137" s="177"/>
      <c r="G137" s="177"/>
      <c r="H137" s="177"/>
      <c r="I137" s="177"/>
      <c r="J137" s="6"/>
      <c r="K137" s="6"/>
      <c r="L137" s="6"/>
    </row>
    <row r="138" spans="2:12" x14ac:dyDescent="0.2">
      <c r="B138" s="177"/>
      <c r="C138" s="177"/>
      <c r="D138" s="177"/>
      <c r="E138" s="177"/>
      <c r="F138" s="177"/>
      <c r="G138" s="177"/>
      <c r="H138" s="177"/>
      <c r="I138" s="177"/>
      <c r="J138" s="6"/>
      <c r="K138" s="6"/>
      <c r="L138" s="6"/>
    </row>
    <row r="139" spans="2:12" x14ac:dyDescent="0.2">
      <c r="B139" s="177"/>
      <c r="C139" s="177"/>
      <c r="D139" s="177"/>
      <c r="E139" s="177"/>
      <c r="F139" s="177"/>
      <c r="G139" s="177"/>
      <c r="H139" s="177"/>
      <c r="I139" s="177"/>
      <c r="J139" s="6"/>
      <c r="K139" s="6"/>
      <c r="L139" s="6"/>
    </row>
    <row r="140" spans="2:12" x14ac:dyDescent="0.2">
      <c r="B140" s="177"/>
      <c r="C140" s="177"/>
      <c r="D140" s="177"/>
      <c r="E140" s="177"/>
      <c r="F140" s="177"/>
      <c r="G140" s="177"/>
      <c r="H140" s="177"/>
      <c r="I140" s="177"/>
      <c r="J140" s="6"/>
      <c r="K140" s="6"/>
      <c r="L140" s="6"/>
    </row>
    <row r="141" spans="2:12" x14ac:dyDescent="0.2">
      <c r="B141" s="177"/>
      <c r="C141" s="177"/>
      <c r="D141" s="177"/>
      <c r="E141" s="177"/>
      <c r="F141" s="177"/>
      <c r="G141" s="177"/>
      <c r="H141" s="177"/>
      <c r="I141" s="177"/>
      <c r="J141" s="6"/>
      <c r="K141" s="6"/>
      <c r="L141" s="6"/>
    </row>
    <row r="142" spans="2:12" x14ac:dyDescent="0.2">
      <c r="B142" s="177"/>
      <c r="C142" s="177"/>
      <c r="D142" s="177"/>
      <c r="E142" s="177"/>
      <c r="F142" s="177"/>
      <c r="G142" s="177"/>
      <c r="H142" s="177"/>
      <c r="I142" s="177"/>
      <c r="J142" s="6"/>
      <c r="K142" s="6"/>
      <c r="L142" s="6"/>
    </row>
    <row r="143" spans="2:12" x14ac:dyDescent="0.2">
      <c r="B143" s="177"/>
      <c r="C143" s="177"/>
      <c r="D143" s="177"/>
      <c r="E143" s="177"/>
      <c r="F143" s="177"/>
      <c r="G143" s="177"/>
      <c r="H143" s="177"/>
      <c r="I143" s="177"/>
      <c r="J143" s="6"/>
      <c r="K143" s="6"/>
      <c r="L143" s="6"/>
    </row>
    <row r="144" spans="2:12" x14ac:dyDescent="0.2">
      <c r="B144" s="177"/>
      <c r="C144" s="177"/>
      <c r="D144" s="177"/>
      <c r="E144" s="177"/>
      <c r="F144" s="177"/>
      <c r="G144" s="177"/>
      <c r="H144" s="177"/>
      <c r="I144" s="177"/>
      <c r="J144" s="6"/>
      <c r="K144" s="6"/>
      <c r="L144" s="6"/>
    </row>
    <row r="145" spans="2:12" x14ac:dyDescent="0.2">
      <c r="B145" s="177"/>
      <c r="C145" s="177"/>
      <c r="D145" s="177"/>
      <c r="E145" s="177"/>
      <c r="F145" s="177"/>
      <c r="G145" s="177"/>
      <c r="H145" s="177"/>
      <c r="I145" s="177"/>
      <c r="J145" s="6"/>
      <c r="K145" s="6"/>
      <c r="L145" s="6"/>
    </row>
    <row r="146" spans="2:12" x14ac:dyDescent="0.2">
      <c r="B146" s="177"/>
      <c r="C146" s="177"/>
      <c r="D146" s="177"/>
      <c r="E146" s="177"/>
      <c r="F146" s="177"/>
      <c r="G146" s="177"/>
      <c r="H146" s="177"/>
      <c r="I146" s="177"/>
      <c r="J146" s="6"/>
      <c r="K146" s="6"/>
      <c r="L146" s="6"/>
    </row>
    <row r="147" spans="2:12" x14ac:dyDescent="0.2">
      <c r="B147" s="177"/>
      <c r="C147" s="177"/>
      <c r="D147" s="177"/>
      <c r="E147" s="177"/>
      <c r="F147" s="177"/>
      <c r="G147" s="177"/>
      <c r="H147" s="177"/>
      <c r="I147" s="177"/>
      <c r="J147" s="6"/>
      <c r="K147" s="6"/>
      <c r="L147" s="6"/>
    </row>
    <row r="148" spans="2:12" x14ac:dyDescent="0.2">
      <c r="B148" s="177"/>
      <c r="C148" s="177"/>
      <c r="D148" s="177"/>
      <c r="E148" s="177"/>
      <c r="F148" s="177"/>
      <c r="G148" s="177"/>
      <c r="H148" s="177"/>
      <c r="I148" s="177"/>
      <c r="J148" s="6"/>
      <c r="K148" s="6"/>
      <c r="L148" s="6"/>
    </row>
    <row r="149" spans="2:12" x14ac:dyDescent="0.2">
      <c r="B149" s="177"/>
      <c r="C149" s="177"/>
      <c r="D149" s="177"/>
      <c r="E149" s="177"/>
      <c r="F149" s="177"/>
      <c r="G149" s="177"/>
      <c r="H149" s="177"/>
      <c r="I149" s="177"/>
      <c r="J149" s="6"/>
      <c r="K149" s="6"/>
      <c r="L149" s="6"/>
    </row>
    <row r="150" spans="2:12" x14ac:dyDescent="0.2">
      <c r="B150" s="177"/>
      <c r="C150" s="177"/>
      <c r="D150" s="177"/>
      <c r="E150" s="177"/>
      <c r="F150" s="177"/>
      <c r="G150" s="177"/>
      <c r="H150" s="177"/>
      <c r="I150" s="177"/>
      <c r="J150" s="6"/>
      <c r="K150" s="6"/>
      <c r="L150" s="6"/>
    </row>
    <row r="151" spans="2:12" x14ac:dyDescent="0.2">
      <c r="B151" s="177"/>
      <c r="C151" s="177"/>
      <c r="D151" s="177"/>
      <c r="E151" s="177"/>
      <c r="F151" s="177"/>
      <c r="G151" s="177"/>
      <c r="H151" s="177"/>
      <c r="I151" s="177"/>
      <c r="J151" s="6"/>
      <c r="K151" s="6"/>
      <c r="L151" s="6"/>
    </row>
    <row r="152" spans="2:12" x14ac:dyDescent="0.2">
      <c r="B152" s="177"/>
      <c r="C152" s="177"/>
      <c r="D152" s="177"/>
      <c r="E152" s="177"/>
      <c r="F152" s="177"/>
      <c r="G152" s="177"/>
      <c r="H152" s="177"/>
      <c r="I152" s="177"/>
      <c r="J152" s="6"/>
      <c r="K152" s="6"/>
      <c r="L152" s="6"/>
    </row>
    <row r="153" spans="2:12" x14ac:dyDescent="0.2">
      <c r="B153" s="177"/>
      <c r="C153" s="177"/>
      <c r="D153" s="177"/>
      <c r="E153" s="177"/>
      <c r="F153" s="177"/>
      <c r="G153" s="177"/>
      <c r="H153" s="177"/>
      <c r="I153" s="177"/>
      <c r="J153" s="6"/>
      <c r="K153" s="6"/>
      <c r="L153" s="6"/>
    </row>
    <row r="154" spans="2:12" x14ac:dyDescent="0.2">
      <c r="B154" s="177"/>
      <c r="C154" s="177"/>
      <c r="D154" s="177"/>
      <c r="E154" s="177"/>
      <c r="F154" s="177"/>
      <c r="G154" s="177"/>
      <c r="H154" s="177"/>
      <c r="I154" s="177"/>
      <c r="J154" s="6"/>
      <c r="K154" s="6"/>
      <c r="L154" s="6"/>
    </row>
    <row r="155" spans="2:12" x14ac:dyDescent="0.2">
      <c r="B155" s="177"/>
      <c r="C155" s="177"/>
      <c r="D155" s="177"/>
      <c r="E155" s="177"/>
      <c r="F155" s="177"/>
      <c r="G155" s="177"/>
      <c r="H155" s="177"/>
      <c r="I155" s="177"/>
      <c r="J155" s="6"/>
      <c r="K155" s="6"/>
      <c r="L155" s="6"/>
    </row>
    <row r="156" spans="2:12" x14ac:dyDescent="0.2">
      <c r="B156" s="177"/>
      <c r="C156" s="177"/>
      <c r="D156" s="177"/>
      <c r="E156" s="177"/>
      <c r="F156" s="177"/>
      <c r="G156" s="177"/>
      <c r="H156" s="177"/>
      <c r="I156" s="177"/>
      <c r="J156" s="6"/>
      <c r="K156" s="6"/>
      <c r="L156" s="6"/>
    </row>
    <row r="157" spans="2:12" x14ac:dyDescent="0.2">
      <c r="B157" s="177"/>
      <c r="C157" s="177"/>
      <c r="D157" s="177"/>
      <c r="E157" s="177"/>
      <c r="F157" s="177"/>
      <c r="G157" s="177"/>
      <c r="H157" s="177"/>
      <c r="I157" s="177"/>
      <c r="J157" s="6"/>
      <c r="K157" s="6"/>
      <c r="L157" s="6"/>
    </row>
    <row r="158" spans="2:12" x14ac:dyDescent="0.2">
      <c r="B158" s="177"/>
      <c r="C158" s="177"/>
      <c r="D158" s="177"/>
      <c r="E158" s="177"/>
      <c r="F158" s="177"/>
      <c r="G158" s="177"/>
      <c r="H158" s="177"/>
      <c r="I158" s="177"/>
      <c r="J158" s="6"/>
      <c r="K158" s="6"/>
      <c r="L158" s="6"/>
    </row>
    <row r="159" spans="2:12" x14ac:dyDescent="0.2">
      <c r="B159" s="177"/>
      <c r="C159" s="177"/>
      <c r="D159" s="177"/>
      <c r="E159" s="177"/>
      <c r="F159" s="177"/>
      <c r="G159" s="177"/>
      <c r="H159" s="177"/>
      <c r="I159" s="177"/>
      <c r="J159" s="6"/>
      <c r="K159" s="6"/>
      <c r="L159" s="6"/>
    </row>
    <row r="160" spans="2:12" x14ac:dyDescent="0.2">
      <c r="B160" s="177"/>
      <c r="C160" s="177"/>
      <c r="D160" s="177"/>
      <c r="E160" s="177"/>
      <c r="F160" s="177"/>
      <c r="G160" s="177"/>
      <c r="H160" s="177"/>
      <c r="I160" s="177"/>
      <c r="J160" s="6"/>
      <c r="K160" s="6"/>
      <c r="L160" s="6"/>
    </row>
    <row r="161" spans="2:12" x14ac:dyDescent="0.2">
      <c r="B161" s="177"/>
      <c r="C161" s="177"/>
      <c r="D161" s="177"/>
      <c r="E161" s="177"/>
      <c r="F161" s="177"/>
      <c r="G161" s="177"/>
      <c r="H161" s="177"/>
      <c r="I161" s="177"/>
      <c r="J161" s="6"/>
      <c r="K161" s="6"/>
      <c r="L161" s="6"/>
    </row>
    <row r="162" spans="2:12" x14ac:dyDescent="0.2">
      <c r="B162" s="177"/>
      <c r="C162" s="177"/>
      <c r="D162" s="177"/>
      <c r="E162" s="177"/>
      <c r="F162" s="177"/>
      <c r="G162" s="177"/>
      <c r="H162" s="177"/>
      <c r="I162" s="177"/>
      <c r="J162" s="6"/>
      <c r="K162" s="6"/>
      <c r="L162" s="6"/>
    </row>
    <row r="163" spans="2:12" x14ac:dyDescent="0.2">
      <c r="B163" s="177"/>
      <c r="C163" s="177"/>
      <c r="D163" s="177"/>
      <c r="E163" s="177"/>
      <c r="F163" s="177"/>
      <c r="G163" s="177"/>
      <c r="H163" s="177"/>
      <c r="I163" s="177"/>
      <c r="J163" s="6"/>
      <c r="K163" s="6"/>
      <c r="L163" s="6"/>
    </row>
    <row r="164" spans="2:12" x14ac:dyDescent="0.2">
      <c r="B164" s="177"/>
      <c r="C164" s="177"/>
      <c r="D164" s="177"/>
      <c r="E164" s="177"/>
      <c r="F164" s="177"/>
      <c r="G164" s="177"/>
      <c r="H164" s="177"/>
      <c r="I164" s="177"/>
      <c r="J164" s="6"/>
      <c r="K164" s="6"/>
      <c r="L164" s="6"/>
    </row>
    <row r="165" spans="2:12" x14ac:dyDescent="0.2">
      <c r="B165" s="177"/>
      <c r="C165" s="177"/>
      <c r="D165" s="177"/>
      <c r="E165" s="177"/>
      <c r="F165" s="177"/>
      <c r="G165" s="177"/>
      <c r="H165" s="177"/>
      <c r="I165" s="177"/>
      <c r="J165" s="6"/>
      <c r="K165" s="6"/>
      <c r="L165" s="6"/>
    </row>
    <row r="166" spans="2:12" x14ac:dyDescent="0.2">
      <c r="B166" s="177"/>
      <c r="C166" s="177"/>
      <c r="D166" s="177"/>
      <c r="E166" s="177"/>
      <c r="F166" s="177"/>
      <c r="G166" s="177"/>
      <c r="H166" s="177"/>
      <c r="I166" s="177"/>
      <c r="J166" s="6"/>
      <c r="K166" s="6"/>
      <c r="L166" s="6"/>
    </row>
    <row r="167" spans="2:12" x14ac:dyDescent="0.2">
      <c r="B167" s="177"/>
      <c r="C167" s="177"/>
      <c r="D167" s="177"/>
      <c r="E167" s="177"/>
      <c r="F167" s="177"/>
      <c r="G167" s="177"/>
      <c r="H167" s="177"/>
      <c r="I167" s="177"/>
      <c r="J167" s="6"/>
      <c r="K167" s="6"/>
      <c r="L167" s="6"/>
    </row>
    <row r="168" spans="2:12" x14ac:dyDescent="0.2">
      <c r="B168" s="177"/>
      <c r="C168" s="177"/>
      <c r="D168" s="177"/>
      <c r="E168" s="177"/>
      <c r="F168" s="177"/>
      <c r="G168" s="177"/>
      <c r="H168" s="177"/>
      <c r="I168" s="177"/>
      <c r="J168" s="6"/>
      <c r="K168" s="6"/>
      <c r="L168" s="6"/>
    </row>
    <row r="169" spans="2:12" x14ac:dyDescent="0.2">
      <c r="B169" s="177"/>
      <c r="C169" s="177"/>
      <c r="D169" s="177"/>
      <c r="E169" s="177"/>
      <c r="F169" s="177"/>
      <c r="G169" s="177"/>
      <c r="H169" s="177"/>
      <c r="I169" s="177"/>
      <c r="J169" s="6"/>
      <c r="K169" s="6"/>
      <c r="L169" s="6"/>
    </row>
    <row r="170" spans="2:12" x14ac:dyDescent="0.2">
      <c r="B170" s="177"/>
      <c r="C170" s="177"/>
      <c r="D170" s="177"/>
      <c r="E170" s="177"/>
      <c r="F170" s="177"/>
      <c r="G170" s="177"/>
      <c r="H170" s="177"/>
      <c r="I170" s="177"/>
      <c r="J170" s="6"/>
      <c r="K170" s="6"/>
      <c r="L170" s="6"/>
    </row>
    <row r="171" spans="2:12" x14ac:dyDescent="0.2">
      <c r="B171" s="177"/>
      <c r="C171" s="177"/>
      <c r="D171" s="177"/>
      <c r="E171" s="177"/>
      <c r="F171" s="177"/>
      <c r="G171" s="177"/>
      <c r="H171" s="177"/>
      <c r="I171" s="177"/>
      <c r="J171" s="6"/>
      <c r="K171" s="6"/>
      <c r="L171" s="6"/>
    </row>
    <row r="172" spans="2:12" x14ac:dyDescent="0.2">
      <c r="B172" s="177"/>
      <c r="C172" s="177"/>
      <c r="D172" s="177"/>
      <c r="E172" s="177"/>
      <c r="F172" s="177"/>
      <c r="G172" s="177"/>
      <c r="H172" s="177"/>
      <c r="I172" s="177"/>
      <c r="J172" s="6"/>
      <c r="K172" s="6"/>
      <c r="L172" s="6"/>
    </row>
    <row r="173" spans="2:12" x14ac:dyDescent="0.2">
      <c r="B173" s="177"/>
      <c r="C173" s="177"/>
      <c r="D173" s="177"/>
      <c r="E173" s="177"/>
      <c r="F173" s="177"/>
      <c r="G173" s="177"/>
      <c r="H173" s="177"/>
      <c r="I173" s="177"/>
      <c r="J173" s="6"/>
      <c r="K173" s="6"/>
      <c r="L173" s="6"/>
    </row>
    <row r="174" spans="2:12" x14ac:dyDescent="0.2">
      <c r="B174" s="177"/>
      <c r="C174" s="177"/>
      <c r="D174" s="177"/>
      <c r="E174" s="177"/>
      <c r="F174" s="177"/>
      <c r="G174" s="177"/>
      <c r="H174" s="177"/>
      <c r="I174" s="177"/>
      <c r="J174" s="6"/>
      <c r="K174" s="6"/>
      <c r="L174" s="6"/>
    </row>
    <row r="175" spans="2:12" x14ac:dyDescent="0.2">
      <c r="B175" s="177"/>
      <c r="C175" s="177"/>
      <c r="D175" s="177"/>
      <c r="E175" s="177"/>
      <c r="F175" s="177"/>
      <c r="G175" s="177"/>
      <c r="H175" s="177"/>
      <c r="I175" s="177"/>
      <c r="J175" s="6"/>
      <c r="K175" s="6"/>
      <c r="L175" s="6"/>
    </row>
    <row r="176" spans="2:12" x14ac:dyDescent="0.2">
      <c r="B176" s="177"/>
      <c r="C176" s="177"/>
      <c r="D176" s="177"/>
      <c r="E176" s="177"/>
      <c r="F176" s="177"/>
      <c r="G176" s="177"/>
      <c r="H176" s="177"/>
      <c r="I176" s="177"/>
      <c r="J176" s="6"/>
      <c r="K176" s="6"/>
      <c r="L176" s="6"/>
    </row>
    <row r="177" spans="2:12" x14ac:dyDescent="0.2">
      <c r="B177" s="177"/>
      <c r="C177" s="177"/>
      <c r="D177" s="177"/>
      <c r="E177" s="177"/>
      <c r="F177" s="177"/>
      <c r="G177" s="177"/>
      <c r="H177" s="177"/>
      <c r="I177" s="177"/>
      <c r="J177" s="6"/>
      <c r="K177" s="6"/>
      <c r="L177" s="6"/>
    </row>
    <row r="178" spans="2:12" x14ac:dyDescent="0.2">
      <c r="B178" s="177"/>
      <c r="C178" s="177"/>
      <c r="D178" s="177"/>
      <c r="E178" s="177"/>
      <c r="F178" s="177"/>
      <c r="G178" s="177"/>
      <c r="H178" s="177"/>
      <c r="I178" s="177"/>
      <c r="J178" s="6"/>
      <c r="K178" s="6"/>
      <c r="L178" s="6"/>
    </row>
    <row r="179" spans="2:12" x14ac:dyDescent="0.2">
      <c r="B179" s="177"/>
      <c r="C179" s="177"/>
      <c r="D179" s="177"/>
      <c r="E179" s="177"/>
      <c r="F179" s="177"/>
      <c r="G179" s="177"/>
      <c r="H179" s="177"/>
      <c r="I179" s="177"/>
      <c r="J179" s="6"/>
      <c r="K179" s="6"/>
      <c r="L179" s="6"/>
    </row>
    <row r="180" spans="2:12" x14ac:dyDescent="0.2">
      <c r="B180" s="177"/>
      <c r="C180" s="177"/>
      <c r="D180" s="177"/>
      <c r="E180" s="177"/>
      <c r="F180" s="177"/>
      <c r="G180" s="177"/>
      <c r="H180" s="177"/>
      <c r="I180" s="177"/>
      <c r="J180" s="6"/>
      <c r="K180" s="6"/>
      <c r="L180" s="6"/>
    </row>
  </sheetData>
  <mergeCells count="1">
    <mergeCell ref="A2:I2"/>
  </mergeCells>
  <printOptions horizontalCentered="1"/>
  <pageMargins left="0.39370078740157483" right="0.39370078740157483" top="1.1811023622047245" bottom="0.98425196850393704" header="0.51181102362204722" footer="0.51181102362204722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L247"/>
  <sheetViews>
    <sheetView workbookViewId="0">
      <selection activeCell="B25" sqref="B25"/>
    </sheetView>
  </sheetViews>
  <sheetFormatPr defaultRowHeight="12.75" x14ac:dyDescent="0.2"/>
  <cols>
    <col min="1" max="1" width="52.7109375" style="44" bestFit="1" customWidth="1"/>
    <col min="2" max="9" width="15.140625" style="44" customWidth="1"/>
    <col min="10" max="16384" width="9.140625" style="44"/>
  </cols>
  <sheetData>
    <row r="2" spans="1:12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65"/>
      <c r="K2" s="65"/>
      <c r="L2" s="65"/>
    </row>
    <row r="3" spans="1:12" x14ac:dyDescent="0.2">
      <c r="A3" s="235"/>
    </row>
    <row r="4" spans="1:12" s="67" customFormat="1" x14ac:dyDescent="0.2">
      <c r="A4" s="81" t="str">
        <f>$A$2 &amp; " (" &amp;I4 &amp; ")"</f>
        <v>Державний та гарантований державою борг України за поточний рік (млн. грн)</v>
      </c>
      <c r="I4" s="67" t="str">
        <f>VALUAH</f>
        <v>млн. грн</v>
      </c>
    </row>
    <row r="5" spans="1:12" s="171" customFormat="1" x14ac:dyDescent="0.2">
      <c r="A5" s="94"/>
      <c r="B5" s="98">
        <v>42369</v>
      </c>
      <c r="C5" s="98">
        <v>42400</v>
      </c>
      <c r="D5" s="98">
        <v>42429</v>
      </c>
      <c r="E5" s="98">
        <v>42460</v>
      </c>
      <c r="F5" s="98">
        <v>42490</v>
      </c>
      <c r="G5" s="98">
        <v>42521</v>
      </c>
      <c r="H5" s="98">
        <v>42551</v>
      </c>
      <c r="I5" s="136">
        <v>42582</v>
      </c>
    </row>
    <row r="6" spans="1:12" s="204" customFormat="1" x14ac:dyDescent="0.2">
      <c r="A6" s="178" t="s">
        <v>172</v>
      </c>
      <c r="B6" s="173">
        <f t="shared" ref="B6:I6" si="0">SUM(B7:B8)</f>
        <v>1572180.1589905</v>
      </c>
      <c r="C6" s="173">
        <f t="shared" si="0"/>
        <v>1645619.66269745</v>
      </c>
      <c r="D6" s="173">
        <f t="shared" si="0"/>
        <v>1740938.6519851899</v>
      </c>
      <c r="E6" s="173">
        <f t="shared" si="0"/>
        <v>1710381.0068600299</v>
      </c>
      <c r="F6" s="173">
        <f t="shared" si="0"/>
        <v>1690002.35475703</v>
      </c>
      <c r="G6" s="173">
        <f t="shared" si="0"/>
        <v>1683546.2830250598</v>
      </c>
      <c r="H6" s="173">
        <f t="shared" si="0"/>
        <v>1668252.93831804</v>
      </c>
      <c r="I6" s="173">
        <f t="shared" si="0"/>
        <v>1661360.65933717</v>
      </c>
    </row>
    <row r="7" spans="1:12" s="159" customFormat="1" x14ac:dyDescent="0.2">
      <c r="A7" s="225" t="s">
        <v>50</v>
      </c>
      <c r="B7" s="244">
        <v>529460.57801733003</v>
      </c>
      <c r="C7" s="244">
        <v>549606.23667476</v>
      </c>
      <c r="D7" s="244">
        <v>565468.42217392998</v>
      </c>
      <c r="E7" s="244">
        <v>553420.67801760999</v>
      </c>
      <c r="F7" s="244">
        <v>567878.16970476997</v>
      </c>
      <c r="G7" s="244">
        <v>572964.18507015996</v>
      </c>
      <c r="H7" s="244">
        <v>570690.84838492004</v>
      </c>
      <c r="I7" s="86">
        <v>565364.32400816004</v>
      </c>
    </row>
    <row r="8" spans="1:12" s="159" customFormat="1" x14ac:dyDescent="0.2">
      <c r="A8" s="225" t="s">
        <v>80</v>
      </c>
      <c r="B8" s="244">
        <v>1042719.58097317</v>
      </c>
      <c r="C8" s="244">
        <v>1096013.42602269</v>
      </c>
      <c r="D8" s="244">
        <v>1175470.22981126</v>
      </c>
      <c r="E8" s="244">
        <v>1156960.3288424199</v>
      </c>
      <c r="F8" s="244">
        <v>1122124.1850522601</v>
      </c>
      <c r="G8" s="244">
        <v>1110582.0979549</v>
      </c>
      <c r="H8" s="244">
        <v>1097562.0899331199</v>
      </c>
      <c r="I8" s="86">
        <v>1095996.3353290099</v>
      </c>
    </row>
    <row r="9" spans="1:12" x14ac:dyDescent="0.2">
      <c r="B9" s="65"/>
      <c r="C9" s="65"/>
      <c r="D9" s="65"/>
      <c r="E9" s="65"/>
      <c r="F9" s="65"/>
      <c r="G9" s="65"/>
      <c r="H9" s="65"/>
      <c r="I9" s="65"/>
      <c r="J9" s="65"/>
    </row>
    <row r="10" spans="1:12" x14ac:dyDescent="0.2">
      <c r="A10" s="81" t="str">
        <f>$A$2 &amp; " (" &amp;I10 &amp; ")"</f>
        <v>Державний та гарантований державою борг України за поточний рік (млн. дол. США)</v>
      </c>
      <c r="B10" s="65"/>
      <c r="C10" s="65"/>
      <c r="D10" s="65"/>
      <c r="E10" s="65"/>
      <c r="F10" s="65"/>
      <c r="G10" s="65"/>
      <c r="H10" s="65"/>
      <c r="I10" s="67" t="str">
        <f>VALUSD</f>
        <v>млн. дол. США</v>
      </c>
      <c r="J10" s="65"/>
    </row>
    <row r="11" spans="1:12" s="34" customFormat="1" x14ac:dyDescent="0.2">
      <c r="A11" s="94"/>
      <c r="B11" s="98">
        <v>42369</v>
      </c>
      <c r="C11" s="98">
        <v>42400</v>
      </c>
      <c r="D11" s="98">
        <v>42429</v>
      </c>
      <c r="E11" s="98">
        <v>42460</v>
      </c>
      <c r="F11" s="98">
        <v>42490</v>
      </c>
      <c r="G11" s="98">
        <v>42521</v>
      </c>
      <c r="H11" s="98">
        <v>42551</v>
      </c>
      <c r="I11" s="136">
        <v>42582</v>
      </c>
      <c r="J11" s="171"/>
      <c r="K11" s="171"/>
      <c r="L11" s="171"/>
    </row>
    <row r="12" spans="1:12" s="12" customFormat="1" x14ac:dyDescent="0.2">
      <c r="A12" s="178" t="s">
        <v>172</v>
      </c>
      <c r="B12" s="173">
        <f t="shared" ref="B12:I12" si="1">SUM(B13:B14)</f>
        <v>65505.68611232</v>
      </c>
      <c r="C12" s="173">
        <f t="shared" si="1"/>
        <v>65427.59130349</v>
      </c>
      <c r="D12" s="173">
        <f t="shared" si="1"/>
        <v>64349.583056180003</v>
      </c>
      <c r="E12" s="173">
        <f t="shared" si="1"/>
        <v>65236.75923412</v>
      </c>
      <c r="F12" s="173">
        <f t="shared" si="1"/>
        <v>67099.457088759998</v>
      </c>
      <c r="G12" s="173">
        <f t="shared" si="1"/>
        <v>66897.645602379998</v>
      </c>
      <c r="H12" s="173">
        <f t="shared" si="1"/>
        <v>67121.006108710004</v>
      </c>
      <c r="I12" s="173">
        <f t="shared" si="1"/>
        <v>66995.200916040005</v>
      </c>
      <c r="J12" s="37"/>
    </row>
    <row r="13" spans="1:12" s="222" customFormat="1" x14ac:dyDescent="0.2">
      <c r="A13" s="110" t="s">
        <v>50</v>
      </c>
      <c r="B13" s="244">
        <v>22060.244326389999</v>
      </c>
      <c r="C13" s="244">
        <v>21851.593685870001</v>
      </c>
      <c r="D13" s="244">
        <v>20901.171420940002</v>
      </c>
      <c r="E13" s="244">
        <v>21108.379584549999</v>
      </c>
      <c r="F13" s="244">
        <v>22546.901649110001</v>
      </c>
      <c r="G13" s="244">
        <v>22767.39011108</v>
      </c>
      <c r="H13" s="244">
        <v>22961.35258676</v>
      </c>
      <c r="I13" s="86">
        <v>22798.599608600001</v>
      </c>
      <c r="J13" s="234"/>
    </row>
    <row r="14" spans="1:12" s="222" customFormat="1" x14ac:dyDescent="0.2">
      <c r="A14" s="110" t="s">
        <v>80</v>
      </c>
      <c r="B14" s="244">
        <v>43445.441785930001</v>
      </c>
      <c r="C14" s="244">
        <v>43575.99761762</v>
      </c>
      <c r="D14" s="244">
        <v>43448.411635240001</v>
      </c>
      <c r="E14" s="244">
        <v>44128.379649570001</v>
      </c>
      <c r="F14" s="244">
        <v>44552.555439650001</v>
      </c>
      <c r="G14" s="244">
        <v>44130.255491299999</v>
      </c>
      <c r="H14" s="244">
        <v>44159.65352195</v>
      </c>
      <c r="I14" s="86">
        <v>44196.601307440003</v>
      </c>
      <c r="J14" s="234"/>
    </row>
    <row r="15" spans="1:12" x14ac:dyDescent="0.2">
      <c r="B15" s="65"/>
      <c r="C15" s="65"/>
      <c r="D15" s="65"/>
      <c r="E15" s="65"/>
      <c r="F15" s="65"/>
      <c r="G15" s="65"/>
      <c r="H15" s="65"/>
      <c r="I15" s="65"/>
      <c r="J15" s="65"/>
    </row>
    <row r="16" spans="1:12" s="82" customFormat="1" x14ac:dyDescent="0.2">
      <c r="B16" s="102"/>
      <c r="C16" s="102"/>
      <c r="D16" s="102"/>
      <c r="E16" s="102"/>
      <c r="F16" s="102"/>
      <c r="G16" s="102"/>
      <c r="H16" s="102"/>
      <c r="I16" s="154" t="s">
        <v>17</v>
      </c>
      <c r="J16" s="102"/>
    </row>
    <row r="17" spans="1:12" s="34" customFormat="1" x14ac:dyDescent="0.2">
      <c r="A17" s="7"/>
      <c r="B17" s="98">
        <v>42369</v>
      </c>
      <c r="C17" s="98">
        <v>42400</v>
      </c>
      <c r="D17" s="98">
        <v>42429</v>
      </c>
      <c r="E17" s="98">
        <v>42460</v>
      </c>
      <c r="F17" s="98">
        <v>42490</v>
      </c>
      <c r="G17" s="98">
        <v>42521</v>
      </c>
      <c r="H17" s="98">
        <v>42551</v>
      </c>
      <c r="I17" s="98">
        <v>42582</v>
      </c>
      <c r="J17" s="171"/>
      <c r="K17" s="171"/>
      <c r="L17" s="171"/>
    </row>
    <row r="18" spans="1:12" s="12" customFormat="1" x14ac:dyDescent="0.2">
      <c r="A18" s="68" t="s">
        <v>172</v>
      </c>
      <c r="B18" s="173">
        <f t="shared" ref="B18:I18" si="2">SUM(B19:B20)</f>
        <v>1</v>
      </c>
      <c r="C18" s="173">
        <f t="shared" si="2"/>
        <v>1</v>
      </c>
      <c r="D18" s="173">
        <f t="shared" si="2"/>
        <v>1</v>
      </c>
      <c r="E18" s="173">
        <f t="shared" si="2"/>
        <v>1</v>
      </c>
      <c r="F18" s="173">
        <f t="shared" si="2"/>
        <v>1</v>
      </c>
      <c r="G18" s="173">
        <f t="shared" si="2"/>
        <v>1</v>
      </c>
      <c r="H18" s="173">
        <f t="shared" si="2"/>
        <v>1</v>
      </c>
      <c r="I18" s="173">
        <f t="shared" si="2"/>
        <v>1</v>
      </c>
      <c r="J18" s="37"/>
    </row>
    <row r="19" spans="1:12" s="222" customFormat="1" x14ac:dyDescent="0.2">
      <c r="A19" s="110" t="s">
        <v>50</v>
      </c>
      <c r="B19" s="162">
        <v>0.33676800000000001</v>
      </c>
      <c r="C19" s="162">
        <v>0.33398099999999997</v>
      </c>
      <c r="D19" s="162">
        <v>0.32480700000000001</v>
      </c>
      <c r="E19" s="162">
        <v>0.32356600000000002</v>
      </c>
      <c r="F19" s="162">
        <v>0.33602199999999999</v>
      </c>
      <c r="G19" s="162">
        <v>0.34033200000000002</v>
      </c>
      <c r="H19" s="162">
        <v>0.34208899999999998</v>
      </c>
      <c r="I19" s="194">
        <v>0.34030199999999999</v>
      </c>
      <c r="J19" s="234"/>
    </row>
    <row r="20" spans="1:12" s="222" customFormat="1" x14ac:dyDescent="0.2">
      <c r="A20" s="110" t="s">
        <v>80</v>
      </c>
      <c r="B20" s="162">
        <v>0.66323200000000004</v>
      </c>
      <c r="C20" s="162">
        <v>0.66601900000000003</v>
      </c>
      <c r="D20" s="162">
        <v>0.67519300000000004</v>
      </c>
      <c r="E20" s="162">
        <v>0.67643399999999998</v>
      </c>
      <c r="F20" s="162">
        <v>0.66397799999999996</v>
      </c>
      <c r="G20" s="162">
        <v>0.65966800000000003</v>
      </c>
      <c r="H20" s="162">
        <v>0.65791100000000002</v>
      </c>
      <c r="I20" s="194">
        <v>0.65969800000000001</v>
      </c>
      <c r="J20" s="234"/>
    </row>
    <row r="21" spans="1:12" x14ac:dyDescent="0.2">
      <c r="B21" s="65"/>
      <c r="C21" s="65"/>
      <c r="D21" s="65"/>
      <c r="E21" s="65"/>
      <c r="F21" s="65"/>
      <c r="G21" s="65"/>
      <c r="H21" s="65"/>
      <c r="I21" s="65"/>
      <c r="J21" s="65"/>
    </row>
    <row r="22" spans="1:12" x14ac:dyDescent="0.2">
      <c r="B22" s="65"/>
      <c r="C22" s="65"/>
      <c r="D22" s="65"/>
      <c r="E22" s="65"/>
      <c r="F22" s="65"/>
      <c r="G22" s="65"/>
      <c r="H22" s="65"/>
      <c r="I22" s="65"/>
      <c r="J22" s="65"/>
    </row>
    <row r="23" spans="1:12" x14ac:dyDescent="0.2">
      <c r="B23" s="65"/>
      <c r="C23" s="65"/>
      <c r="D23" s="65"/>
      <c r="E23" s="65"/>
      <c r="F23" s="65"/>
      <c r="G23" s="65"/>
      <c r="H23" s="65"/>
      <c r="I23" s="65"/>
      <c r="J23" s="65"/>
    </row>
    <row r="24" spans="1:12" x14ac:dyDescent="0.2">
      <c r="B24" s="65"/>
      <c r="C24" s="65"/>
      <c r="D24" s="65"/>
      <c r="E24" s="65"/>
      <c r="F24" s="65"/>
      <c r="G24" s="65"/>
      <c r="H24" s="65"/>
      <c r="I24" s="65"/>
      <c r="J24" s="65"/>
    </row>
    <row r="25" spans="1:12" s="82" customFormat="1" x14ac:dyDescent="0.2">
      <c r="B25" s="102"/>
      <c r="C25" s="102"/>
      <c r="D25" s="102"/>
      <c r="E25" s="102"/>
      <c r="F25" s="102"/>
      <c r="G25" s="102"/>
      <c r="H25" s="102"/>
      <c r="I25" s="102"/>
      <c r="J25" s="102"/>
    </row>
    <row r="26" spans="1:12" x14ac:dyDescent="0.2">
      <c r="B26" s="65"/>
      <c r="C26" s="65"/>
      <c r="D26" s="65"/>
      <c r="E26" s="65"/>
      <c r="F26" s="65"/>
      <c r="G26" s="65"/>
      <c r="H26" s="65"/>
      <c r="I26" s="65"/>
      <c r="J26" s="65"/>
    </row>
    <row r="27" spans="1:12" x14ac:dyDescent="0.2">
      <c r="B27" s="65"/>
      <c r="C27" s="65"/>
      <c r="D27" s="65"/>
      <c r="E27" s="65"/>
      <c r="F27" s="65"/>
      <c r="G27" s="65"/>
      <c r="H27" s="65"/>
      <c r="I27" s="65"/>
      <c r="J27" s="65"/>
    </row>
    <row r="28" spans="1:12" x14ac:dyDescent="0.2">
      <c r="B28" s="65"/>
      <c r="C28" s="65"/>
      <c r="D28" s="65"/>
      <c r="E28" s="65"/>
      <c r="F28" s="65"/>
      <c r="G28" s="65"/>
      <c r="H28" s="65"/>
      <c r="I28" s="65"/>
      <c r="J28" s="65"/>
    </row>
    <row r="29" spans="1:12" x14ac:dyDescent="0.2">
      <c r="B29" s="65"/>
      <c r="C29" s="65"/>
      <c r="D29" s="65"/>
      <c r="E29" s="65"/>
      <c r="F29" s="65"/>
      <c r="G29" s="65"/>
      <c r="H29" s="65"/>
      <c r="I29" s="65"/>
      <c r="J29" s="65"/>
    </row>
    <row r="30" spans="1:12" x14ac:dyDescent="0.2">
      <c r="B30" s="65"/>
      <c r="C30" s="65"/>
      <c r="D30" s="65"/>
      <c r="E30" s="65"/>
      <c r="F30" s="65"/>
      <c r="G30" s="65"/>
      <c r="H30" s="65"/>
      <c r="I30" s="65"/>
      <c r="J30" s="65"/>
    </row>
    <row r="31" spans="1:12" x14ac:dyDescent="0.2">
      <c r="B31" s="65"/>
      <c r="C31" s="65"/>
      <c r="D31" s="65"/>
      <c r="E31" s="65"/>
      <c r="F31" s="65"/>
      <c r="G31" s="65"/>
      <c r="H31" s="65"/>
      <c r="I31" s="65"/>
      <c r="J31" s="65"/>
    </row>
    <row r="32" spans="1:12" x14ac:dyDescent="0.2">
      <c r="B32" s="65"/>
      <c r="C32" s="65"/>
      <c r="D32" s="65"/>
      <c r="E32" s="65"/>
      <c r="F32" s="65"/>
      <c r="G32" s="65"/>
      <c r="H32" s="65"/>
      <c r="I32" s="65"/>
      <c r="J32" s="65"/>
    </row>
    <row r="33" spans="2:10" x14ac:dyDescent="0.2">
      <c r="B33" s="65"/>
      <c r="C33" s="65"/>
      <c r="D33" s="65"/>
      <c r="E33" s="65"/>
      <c r="F33" s="65"/>
      <c r="G33" s="65"/>
      <c r="H33" s="65"/>
      <c r="I33" s="65"/>
      <c r="J33" s="65"/>
    </row>
    <row r="34" spans="2:10" x14ac:dyDescent="0.2">
      <c r="B34" s="65"/>
      <c r="C34" s="65"/>
      <c r="D34" s="65"/>
      <c r="E34" s="65"/>
      <c r="F34" s="65"/>
      <c r="G34" s="65"/>
      <c r="H34" s="65"/>
      <c r="I34" s="65"/>
      <c r="J34" s="65"/>
    </row>
    <row r="35" spans="2:10" x14ac:dyDescent="0.2">
      <c r="B35" s="65"/>
      <c r="C35" s="65"/>
      <c r="D35" s="65"/>
      <c r="E35" s="65"/>
      <c r="F35" s="65"/>
      <c r="G35" s="65"/>
      <c r="H35" s="65"/>
      <c r="I35" s="65"/>
      <c r="J35" s="65"/>
    </row>
    <row r="36" spans="2:10" x14ac:dyDescent="0.2">
      <c r="B36" s="65"/>
      <c r="C36" s="65"/>
      <c r="D36" s="65"/>
      <c r="E36" s="65"/>
      <c r="F36" s="65"/>
      <c r="G36" s="65"/>
      <c r="H36" s="65"/>
      <c r="I36" s="65"/>
      <c r="J36" s="65"/>
    </row>
    <row r="37" spans="2:10" x14ac:dyDescent="0.2">
      <c r="B37" s="65"/>
      <c r="C37" s="65"/>
      <c r="D37" s="65"/>
      <c r="E37" s="65"/>
      <c r="F37" s="65"/>
      <c r="G37" s="65"/>
      <c r="H37" s="65"/>
      <c r="I37" s="65"/>
      <c r="J37" s="65"/>
    </row>
    <row r="38" spans="2:10" x14ac:dyDescent="0.2">
      <c r="B38" s="65"/>
      <c r="C38" s="65"/>
      <c r="D38" s="65"/>
      <c r="E38" s="65"/>
      <c r="F38" s="65"/>
      <c r="G38" s="65"/>
      <c r="H38" s="65"/>
      <c r="I38" s="65"/>
      <c r="J38" s="65"/>
    </row>
    <row r="39" spans="2:10" x14ac:dyDescent="0.2">
      <c r="B39" s="65"/>
      <c r="C39" s="65"/>
      <c r="D39" s="65"/>
      <c r="E39" s="65"/>
      <c r="F39" s="65"/>
      <c r="G39" s="65"/>
      <c r="H39" s="65"/>
      <c r="I39" s="65"/>
      <c r="J39" s="65"/>
    </row>
    <row r="40" spans="2:10" x14ac:dyDescent="0.2">
      <c r="B40" s="65"/>
      <c r="C40" s="65"/>
      <c r="D40" s="65"/>
      <c r="E40" s="65"/>
      <c r="F40" s="65"/>
      <c r="G40" s="65"/>
      <c r="H40" s="65"/>
      <c r="I40" s="65"/>
      <c r="J40" s="65"/>
    </row>
    <row r="41" spans="2:10" x14ac:dyDescent="0.2">
      <c r="B41" s="65"/>
      <c r="C41" s="65"/>
      <c r="D41" s="65"/>
      <c r="E41" s="65"/>
      <c r="F41" s="65"/>
      <c r="G41" s="65"/>
      <c r="H41" s="65"/>
      <c r="I41" s="65"/>
      <c r="J41" s="65"/>
    </row>
    <row r="42" spans="2:10" x14ac:dyDescent="0.2">
      <c r="B42" s="65"/>
      <c r="C42" s="65"/>
      <c r="D42" s="65"/>
      <c r="E42" s="65"/>
      <c r="F42" s="65"/>
      <c r="G42" s="65"/>
      <c r="H42" s="65"/>
      <c r="I42" s="65"/>
      <c r="J42" s="65"/>
    </row>
    <row r="43" spans="2:10" x14ac:dyDescent="0.2">
      <c r="B43" s="65"/>
      <c r="C43" s="65"/>
      <c r="D43" s="65"/>
      <c r="E43" s="65"/>
      <c r="F43" s="65"/>
      <c r="G43" s="65"/>
      <c r="H43" s="65"/>
      <c r="I43" s="65"/>
      <c r="J43" s="65"/>
    </row>
    <row r="44" spans="2:10" x14ac:dyDescent="0.2">
      <c r="B44" s="65"/>
      <c r="C44" s="65"/>
      <c r="D44" s="65"/>
      <c r="E44" s="65"/>
      <c r="F44" s="65"/>
      <c r="G44" s="65"/>
      <c r="H44" s="65"/>
      <c r="I44" s="65"/>
      <c r="J44" s="65"/>
    </row>
    <row r="45" spans="2:10" x14ac:dyDescent="0.2">
      <c r="B45" s="65"/>
      <c r="C45" s="65"/>
      <c r="D45" s="65"/>
      <c r="E45" s="65"/>
      <c r="F45" s="65"/>
      <c r="G45" s="65"/>
      <c r="H45" s="65"/>
      <c r="I45" s="65"/>
      <c r="J45" s="65"/>
    </row>
    <row r="46" spans="2:10" x14ac:dyDescent="0.2">
      <c r="B46" s="65"/>
      <c r="C46" s="65"/>
      <c r="D46" s="65"/>
      <c r="E46" s="65"/>
      <c r="F46" s="65"/>
      <c r="G46" s="65"/>
      <c r="H46" s="65"/>
      <c r="I46" s="65"/>
      <c r="J46" s="65"/>
    </row>
    <row r="47" spans="2:10" x14ac:dyDescent="0.2">
      <c r="B47" s="65"/>
      <c r="C47" s="65"/>
      <c r="D47" s="65"/>
      <c r="E47" s="65"/>
      <c r="F47" s="65"/>
      <c r="G47" s="65"/>
      <c r="H47" s="65"/>
      <c r="I47" s="65"/>
      <c r="J47" s="65"/>
    </row>
    <row r="48" spans="2:10" x14ac:dyDescent="0.2">
      <c r="B48" s="65"/>
      <c r="C48" s="65"/>
      <c r="D48" s="65"/>
      <c r="E48" s="65"/>
      <c r="F48" s="65"/>
      <c r="G48" s="65"/>
      <c r="H48" s="65"/>
      <c r="I48" s="65"/>
      <c r="J48" s="65"/>
    </row>
    <row r="49" spans="2:10" x14ac:dyDescent="0.2">
      <c r="B49" s="65"/>
      <c r="C49" s="65"/>
      <c r="D49" s="65"/>
      <c r="E49" s="65"/>
      <c r="F49" s="65"/>
      <c r="G49" s="65"/>
      <c r="H49" s="65"/>
      <c r="I49" s="65"/>
      <c r="J49" s="65"/>
    </row>
    <row r="50" spans="2:10" x14ac:dyDescent="0.2">
      <c r="B50" s="65"/>
      <c r="C50" s="65"/>
      <c r="D50" s="65"/>
      <c r="E50" s="65"/>
      <c r="F50" s="65"/>
      <c r="G50" s="65"/>
      <c r="H50" s="65"/>
      <c r="I50" s="65"/>
      <c r="J50" s="65"/>
    </row>
    <row r="51" spans="2:10" x14ac:dyDescent="0.2">
      <c r="B51" s="65"/>
      <c r="C51" s="65"/>
      <c r="D51" s="65"/>
      <c r="E51" s="65"/>
      <c r="F51" s="65"/>
      <c r="G51" s="65"/>
      <c r="H51" s="65"/>
      <c r="I51" s="65"/>
      <c r="J51" s="65"/>
    </row>
    <row r="52" spans="2:10" x14ac:dyDescent="0.2">
      <c r="B52" s="65"/>
      <c r="C52" s="65"/>
      <c r="D52" s="65"/>
      <c r="E52" s="65"/>
      <c r="F52" s="65"/>
      <c r="G52" s="65"/>
      <c r="H52" s="65"/>
      <c r="I52" s="65"/>
      <c r="J52" s="65"/>
    </row>
    <row r="53" spans="2:10" x14ac:dyDescent="0.2">
      <c r="B53" s="65"/>
      <c r="C53" s="65"/>
      <c r="D53" s="65"/>
      <c r="E53" s="65"/>
      <c r="F53" s="65"/>
      <c r="G53" s="65"/>
      <c r="H53" s="65"/>
      <c r="I53" s="65"/>
      <c r="J53" s="65"/>
    </row>
    <row r="54" spans="2:10" x14ac:dyDescent="0.2">
      <c r="B54" s="65"/>
      <c r="C54" s="65"/>
      <c r="D54" s="65"/>
      <c r="E54" s="65"/>
      <c r="F54" s="65"/>
      <c r="G54" s="65"/>
      <c r="H54" s="65"/>
      <c r="I54" s="65"/>
      <c r="J54" s="65"/>
    </row>
    <row r="55" spans="2:10" x14ac:dyDescent="0.2">
      <c r="B55" s="65"/>
      <c r="C55" s="65"/>
      <c r="D55" s="65"/>
      <c r="E55" s="65"/>
      <c r="F55" s="65"/>
      <c r="G55" s="65"/>
      <c r="H55" s="65"/>
      <c r="I55" s="65"/>
      <c r="J55" s="65"/>
    </row>
    <row r="56" spans="2:10" x14ac:dyDescent="0.2">
      <c r="B56" s="65"/>
      <c r="C56" s="65"/>
      <c r="D56" s="65"/>
      <c r="E56" s="65"/>
      <c r="F56" s="65"/>
      <c r="G56" s="65"/>
      <c r="H56" s="65"/>
      <c r="I56" s="65"/>
      <c r="J56" s="65"/>
    </row>
    <row r="57" spans="2:10" x14ac:dyDescent="0.2">
      <c r="B57" s="65"/>
      <c r="C57" s="65"/>
      <c r="D57" s="65"/>
      <c r="E57" s="65"/>
      <c r="F57" s="65"/>
      <c r="G57" s="65"/>
      <c r="H57" s="65"/>
      <c r="I57" s="65"/>
      <c r="J57" s="65"/>
    </row>
    <row r="58" spans="2:10" x14ac:dyDescent="0.2">
      <c r="B58" s="65"/>
      <c r="C58" s="65"/>
      <c r="D58" s="65"/>
      <c r="E58" s="65"/>
      <c r="F58" s="65"/>
      <c r="G58" s="65"/>
      <c r="H58" s="65"/>
      <c r="I58" s="65"/>
      <c r="J58" s="65"/>
    </row>
    <row r="59" spans="2:10" x14ac:dyDescent="0.2">
      <c r="B59" s="65"/>
      <c r="C59" s="65"/>
      <c r="D59" s="65"/>
      <c r="E59" s="65"/>
      <c r="F59" s="65"/>
      <c r="G59" s="65"/>
      <c r="H59" s="65"/>
      <c r="I59" s="65"/>
      <c r="J59" s="65"/>
    </row>
    <row r="60" spans="2:10" x14ac:dyDescent="0.2">
      <c r="B60" s="65"/>
      <c r="C60" s="65"/>
      <c r="D60" s="65"/>
      <c r="E60" s="65"/>
      <c r="F60" s="65"/>
      <c r="G60" s="65"/>
      <c r="H60" s="65"/>
      <c r="I60" s="65"/>
      <c r="J60" s="65"/>
    </row>
    <row r="61" spans="2:10" x14ac:dyDescent="0.2">
      <c r="B61" s="65"/>
      <c r="C61" s="65"/>
      <c r="D61" s="65"/>
      <c r="E61" s="65"/>
      <c r="F61" s="65"/>
      <c r="G61" s="65"/>
      <c r="H61" s="65"/>
      <c r="I61" s="65"/>
      <c r="J61" s="65"/>
    </row>
    <row r="62" spans="2:10" x14ac:dyDescent="0.2">
      <c r="B62" s="65"/>
      <c r="C62" s="65"/>
      <c r="D62" s="65"/>
      <c r="E62" s="65"/>
      <c r="F62" s="65"/>
      <c r="G62" s="65"/>
      <c r="H62" s="65"/>
      <c r="I62" s="65"/>
      <c r="J62" s="65"/>
    </row>
    <row r="63" spans="2:10" x14ac:dyDescent="0.2">
      <c r="B63" s="65"/>
      <c r="C63" s="65"/>
      <c r="D63" s="65"/>
      <c r="E63" s="65"/>
      <c r="F63" s="65"/>
      <c r="G63" s="65"/>
      <c r="H63" s="65"/>
      <c r="I63" s="65"/>
      <c r="J63" s="65"/>
    </row>
    <row r="64" spans="2:10" x14ac:dyDescent="0.2">
      <c r="B64" s="65"/>
      <c r="C64" s="65"/>
      <c r="D64" s="65"/>
      <c r="E64" s="65"/>
      <c r="F64" s="65"/>
      <c r="G64" s="65"/>
      <c r="H64" s="65"/>
      <c r="I64" s="65"/>
      <c r="J64" s="65"/>
    </row>
    <row r="65" spans="2:10" x14ac:dyDescent="0.2">
      <c r="B65" s="65"/>
      <c r="C65" s="65"/>
      <c r="D65" s="65"/>
      <c r="E65" s="65"/>
      <c r="F65" s="65"/>
      <c r="G65" s="65"/>
      <c r="H65" s="65"/>
      <c r="I65" s="65"/>
      <c r="J65" s="65"/>
    </row>
    <row r="66" spans="2:10" x14ac:dyDescent="0.2">
      <c r="B66" s="65"/>
      <c r="C66" s="65"/>
      <c r="D66" s="65"/>
      <c r="E66" s="65"/>
      <c r="F66" s="65"/>
      <c r="G66" s="65"/>
      <c r="H66" s="65"/>
      <c r="I66" s="65"/>
      <c r="J66" s="65"/>
    </row>
    <row r="67" spans="2:10" x14ac:dyDescent="0.2">
      <c r="B67" s="65"/>
      <c r="C67" s="65"/>
      <c r="D67" s="65"/>
      <c r="E67" s="65"/>
      <c r="F67" s="65"/>
      <c r="G67" s="65"/>
      <c r="H67" s="65"/>
      <c r="I67" s="65"/>
      <c r="J67" s="65"/>
    </row>
    <row r="68" spans="2:10" x14ac:dyDescent="0.2">
      <c r="B68" s="65"/>
      <c r="C68" s="65"/>
      <c r="D68" s="65"/>
      <c r="E68" s="65"/>
      <c r="F68" s="65"/>
      <c r="G68" s="65"/>
      <c r="H68" s="65"/>
      <c r="I68" s="65"/>
      <c r="J68" s="65"/>
    </row>
    <row r="69" spans="2:10" x14ac:dyDescent="0.2">
      <c r="B69" s="65"/>
      <c r="C69" s="65"/>
      <c r="D69" s="65"/>
      <c r="E69" s="65"/>
      <c r="F69" s="65"/>
      <c r="G69" s="65"/>
      <c r="H69" s="65"/>
      <c r="I69" s="65"/>
      <c r="J69" s="65"/>
    </row>
    <row r="70" spans="2:10" x14ac:dyDescent="0.2">
      <c r="B70" s="65"/>
      <c r="C70" s="65"/>
      <c r="D70" s="65"/>
      <c r="E70" s="65"/>
      <c r="F70" s="65"/>
      <c r="G70" s="65"/>
      <c r="H70" s="65"/>
      <c r="I70" s="65"/>
      <c r="J70" s="65"/>
    </row>
    <row r="71" spans="2:10" x14ac:dyDescent="0.2">
      <c r="B71" s="65"/>
      <c r="C71" s="65"/>
      <c r="D71" s="65"/>
      <c r="E71" s="65"/>
      <c r="F71" s="65"/>
      <c r="G71" s="65"/>
      <c r="H71" s="65"/>
      <c r="I71" s="65"/>
      <c r="J71" s="65"/>
    </row>
    <row r="72" spans="2:10" x14ac:dyDescent="0.2">
      <c r="B72" s="65"/>
      <c r="C72" s="65"/>
      <c r="D72" s="65"/>
      <c r="E72" s="65"/>
      <c r="F72" s="65"/>
      <c r="G72" s="65"/>
      <c r="H72" s="65"/>
      <c r="I72" s="65"/>
      <c r="J72" s="65"/>
    </row>
    <row r="73" spans="2:10" x14ac:dyDescent="0.2">
      <c r="B73" s="65"/>
      <c r="C73" s="65"/>
      <c r="D73" s="65"/>
      <c r="E73" s="65"/>
      <c r="F73" s="65"/>
      <c r="G73" s="65"/>
      <c r="H73" s="65"/>
      <c r="I73" s="65"/>
      <c r="J73" s="65"/>
    </row>
    <row r="74" spans="2:10" x14ac:dyDescent="0.2">
      <c r="B74" s="65"/>
      <c r="C74" s="65"/>
      <c r="D74" s="65"/>
      <c r="E74" s="65"/>
      <c r="F74" s="65"/>
      <c r="G74" s="65"/>
      <c r="H74" s="65"/>
      <c r="I74" s="65"/>
      <c r="J74" s="65"/>
    </row>
    <row r="75" spans="2:10" x14ac:dyDescent="0.2">
      <c r="B75" s="65"/>
      <c r="C75" s="65"/>
      <c r="D75" s="65"/>
      <c r="E75" s="65"/>
      <c r="F75" s="65"/>
      <c r="G75" s="65"/>
      <c r="H75" s="65"/>
      <c r="I75" s="65"/>
      <c r="J75" s="65"/>
    </row>
    <row r="76" spans="2:10" x14ac:dyDescent="0.2">
      <c r="B76" s="65"/>
      <c r="C76" s="65"/>
      <c r="D76" s="65"/>
      <c r="E76" s="65"/>
      <c r="F76" s="65"/>
      <c r="G76" s="65"/>
      <c r="H76" s="65"/>
      <c r="I76" s="65"/>
      <c r="J76" s="65"/>
    </row>
    <row r="77" spans="2:10" x14ac:dyDescent="0.2">
      <c r="B77" s="65"/>
      <c r="C77" s="65"/>
      <c r="D77" s="65"/>
      <c r="E77" s="65"/>
      <c r="F77" s="65"/>
      <c r="G77" s="65"/>
      <c r="H77" s="65"/>
      <c r="I77" s="65"/>
      <c r="J77" s="65"/>
    </row>
    <row r="78" spans="2:10" x14ac:dyDescent="0.2">
      <c r="B78" s="65"/>
      <c r="C78" s="65"/>
      <c r="D78" s="65"/>
      <c r="E78" s="65"/>
      <c r="F78" s="65"/>
      <c r="G78" s="65"/>
      <c r="H78" s="65"/>
      <c r="I78" s="65"/>
      <c r="J78" s="65"/>
    </row>
    <row r="79" spans="2:10" x14ac:dyDescent="0.2">
      <c r="B79" s="65"/>
      <c r="C79" s="65"/>
      <c r="D79" s="65"/>
      <c r="E79" s="65"/>
      <c r="F79" s="65"/>
      <c r="G79" s="65"/>
      <c r="H79" s="65"/>
      <c r="I79" s="65"/>
      <c r="J79" s="65"/>
    </row>
    <row r="80" spans="2:10" x14ac:dyDescent="0.2">
      <c r="B80" s="65"/>
      <c r="C80" s="65"/>
      <c r="D80" s="65"/>
      <c r="E80" s="65"/>
      <c r="F80" s="65"/>
      <c r="G80" s="65"/>
      <c r="H80" s="65"/>
      <c r="I80" s="65"/>
      <c r="J80" s="65"/>
    </row>
    <row r="81" spans="2:10" x14ac:dyDescent="0.2">
      <c r="B81" s="65"/>
      <c r="C81" s="65"/>
      <c r="D81" s="65"/>
      <c r="E81" s="65"/>
      <c r="F81" s="65"/>
      <c r="G81" s="65"/>
      <c r="H81" s="65"/>
      <c r="I81" s="65"/>
      <c r="J81" s="65"/>
    </row>
    <row r="82" spans="2:10" x14ac:dyDescent="0.2">
      <c r="B82" s="65"/>
      <c r="C82" s="65"/>
      <c r="D82" s="65"/>
      <c r="E82" s="65"/>
      <c r="F82" s="65"/>
      <c r="G82" s="65"/>
      <c r="H82" s="65"/>
      <c r="I82" s="65"/>
      <c r="J82" s="65"/>
    </row>
    <row r="83" spans="2:10" x14ac:dyDescent="0.2">
      <c r="B83" s="65"/>
      <c r="C83" s="65"/>
      <c r="D83" s="65"/>
      <c r="E83" s="65"/>
      <c r="F83" s="65"/>
      <c r="G83" s="65"/>
      <c r="H83" s="65"/>
      <c r="I83" s="65"/>
      <c r="J83" s="65"/>
    </row>
    <row r="84" spans="2:10" x14ac:dyDescent="0.2">
      <c r="B84" s="65"/>
      <c r="C84" s="65"/>
      <c r="D84" s="65"/>
      <c r="E84" s="65"/>
      <c r="F84" s="65"/>
      <c r="G84" s="65"/>
      <c r="H84" s="65"/>
      <c r="I84" s="65"/>
      <c r="J84" s="65"/>
    </row>
    <row r="85" spans="2:10" x14ac:dyDescent="0.2">
      <c r="B85" s="65"/>
      <c r="C85" s="65"/>
      <c r="D85" s="65"/>
      <c r="E85" s="65"/>
      <c r="F85" s="65"/>
      <c r="G85" s="65"/>
      <c r="H85" s="65"/>
      <c r="I85" s="65"/>
      <c r="J85" s="65"/>
    </row>
    <row r="86" spans="2:10" x14ac:dyDescent="0.2">
      <c r="B86" s="65"/>
      <c r="C86" s="65"/>
      <c r="D86" s="65"/>
      <c r="E86" s="65"/>
      <c r="F86" s="65"/>
      <c r="G86" s="65"/>
      <c r="H86" s="65"/>
      <c r="I86" s="65"/>
      <c r="J86" s="65"/>
    </row>
    <row r="87" spans="2:10" x14ac:dyDescent="0.2">
      <c r="B87" s="65"/>
      <c r="C87" s="65"/>
      <c r="D87" s="65"/>
      <c r="E87" s="65"/>
      <c r="F87" s="65"/>
      <c r="G87" s="65"/>
      <c r="H87" s="65"/>
      <c r="I87" s="65"/>
      <c r="J87" s="65"/>
    </row>
    <row r="88" spans="2:10" x14ac:dyDescent="0.2">
      <c r="B88" s="65"/>
      <c r="C88" s="65"/>
      <c r="D88" s="65"/>
      <c r="E88" s="65"/>
      <c r="F88" s="65"/>
      <c r="G88" s="65"/>
      <c r="H88" s="65"/>
      <c r="I88" s="65"/>
      <c r="J88" s="65"/>
    </row>
    <row r="89" spans="2:10" x14ac:dyDescent="0.2">
      <c r="B89" s="65"/>
      <c r="C89" s="65"/>
      <c r="D89" s="65"/>
      <c r="E89" s="65"/>
      <c r="F89" s="65"/>
      <c r="G89" s="65"/>
      <c r="H89" s="65"/>
      <c r="I89" s="65"/>
      <c r="J89" s="65"/>
    </row>
    <row r="90" spans="2:10" x14ac:dyDescent="0.2">
      <c r="B90" s="65"/>
      <c r="C90" s="65"/>
      <c r="D90" s="65"/>
      <c r="E90" s="65"/>
      <c r="F90" s="65"/>
      <c r="G90" s="65"/>
      <c r="H90" s="65"/>
      <c r="I90" s="65"/>
      <c r="J90" s="65"/>
    </row>
    <row r="91" spans="2:10" x14ac:dyDescent="0.2">
      <c r="B91" s="65"/>
      <c r="C91" s="65"/>
      <c r="D91" s="65"/>
      <c r="E91" s="65"/>
      <c r="F91" s="65"/>
      <c r="G91" s="65"/>
      <c r="H91" s="65"/>
      <c r="I91" s="65"/>
      <c r="J91" s="65"/>
    </row>
    <row r="92" spans="2:10" x14ac:dyDescent="0.2">
      <c r="B92" s="65"/>
      <c r="C92" s="65"/>
      <c r="D92" s="65"/>
      <c r="E92" s="65"/>
      <c r="F92" s="65"/>
      <c r="G92" s="65"/>
      <c r="H92" s="65"/>
      <c r="I92" s="65"/>
      <c r="J92" s="65"/>
    </row>
    <row r="93" spans="2:10" x14ac:dyDescent="0.2">
      <c r="B93" s="65"/>
      <c r="C93" s="65"/>
      <c r="D93" s="65"/>
      <c r="E93" s="65"/>
      <c r="F93" s="65"/>
      <c r="G93" s="65"/>
      <c r="H93" s="65"/>
      <c r="I93" s="65"/>
      <c r="J93" s="65"/>
    </row>
    <row r="94" spans="2:10" x14ac:dyDescent="0.2">
      <c r="B94" s="65"/>
      <c r="C94" s="65"/>
      <c r="D94" s="65"/>
      <c r="E94" s="65"/>
      <c r="F94" s="65"/>
      <c r="G94" s="65"/>
      <c r="H94" s="65"/>
      <c r="I94" s="65"/>
      <c r="J94" s="65"/>
    </row>
    <row r="95" spans="2:10" x14ac:dyDescent="0.2">
      <c r="B95" s="65"/>
      <c r="C95" s="65"/>
      <c r="D95" s="65"/>
      <c r="E95" s="65"/>
      <c r="F95" s="65"/>
      <c r="G95" s="65"/>
      <c r="H95" s="65"/>
      <c r="I95" s="65"/>
      <c r="J95" s="65"/>
    </row>
    <row r="96" spans="2:10" x14ac:dyDescent="0.2">
      <c r="B96" s="65"/>
      <c r="C96" s="65"/>
      <c r="D96" s="65"/>
      <c r="E96" s="65"/>
      <c r="F96" s="65"/>
      <c r="G96" s="65"/>
      <c r="H96" s="65"/>
      <c r="I96" s="65"/>
      <c r="J96" s="65"/>
    </row>
    <row r="97" spans="2:10" x14ac:dyDescent="0.2">
      <c r="B97" s="65"/>
      <c r="C97" s="65"/>
      <c r="D97" s="65"/>
      <c r="E97" s="65"/>
      <c r="F97" s="65"/>
      <c r="G97" s="65"/>
      <c r="H97" s="65"/>
      <c r="I97" s="65"/>
      <c r="J97" s="65"/>
    </row>
    <row r="98" spans="2:10" x14ac:dyDescent="0.2">
      <c r="B98" s="65"/>
      <c r="C98" s="65"/>
      <c r="D98" s="65"/>
      <c r="E98" s="65"/>
      <c r="F98" s="65"/>
      <c r="G98" s="65"/>
      <c r="H98" s="65"/>
      <c r="I98" s="65"/>
      <c r="J98" s="65"/>
    </row>
    <row r="99" spans="2:10" x14ac:dyDescent="0.2">
      <c r="B99" s="65"/>
      <c r="C99" s="65"/>
      <c r="D99" s="65"/>
      <c r="E99" s="65"/>
      <c r="F99" s="65"/>
      <c r="G99" s="65"/>
      <c r="H99" s="65"/>
      <c r="I99" s="65"/>
      <c r="J99" s="65"/>
    </row>
    <row r="100" spans="2:10" x14ac:dyDescent="0.2">
      <c r="B100" s="65"/>
      <c r="C100" s="65"/>
      <c r="D100" s="65"/>
      <c r="E100" s="65"/>
      <c r="F100" s="65"/>
      <c r="G100" s="65"/>
      <c r="H100" s="65"/>
      <c r="I100" s="65"/>
      <c r="J100" s="65"/>
    </row>
    <row r="101" spans="2:10" x14ac:dyDescent="0.2">
      <c r="B101" s="65"/>
      <c r="C101" s="65"/>
      <c r="D101" s="65"/>
      <c r="E101" s="65"/>
      <c r="F101" s="65"/>
      <c r="G101" s="65"/>
      <c r="H101" s="65"/>
      <c r="I101" s="65"/>
      <c r="J101" s="65"/>
    </row>
    <row r="102" spans="2:10" x14ac:dyDescent="0.2">
      <c r="B102" s="65"/>
      <c r="C102" s="65"/>
      <c r="D102" s="65"/>
      <c r="E102" s="65"/>
      <c r="F102" s="65"/>
      <c r="G102" s="65"/>
      <c r="H102" s="65"/>
      <c r="I102" s="65"/>
      <c r="J102" s="65"/>
    </row>
    <row r="103" spans="2:10" x14ac:dyDescent="0.2">
      <c r="B103" s="65"/>
      <c r="C103" s="65"/>
      <c r="D103" s="65"/>
      <c r="E103" s="65"/>
      <c r="F103" s="65"/>
      <c r="G103" s="65"/>
      <c r="H103" s="65"/>
      <c r="I103" s="65"/>
      <c r="J103" s="65"/>
    </row>
    <row r="104" spans="2:10" x14ac:dyDescent="0.2">
      <c r="B104" s="65"/>
      <c r="C104" s="65"/>
      <c r="D104" s="65"/>
      <c r="E104" s="65"/>
      <c r="F104" s="65"/>
      <c r="G104" s="65"/>
      <c r="H104" s="65"/>
      <c r="I104" s="65"/>
      <c r="J104" s="65"/>
    </row>
    <row r="105" spans="2:10" x14ac:dyDescent="0.2">
      <c r="B105" s="65"/>
      <c r="C105" s="65"/>
      <c r="D105" s="65"/>
      <c r="E105" s="65"/>
      <c r="F105" s="65"/>
      <c r="G105" s="65"/>
      <c r="H105" s="65"/>
      <c r="I105" s="65"/>
      <c r="J105" s="65"/>
    </row>
    <row r="106" spans="2:10" x14ac:dyDescent="0.2">
      <c r="B106" s="65"/>
      <c r="C106" s="65"/>
      <c r="D106" s="65"/>
      <c r="E106" s="65"/>
      <c r="F106" s="65"/>
      <c r="G106" s="65"/>
      <c r="H106" s="65"/>
      <c r="I106" s="65"/>
      <c r="J106" s="65"/>
    </row>
    <row r="107" spans="2:10" x14ac:dyDescent="0.2">
      <c r="B107" s="65"/>
      <c r="C107" s="65"/>
      <c r="D107" s="65"/>
      <c r="E107" s="65"/>
      <c r="F107" s="65"/>
      <c r="G107" s="65"/>
      <c r="H107" s="65"/>
      <c r="I107" s="65"/>
      <c r="J107" s="65"/>
    </row>
    <row r="108" spans="2:10" x14ac:dyDescent="0.2">
      <c r="B108" s="65"/>
      <c r="C108" s="65"/>
      <c r="D108" s="65"/>
      <c r="E108" s="65"/>
      <c r="F108" s="65"/>
      <c r="G108" s="65"/>
      <c r="H108" s="65"/>
      <c r="I108" s="65"/>
      <c r="J108" s="65"/>
    </row>
    <row r="109" spans="2:10" x14ac:dyDescent="0.2">
      <c r="B109" s="65"/>
      <c r="C109" s="65"/>
      <c r="D109" s="65"/>
      <c r="E109" s="65"/>
      <c r="F109" s="65"/>
      <c r="G109" s="65"/>
      <c r="H109" s="65"/>
      <c r="I109" s="65"/>
      <c r="J109" s="65"/>
    </row>
    <row r="110" spans="2:10" x14ac:dyDescent="0.2">
      <c r="B110" s="65"/>
      <c r="C110" s="65"/>
      <c r="D110" s="65"/>
      <c r="E110" s="65"/>
      <c r="F110" s="65"/>
      <c r="G110" s="65"/>
      <c r="H110" s="65"/>
      <c r="I110" s="65"/>
      <c r="J110" s="65"/>
    </row>
    <row r="111" spans="2:10" x14ac:dyDescent="0.2">
      <c r="B111" s="65"/>
      <c r="C111" s="65"/>
      <c r="D111" s="65"/>
      <c r="E111" s="65"/>
      <c r="F111" s="65"/>
      <c r="G111" s="65"/>
      <c r="H111" s="65"/>
      <c r="I111" s="65"/>
      <c r="J111" s="65"/>
    </row>
    <row r="112" spans="2:10" x14ac:dyDescent="0.2">
      <c r="B112" s="65"/>
      <c r="C112" s="65"/>
      <c r="D112" s="65"/>
      <c r="E112" s="65"/>
      <c r="F112" s="65"/>
      <c r="G112" s="65"/>
      <c r="H112" s="65"/>
      <c r="I112" s="65"/>
      <c r="J112" s="65"/>
    </row>
    <row r="113" spans="2:10" x14ac:dyDescent="0.2"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2:10" x14ac:dyDescent="0.2"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2:10" x14ac:dyDescent="0.2">
      <c r="B115" s="65"/>
      <c r="C115" s="65"/>
      <c r="D115" s="65"/>
      <c r="E115" s="65"/>
      <c r="F115" s="65"/>
      <c r="G115" s="65"/>
      <c r="H115" s="65"/>
      <c r="I115" s="65"/>
      <c r="J115" s="65"/>
    </row>
    <row r="116" spans="2:10" x14ac:dyDescent="0.2">
      <c r="B116" s="65"/>
      <c r="C116" s="65"/>
      <c r="D116" s="65"/>
      <c r="E116" s="65"/>
      <c r="F116" s="65"/>
      <c r="G116" s="65"/>
      <c r="H116" s="65"/>
      <c r="I116" s="65"/>
      <c r="J116" s="65"/>
    </row>
    <row r="117" spans="2:10" x14ac:dyDescent="0.2">
      <c r="B117" s="65"/>
      <c r="C117" s="65"/>
      <c r="D117" s="65"/>
      <c r="E117" s="65"/>
      <c r="F117" s="65"/>
      <c r="G117" s="65"/>
      <c r="H117" s="65"/>
      <c r="I117" s="65"/>
      <c r="J117" s="65"/>
    </row>
    <row r="118" spans="2:10" x14ac:dyDescent="0.2">
      <c r="B118" s="65"/>
      <c r="C118" s="65"/>
      <c r="D118" s="65"/>
      <c r="E118" s="65"/>
      <c r="F118" s="65"/>
      <c r="G118" s="65"/>
      <c r="H118" s="65"/>
      <c r="I118" s="65"/>
      <c r="J118" s="65"/>
    </row>
    <row r="119" spans="2:10" x14ac:dyDescent="0.2">
      <c r="B119" s="65"/>
      <c r="C119" s="65"/>
      <c r="D119" s="65"/>
      <c r="E119" s="65"/>
      <c r="F119" s="65"/>
      <c r="G119" s="65"/>
      <c r="H119" s="65"/>
      <c r="I119" s="65"/>
      <c r="J119" s="65"/>
    </row>
    <row r="120" spans="2:10" x14ac:dyDescent="0.2">
      <c r="B120" s="65"/>
      <c r="C120" s="65"/>
      <c r="D120" s="65"/>
      <c r="E120" s="65"/>
      <c r="F120" s="65"/>
      <c r="G120" s="65"/>
      <c r="H120" s="65"/>
      <c r="I120" s="65"/>
      <c r="J120" s="65"/>
    </row>
    <row r="121" spans="2:10" x14ac:dyDescent="0.2">
      <c r="B121" s="65"/>
      <c r="C121" s="65"/>
      <c r="D121" s="65"/>
      <c r="E121" s="65"/>
      <c r="F121" s="65"/>
      <c r="G121" s="65"/>
      <c r="H121" s="65"/>
      <c r="I121" s="65"/>
      <c r="J121" s="65"/>
    </row>
    <row r="122" spans="2:10" x14ac:dyDescent="0.2">
      <c r="B122" s="65"/>
      <c r="C122" s="65"/>
      <c r="D122" s="65"/>
      <c r="E122" s="65"/>
      <c r="F122" s="65"/>
      <c r="G122" s="65"/>
      <c r="H122" s="65"/>
      <c r="I122" s="65"/>
      <c r="J122" s="65"/>
    </row>
    <row r="123" spans="2:10" x14ac:dyDescent="0.2">
      <c r="B123" s="65"/>
      <c r="C123" s="65"/>
      <c r="D123" s="65"/>
      <c r="E123" s="65"/>
      <c r="F123" s="65"/>
      <c r="G123" s="65"/>
      <c r="H123" s="65"/>
      <c r="I123" s="65"/>
      <c r="J123" s="65"/>
    </row>
    <row r="124" spans="2:10" x14ac:dyDescent="0.2">
      <c r="B124" s="65"/>
      <c r="C124" s="65"/>
      <c r="D124" s="65"/>
      <c r="E124" s="65"/>
      <c r="F124" s="65"/>
      <c r="G124" s="65"/>
      <c r="H124" s="65"/>
      <c r="I124" s="65"/>
      <c r="J124" s="65"/>
    </row>
    <row r="125" spans="2:10" x14ac:dyDescent="0.2">
      <c r="B125" s="65"/>
      <c r="C125" s="65"/>
      <c r="D125" s="65"/>
      <c r="E125" s="65"/>
      <c r="F125" s="65"/>
      <c r="G125" s="65"/>
      <c r="H125" s="65"/>
      <c r="I125" s="65"/>
      <c r="J125" s="65"/>
    </row>
    <row r="126" spans="2:10" x14ac:dyDescent="0.2">
      <c r="B126" s="65"/>
      <c r="C126" s="65"/>
      <c r="D126" s="65"/>
      <c r="E126" s="65"/>
      <c r="F126" s="65"/>
      <c r="G126" s="65"/>
      <c r="H126" s="65"/>
      <c r="I126" s="65"/>
      <c r="J126" s="65"/>
    </row>
    <row r="127" spans="2:10" x14ac:dyDescent="0.2">
      <c r="B127" s="65"/>
      <c r="C127" s="65"/>
      <c r="D127" s="65"/>
      <c r="E127" s="65"/>
      <c r="F127" s="65"/>
      <c r="G127" s="65"/>
      <c r="H127" s="65"/>
      <c r="I127" s="65"/>
      <c r="J127" s="65"/>
    </row>
    <row r="128" spans="2:10" x14ac:dyDescent="0.2">
      <c r="B128" s="65"/>
      <c r="C128" s="65"/>
      <c r="D128" s="65"/>
      <c r="E128" s="65"/>
      <c r="F128" s="65"/>
      <c r="G128" s="65"/>
      <c r="H128" s="65"/>
      <c r="I128" s="65"/>
      <c r="J128" s="65"/>
    </row>
    <row r="129" spans="2:10" x14ac:dyDescent="0.2">
      <c r="B129" s="65"/>
      <c r="C129" s="65"/>
      <c r="D129" s="65"/>
      <c r="E129" s="65"/>
      <c r="F129" s="65"/>
      <c r="G129" s="65"/>
      <c r="H129" s="65"/>
      <c r="I129" s="65"/>
      <c r="J129" s="65"/>
    </row>
    <row r="130" spans="2:10" x14ac:dyDescent="0.2">
      <c r="B130" s="65"/>
      <c r="C130" s="65"/>
      <c r="D130" s="65"/>
      <c r="E130" s="65"/>
      <c r="F130" s="65"/>
      <c r="G130" s="65"/>
      <c r="H130" s="65"/>
      <c r="I130" s="65"/>
      <c r="J130" s="65"/>
    </row>
    <row r="131" spans="2:10" x14ac:dyDescent="0.2">
      <c r="B131" s="65"/>
      <c r="C131" s="65"/>
      <c r="D131" s="65"/>
      <c r="E131" s="65"/>
      <c r="F131" s="65"/>
      <c r="G131" s="65"/>
      <c r="H131" s="65"/>
      <c r="I131" s="65"/>
      <c r="J131" s="65"/>
    </row>
    <row r="132" spans="2:10" x14ac:dyDescent="0.2">
      <c r="B132" s="65"/>
      <c r="C132" s="65"/>
      <c r="D132" s="65"/>
      <c r="E132" s="65"/>
      <c r="F132" s="65"/>
      <c r="G132" s="65"/>
      <c r="H132" s="65"/>
      <c r="I132" s="65"/>
      <c r="J132" s="65"/>
    </row>
    <row r="133" spans="2:10" x14ac:dyDescent="0.2"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2:10" x14ac:dyDescent="0.2"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2:10" x14ac:dyDescent="0.2">
      <c r="B135" s="65"/>
      <c r="C135" s="65"/>
      <c r="D135" s="65"/>
      <c r="E135" s="65"/>
      <c r="F135" s="65"/>
      <c r="G135" s="65"/>
      <c r="H135" s="65"/>
      <c r="I135" s="65"/>
      <c r="J135" s="65"/>
    </row>
    <row r="136" spans="2:10" x14ac:dyDescent="0.2">
      <c r="B136" s="65"/>
      <c r="C136" s="65"/>
      <c r="D136" s="65"/>
      <c r="E136" s="65"/>
      <c r="F136" s="65"/>
      <c r="G136" s="65"/>
      <c r="H136" s="65"/>
      <c r="I136" s="65"/>
      <c r="J136" s="65"/>
    </row>
    <row r="137" spans="2:10" x14ac:dyDescent="0.2">
      <c r="B137" s="65"/>
      <c r="C137" s="65"/>
      <c r="D137" s="65"/>
      <c r="E137" s="65"/>
      <c r="F137" s="65"/>
      <c r="G137" s="65"/>
      <c r="H137" s="65"/>
      <c r="I137" s="65"/>
      <c r="J137" s="65"/>
    </row>
    <row r="138" spans="2:10" x14ac:dyDescent="0.2">
      <c r="B138" s="65"/>
      <c r="C138" s="65"/>
      <c r="D138" s="65"/>
      <c r="E138" s="65"/>
      <c r="F138" s="65"/>
      <c r="G138" s="65"/>
      <c r="H138" s="65"/>
      <c r="I138" s="65"/>
      <c r="J138" s="65"/>
    </row>
    <row r="139" spans="2:10" x14ac:dyDescent="0.2">
      <c r="B139" s="65"/>
      <c r="C139" s="65"/>
      <c r="D139" s="65"/>
      <c r="E139" s="65"/>
      <c r="F139" s="65"/>
      <c r="G139" s="65"/>
      <c r="H139" s="65"/>
      <c r="I139" s="65"/>
      <c r="J139" s="65"/>
    </row>
    <row r="140" spans="2:10" x14ac:dyDescent="0.2">
      <c r="B140" s="65"/>
      <c r="C140" s="65"/>
      <c r="D140" s="65"/>
      <c r="E140" s="65"/>
      <c r="F140" s="65"/>
      <c r="G140" s="65"/>
      <c r="H140" s="65"/>
      <c r="I140" s="65"/>
      <c r="J140" s="65"/>
    </row>
    <row r="141" spans="2:10" x14ac:dyDescent="0.2">
      <c r="B141" s="65"/>
      <c r="C141" s="65"/>
      <c r="D141" s="65"/>
      <c r="E141" s="65"/>
      <c r="F141" s="65"/>
      <c r="G141" s="65"/>
      <c r="H141" s="65"/>
      <c r="I141" s="65"/>
      <c r="J141" s="65"/>
    </row>
    <row r="142" spans="2:10" x14ac:dyDescent="0.2">
      <c r="B142" s="65"/>
      <c r="C142" s="65"/>
      <c r="D142" s="65"/>
      <c r="E142" s="65"/>
      <c r="F142" s="65"/>
      <c r="G142" s="65"/>
      <c r="H142" s="65"/>
      <c r="I142" s="65"/>
      <c r="J142" s="65"/>
    </row>
    <row r="143" spans="2:10" x14ac:dyDescent="0.2"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2:10" x14ac:dyDescent="0.2"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2:10" x14ac:dyDescent="0.2">
      <c r="B145" s="65"/>
      <c r="C145" s="65"/>
      <c r="D145" s="65"/>
      <c r="E145" s="65"/>
      <c r="F145" s="65"/>
      <c r="G145" s="65"/>
      <c r="H145" s="65"/>
      <c r="I145" s="65"/>
      <c r="J145" s="65"/>
    </row>
    <row r="146" spans="2:10" x14ac:dyDescent="0.2">
      <c r="B146" s="65"/>
      <c r="C146" s="65"/>
      <c r="D146" s="65"/>
      <c r="E146" s="65"/>
      <c r="F146" s="65"/>
      <c r="G146" s="65"/>
      <c r="H146" s="65"/>
      <c r="I146" s="65"/>
      <c r="J146" s="65"/>
    </row>
    <row r="147" spans="2:10" x14ac:dyDescent="0.2">
      <c r="B147" s="65"/>
      <c r="C147" s="65"/>
      <c r="D147" s="65"/>
      <c r="E147" s="65"/>
      <c r="F147" s="65"/>
      <c r="G147" s="65"/>
      <c r="H147" s="65"/>
      <c r="I147" s="65"/>
      <c r="J147" s="65"/>
    </row>
    <row r="148" spans="2:10" x14ac:dyDescent="0.2">
      <c r="B148" s="65"/>
      <c r="C148" s="65"/>
      <c r="D148" s="65"/>
      <c r="E148" s="65"/>
      <c r="F148" s="65"/>
      <c r="G148" s="65"/>
      <c r="H148" s="65"/>
      <c r="I148" s="65"/>
      <c r="J148" s="65"/>
    </row>
    <row r="149" spans="2:10" x14ac:dyDescent="0.2">
      <c r="B149" s="65"/>
      <c r="C149" s="65"/>
      <c r="D149" s="65"/>
      <c r="E149" s="65"/>
      <c r="F149" s="65"/>
      <c r="G149" s="65"/>
      <c r="H149" s="65"/>
      <c r="I149" s="65"/>
      <c r="J149" s="65"/>
    </row>
    <row r="150" spans="2:10" x14ac:dyDescent="0.2">
      <c r="B150" s="65"/>
      <c r="C150" s="65"/>
      <c r="D150" s="65"/>
      <c r="E150" s="65"/>
      <c r="F150" s="65"/>
      <c r="G150" s="65"/>
      <c r="H150" s="65"/>
      <c r="I150" s="65"/>
      <c r="J150" s="65"/>
    </row>
    <row r="151" spans="2:10" x14ac:dyDescent="0.2">
      <c r="B151" s="65"/>
      <c r="C151" s="65"/>
      <c r="D151" s="65"/>
      <c r="E151" s="65"/>
      <c r="F151" s="65"/>
      <c r="G151" s="65"/>
      <c r="H151" s="65"/>
      <c r="I151" s="65"/>
      <c r="J151" s="65"/>
    </row>
    <row r="152" spans="2:10" x14ac:dyDescent="0.2">
      <c r="B152" s="65"/>
      <c r="C152" s="65"/>
      <c r="D152" s="65"/>
      <c r="E152" s="65"/>
      <c r="F152" s="65"/>
      <c r="G152" s="65"/>
      <c r="H152" s="65"/>
      <c r="I152" s="65"/>
      <c r="J152" s="65"/>
    </row>
    <row r="153" spans="2:10" x14ac:dyDescent="0.2"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2:10" x14ac:dyDescent="0.2"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2:10" x14ac:dyDescent="0.2">
      <c r="B155" s="65"/>
      <c r="C155" s="65"/>
      <c r="D155" s="65"/>
      <c r="E155" s="65"/>
      <c r="F155" s="65"/>
      <c r="G155" s="65"/>
      <c r="H155" s="65"/>
      <c r="I155" s="65"/>
      <c r="J155" s="65"/>
    </row>
    <row r="156" spans="2:10" x14ac:dyDescent="0.2">
      <c r="B156" s="65"/>
      <c r="C156" s="65"/>
      <c r="D156" s="65"/>
      <c r="E156" s="65"/>
      <c r="F156" s="65"/>
      <c r="G156" s="65"/>
      <c r="H156" s="65"/>
      <c r="I156" s="65"/>
      <c r="J156" s="65"/>
    </row>
    <row r="157" spans="2:10" x14ac:dyDescent="0.2">
      <c r="B157" s="65"/>
      <c r="C157" s="65"/>
      <c r="D157" s="65"/>
      <c r="E157" s="65"/>
      <c r="F157" s="65"/>
      <c r="G157" s="65"/>
      <c r="H157" s="65"/>
      <c r="I157" s="65"/>
      <c r="J157" s="65"/>
    </row>
    <row r="158" spans="2:10" x14ac:dyDescent="0.2">
      <c r="B158" s="65"/>
      <c r="C158" s="65"/>
      <c r="D158" s="65"/>
      <c r="E158" s="65"/>
      <c r="F158" s="65"/>
      <c r="G158" s="65"/>
      <c r="H158" s="65"/>
      <c r="I158" s="65"/>
      <c r="J158" s="65"/>
    </row>
    <row r="159" spans="2:10" x14ac:dyDescent="0.2">
      <c r="B159" s="65"/>
      <c r="C159" s="65"/>
      <c r="D159" s="65"/>
      <c r="E159" s="65"/>
      <c r="F159" s="65"/>
      <c r="G159" s="65"/>
      <c r="H159" s="65"/>
      <c r="I159" s="65"/>
      <c r="J159" s="65"/>
    </row>
    <row r="160" spans="2:10" x14ac:dyDescent="0.2">
      <c r="B160" s="65"/>
      <c r="C160" s="65"/>
      <c r="D160" s="65"/>
      <c r="E160" s="65"/>
      <c r="F160" s="65"/>
      <c r="G160" s="65"/>
      <c r="H160" s="65"/>
      <c r="I160" s="65"/>
      <c r="J160" s="65"/>
    </row>
    <row r="161" spans="2:10" x14ac:dyDescent="0.2">
      <c r="B161" s="65"/>
      <c r="C161" s="65"/>
      <c r="D161" s="65"/>
      <c r="E161" s="65"/>
      <c r="F161" s="65"/>
      <c r="G161" s="65"/>
      <c r="H161" s="65"/>
      <c r="I161" s="65"/>
      <c r="J161" s="65"/>
    </row>
    <row r="162" spans="2:10" x14ac:dyDescent="0.2">
      <c r="B162" s="65"/>
      <c r="C162" s="65"/>
      <c r="D162" s="65"/>
      <c r="E162" s="65"/>
      <c r="F162" s="65"/>
      <c r="G162" s="65"/>
      <c r="H162" s="65"/>
      <c r="I162" s="65"/>
      <c r="J162" s="65"/>
    </row>
    <row r="163" spans="2:10" x14ac:dyDescent="0.2">
      <c r="B163" s="65"/>
      <c r="C163" s="65"/>
      <c r="D163" s="65"/>
      <c r="E163" s="65"/>
      <c r="F163" s="65"/>
      <c r="G163" s="65"/>
      <c r="H163" s="65"/>
      <c r="I163" s="65"/>
      <c r="J163" s="65"/>
    </row>
    <row r="164" spans="2:10" x14ac:dyDescent="0.2">
      <c r="B164" s="65"/>
      <c r="C164" s="65"/>
      <c r="D164" s="65"/>
      <c r="E164" s="65"/>
      <c r="F164" s="65"/>
      <c r="G164" s="65"/>
      <c r="H164" s="65"/>
      <c r="I164" s="65"/>
      <c r="J164" s="65"/>
    </row>
    <row r="165" spans="2:10" x14ac:dyDescent="0.2">
      <c r="B165" s="65"/>
      <c r="C165" s="65"/>
      <c r="D165" s="65"/>
      <c r="E165" s="65"/>
      <c r="F165" s="65"/>
      <c r="G165" s="65"/>
      <c r="H165" s="65"/>
      <c r="I165" s="65"/>
      <c r="J165" s="65"/>
    </row>
    <row r="166" spans="2:10" x14ac:dyDescent="0.2">
      <c r="B166" s="65"/>
      <c r="C166" s="65"/>
      <c r="D166" s="65"/>
      <c r="E166" s="65"/>
      <c r="F166" s="65"/>
      <c r="G166" s="65"/>
      <c r="H166" s="65"/>
      <c r="I166" s="65"/>
      <c r="J166" s="65"/>
    </row>
    <row r="167" spans="2:10" x14ac:dyDescent="0.2">
      <c r="B167" s="65"/>
      <c r="C167" s="65"/>
      <c r="D167" s="65"/>
      <c r="E167" s="65"/>
      <c r="F167" s="65"/>
      <c r="G167" s="65"/>
      <c r="H167" s="65"/>
      <c r="I167" s="65"/>
      <c r="J167" s="65"/>
    </row>
    <row r="168" spans="2:10" x14ac:dyDescent="0.2">
      <c r="B168" s="65"/>
      <c r="C168" s="65"/>
      <c r="D168" s="65"/>
      <c r="E168" s="65"/>
      <c r="F168" s="65"/>
      <c r="G168" s="65"/>
      <c r="H168" s="65"/>
      <c r="I168" s="65"/>
      <c r="J168" s="65"/>
    </row>
    <row r="169" spans="2:10" x14ac:dyDescent="0.2">
      <c r="B169" s="65"/>
      <c r="C169" s="65"/>
      <c r="D169" s="65"/>
      <c r="E169" s="65"/>
      <c r="F169" s="65"/>
      <c r="G169" s="65"/>
      <c r="H169" s="65"/>
      <c r="I169" s="65"/>
      <c r="J169" s="65"/>
    </row>
    <row r="170" spans="2:10" x14ac:dyDescent="0.2">
      <c r="B170" s="65"/>
      <c r="C170" s="65"/>
      <c r="D170" s="65"/>
      <c r="E170" s="65"/>
      <c r="F170" s="65"/>
      <c r="G170" s="65"/>
      <c r="H170" s="65"/>
      <c r="I170" s="65"/>
      <c r="J170" s="65"/>
    </row>
    <row r="171" spans="2:10" x14ac:dyDescent="0.2">
      <c r="B171" s="65"/>
      <c r="C171" s="65"/>
      <c r="D171" s="65"/>
      <c r="E171" s="65"/>
      <c r="F171" s="65"/>
      <c r="G171" s="65"/>
      <c r="H171" s="65"/>
      <c r="I171" s="65"/>
      <c r="J171" s="65"/>
    </row>
    <row r="172" spans="2:10" x14ac:dyDescent="0.2">
      <c r="B172" s="65"/>
      <c r="C172" s="65"/>
      <c r="D172" s="65"/>
      <c r="E172" s="65"/>
      <c r="F172" s="65"/>
      <c r="G172" s="65"/>
      <c r="H172" s="65"/>
      <c r="I172" s="65"/>
      <c r="J172" s="65"/>
    </row>
    <row r="173" spans="2:10" x14ac:dyDescent="0.2">
      <c r="B173" s="65"/>
      <c r="C173" s="65"/>
      <c r="D173" s="65"/>
      <c r="E173" s="65"/>
      <c r="F173" s="65"/>
      <c r="G173" s="65"/>
      <c r="H173" s="65"/>
      <c r="I173" s="65"/>
      <c r="J173" s="65"/>
    </row>
    <row r="174" spans="2:10" x14ac:dyDescent="0.2">
      <c r="B174" s="65"/>
      <c r="C174" s="65"/>
      <c r="D174" s="65"/>
      <c r="E174" s="65"/>
      <c r="F174" s="65"/>
      <c r="G174" s="65"/>
      <c r="H174" s="65"/>
      <c r="I174" s="65"/>
      <c r="J174" s="65"/>
    </row>
    <row r="175" spans="2:10" x14ac:dyDescent="0.2">
      <c r="B175" s="65"/>
      <c r="C175" s="65"/>
      <c r="D175" s="65"/>
      <c r="E175" s="65"/>
      <c r="F175" s="65"/>
      <c r="G175" s="65"/>
      <c r="H175" s="65"/>
      <c r="I175" s="65"/>
      <c r="J175" s="65"/>
    </row>
    <row r="176" spans="2:10" x14ac:dyDescent="0.2">
      <c r="B176" s="65"/>
      <c r="C176" s="65"/>
      <c r="D176" s="65"/>
      <c r="E176" s="65"/>
      <c r="F176" s="65"/>
      <c r="G176" s="65"/>
      <c r="H176" s="65"/>
      <c r="I176" s="65"/>
      <c r="J176" s="65"/>
    </row>
    <row r="177" spans="2:10" x14ac:dyDescent="0.2">
      <c r="B177" s="65"/>
      <c r="C177" s="65"/>
      <c r="D177" s="65"/>
      <c r="E177" s="65"/>
      <c r="F177" s="65"/>
      <c r="G177" s="65"/>
      <c r="H177" s="65"/>
      <c r="I177" s="65"/>
      <c r="J177" s="65"/>
    </row>
    <row r="178" spans="2:10" x14ac:dyDescent="0.2">
      <c r="B178" s="65"/>
      <c r="C178" s="65"/>
      <c r="D178" s="65"/>
      <c r="E178" s="65"/>
      <c r="F178" s="65"/>
      <c r="G178" s="65"/>
      <c r="H178" s="65"/>
      <c r="I178" s="65"/>
      <c r="J178" s="65"/>
    </row>
    <row r="179" spans="2:10" x14ac:dyDescent="0.2">
      <c r="B179" s="65"/>
      <c r="C179" s="65"/>
      <c r="D179" s="65"/>
      <c r="E179" s="65"/>
      <c r="F179" s="65"/>
      <c r="G179" s="65"/>
      <c r="H179" s="65"/>
      <c r="I179" s="65"/>
      <c r="J179" s="65"/>
    </row>
    <row r="180" spans="2:10" x14ac:dyDescent="0.2">
      <c r="B180" s="65"/>
      <c r="C180" s="65"/>
      <c r="D180" s="65"/>
      <c r="E180" s="65"/>
      <c r="F180" s="65"/>
      <c r="G180" s="65"/>
      <c r="H180" s="65"/>
      <c r="I180" s="65"/>
      <c r="J180" s="65"/>
    </row>
    <row r="181" spans="2:10" x14ac:dyDescent="0.2">
      <c r="B181" s="65"/>
      <c r="C181" s="65"/>
      <c r="D181" s="65"/>
      <c r="E181" s="65"/>
      <c r="F181" s="65"/>
      <c r="G181" s="65"/>
      <c r="H181" s="65"/>
      <c r="I181" s="65"/>
      <c r="J181" s="65"/>
    </row>
    <row r="182" spans="2:10" x14ac:dyDescent="0.2">
      <c r="B182" s="65"/>
      <c r="C182" s="65"/>
      <c r="D182" s="65"/>
      <c r="E182" s="65"/>
      <c r="F182" s="65"/>
      <c r="G182" s="65"/>
      <c r="H182" s="65"/>
      <c r="I182" s="65"/>
      <c r="J182" s="65"/>
    </row>
    <row r="183" spans="2:10" x14ac:dyDescent="0.2">
      <c r="B183" s="65"/>
      <c r="C183" s="65"/>
      <c r="D183" s="65"/>
      <c r="E183" s="65"/>
      <c r="F183" s="65"/>
      <c r="G183" s="65"/>
      <c r="H183" s="65"/>
      <c r="I183" s="65"/>
      <c r="J183" s="65"/>
    </row>
    <row r="184" spans="2:10" x14ac:dyDescent="0.2">
      <c r="B184" s="65"/>
      <c r="C184" s="65"/>
      <c r="D184" s="65"/>
      <c r="E184" s="65"/>
      <c r="F184" s="65"/>
      <c r="G184" s="65"/>
      <c r="H184" s="65"/>
      <c r="I184" s="65"/>
      <c r="J184" s="65"/>
    </row>
    <row r="185" spans="2:10" x14ac:dyDescent="0.2">
      <c r="B185" s="65"/>
      <c r="C185" s="65"/>
      <c r="D185" s="65"/>
      <c r="E185" s="65"/>
      <c r="F185" s="65"/>
      <c r="G185" s="65"/>
      <c r="H185" s="65"/>
      <c r="I185" s="65"/>
      <c r="J185" s="65"/>
    </row>
    <row r="186" spans="2:10" x14ac:dyDescent="0.2">
      <c r="B186" s="65"/>
      <c r="C186" s="65"/>
      <c r="D186" s="65"/>
      <c r="E186" s="65"/>
      <c r="F186" s="65"/>
      <c r="G186" s="65"/>
      <c r="H186" s="65"/>
      <c r="I186" s="65"/>
      <c r="J186" s="65"/>
    </row>
    <row r="187" spans="2:10" x14ac:dyDescent="0.2">
      <c r="B187" s="65"/>
      <c r="C187" s="65"/>
      <c r="D187" s="65"/>
      <c r="E187" s="65"/>
      <c r="F187" s="65"/>
      <c r="G187" s="65"/>
      <c r="H187" s="65"/>
      <c r="I187" s="65"/>
      <c r="J187" s="65"/>
    </row>
    <row r="188" spans="2:10" x14ac:dyDescent="0.2">
      <c r="B188" s="65"/>
      <c r="C188" s="65"/>
      <c r="D188" s="65"/>
      <c r="E188" s="65"/>
      <c r="F188" s="65"/>
      <c r="G188" s="65"/>
      <c r="H188" s="65"/>
      <c r="I188" s="65"/>
      <c r="J188" s="65"/>
    </row>
    <row r="189" spans="2:10" x14ac:dyDescent="0.2">
      <c r="B189" s="65"/>
      <c r="C189" s="65"/>
      <c r="D189" s="65"/>
      <c r="E189" s="65"/>
      <c r="F189" s="65"/>
      <c r="G189" s="65"/>
      <c r="H189" s="65"/>
      <c r="I189" s="65"/>
      <c r="J189" s="65"/>
    </row>
    <row r="190" spans="2:10" x14ac:dyDescent="0.2">
      <c r="B190" s="65"/>
      <c r="C190" s="65"/>
      <c r="D190" s="65"/>
      <c r="E190" s="65"/>
      <c r="F190" s="65"/>
      <c r="G190" s="65"/>
      <c r="H190" s="65"/>
      <c r="I190" s="65"/>
      <c r="J190" s="65"/>
    </row>
    <row r="191" spans="2:10" x14ac:dyDescent="0.2">
      <c r="B191" s="65"/>
      <c r="C191" s="65"/>
      <c r="D191" s="65"/>
      <c r="E191" s="65"/>
      <c r="F191" s="65"/>
      <c r="G191" s="65"/>
      <c r="H191" s="65"/>
      <c r="I191" s="65"/>
      <c r="J191" s="65"/>
    </row>
    <row r="192" spans="2:10" x14ac:dyDescent="0.2">
      <c r="B192" s="65"/>
      <c r="C192" s="65"/>
      <c r="D192" s="65"/>
      <c r="E192" s="65"/>
      <c r="F192" s="65"/>
      <c r="G192" s="65"/>
      <c r="H192" s="65"/>
      <c r="I192" s="65"/>
      <c r="J192" s="65"/>
    </row>
    <row r="193" spans="2:10" x14ac:dyDescent="0.2">
      <c r="B193" s="65"/>
      <c r="C193" s="65"/>
      <c r="D193" s="65"/>
      <c r="E193" s="65"/>
      <c r="F193" s="65"/>
      <c r="G193" s="65"/>
      <c r="H193" s="65"/>
      <c r="I193" s="65"/>
      <c r="J193" s="65"/>
    </row>
    <row r="194" spans="2:10" x14ac:dyDescent="0.2">
      <c r="B194" s="65"/>
      <c r="C194" s="65"/>
      <c r="D194" s="65"/>
      <c r="E194" s="65"/>
      <c r="F194" s="65"/>
      <c r="G194" s="65"/>
      <c r="H194" s="65"/>
      <c r="I194" s="65"/>
      <c r="J194" s="65"/>
    </row>
    <row r="195" spans="2:10" x14ac:dyDescent="0.2">
      <c r="B195" s="65"/>
      <c r="C195" s="65"/>
      <c r="D195" s="65"/>
      <c r="E195" s="65"/>
      <c r="F195" s="65"/>
      <c r="G195" s="65"/>
      <c r="H195" s="65"/>
      <c r="I195" s="65"/>
      <c r="J195" s="65"/>
    </row>
    <row r="196" spans="2:10" x14ac:dyDescent="0.2">
      <c r="B196" s="65"/>
      <c r="C196" s="65"/>
      <c r="D196" s="65"/>
      <c r="E196" s="65"/>
      <c r="F196" s="65"/>
      <c r="G196" s="65"/>
      <c r="H196" s="65"/>
      <c r="I196" s="65"/>
      <c r="J196" s="65"/>
    </row>
    <row r="197" spans="2:10" x14ac:dyDescent="0.2">
      <c r="B197" s="65"/>
      <c r="C197" s="65"/>
      <c r="D197" s="65"/>
      <c r="E197" s="65"/>
      <c r="F197" s="65"/>
      <c r="G197" s="65"/>
      <c r="H197" s="65"/>
      <c r="I197" s="65"/>
      <c r="J197" s="65"/>
    </row>
    <row r="198" spans="2:10" x14ac:dyDescent="0.2">
      <c r="B198" s="65"/>
      <c r="C198" s="65"/>
      <c r="D198" s="65"/>
      <c r="E198" s="65"/>
      <c r="F198" s="65"/>
      <c r="G198" s="65"/>
      <c r="H198" s="65"/>
      <c r="I198" s="65"/>
      <c r="J198" s="65"/>
    </row>
    <row r="199" spans="2:10" x14ac:dyDescent="0.2">
      <c r="B199" s="65"/>
      <c r="C199" s="65"/>
      <c r="D199" s="65"/>
      <c r="E199" s="65"/>
      <c r="F199" s="65"/>
      <c r="G199" s="65"/>
      <c r="H199" s="65"/>
      <c r="I199" s="65"/>
      <c r="J199" s="65"/>
    </row>
    <row r="200" spans="2:10" x14ac:dyDescent="0.2">
      <c r="B200" s="65"/>
      <c r="C200" s="65"/>
      <c r="D200" s="65"/>
      <c r="E200" s="65"/>
      <c r="F200" s="65"/>
      <c r="G200" s="65"/>
      <c r="H200" s="65"/>
      <c r="I200" s="65"/>
      <c r="J200" s="65"/>
    </row>
    <row r="201" spans="2:10" x14ac:dyDescent="0.2">
      <c r="B201" s="65"/>
      <c r="C201" s="65"/>
      <c r="D201" s="65"/>
      <c r="E201" s="65"/>
      <c r="F201" s="65"/>
      <c r="G201" s="65"/>
      <c r="H201" s="65"/>
      <c r="I201" s="65"/>
      <c r="J201" s="65"/>
    </row>
    <row r="202" spans="2:10" x14ac:dyDescent="0.2">
      <c r="B202" s="65"/>
      <c r="C202" s="65"/>
      <c r="D202" s="65"/>
      <c r="E202" s="65"/>
      <c r="F202" s="65"/>
      <c r="G202" s="65"/>
      <c r="H202" s="65"/>
      <c r="I202" s="65"/>
      <c r="J202" s="65"/>
    </row>
    <row r="203" spans="2:10" x14ac:dyDescent="0.2">
      <c r="B203" s="65"/>
      <c r="C203" s="65"/>
      <c r="D203" s="65"/>
      <c r="E203" s="65"/>
      <c r="F203" s="65"/>
      <c r="G203" s="65"/>
      <c r="H203" s="65"/>
      <c r="I203" s="65"/>
      <c r="J203" s="65"/>
    </row>
    <row r="204" spans="2:10" x14ac:dyDescent="0.2">
      <c r="B204" s="65"/>
      <c r="C204" s="65"/>
      <c r="D204" s="65"/>
      <c r="E204" s="65"/>
      <c r="F204" s="65"/>
      <c r="G204" s="65"/>
      <c r="H204" s="65"/>
      <c r="I204" s="65"/>
      <c r="J204" s="65"/>
    </row>
    <row r="205" spans="2:10" x14ac:dyDescent="0.2">
      <c r="B205" s="65"/>
      <c r="C205" s="65"/>
      <c r="D205" s="65"/>
      <c r="E205" s="65"/>
      <c r="F205" s="65"/>
      <c r="G205" s="65"/>
      <c r="H205" s="65"/>
      <c r="I205" s="65"/>
      <c r="J205" s="65"/>
    </row>
    <row r="206" spans="2:10" x14ac:dyDescent="0.2">
      <c r="B206" s="65"/>
      <c r="C206" s="65"/>
      <c r="D206" s="65"/>
      <c r="E206" s="65"/>
      <c r="F206" s="65"/>
      <c r="G206" s="65"/>
      <c r="H206" s="65"/>
      <c r="I206" s="65"/>
      <c r="J206" s="65"/>
    </row>
    <row r="207" spans="2:10" x14ac:dyDescent="0.2">
      <c r="B207" s="65"/>
      <c r="C207" s="65"/>
      <c r="D207" s="65"/>
      <c r="E207" s="65"/>
      <c r="F207" s="65"/>
      <c r="G207" s="65"/>
      <c r="H207" s="65"/>
      <c r="I207" s="65"/>
      <c r="J207" s="65"/>
    </row>
    <row r="208" spans="2:10" x14ac:dyDescent="0.2">
      <c r="B208" s="65"/>
      <c r="C208" s="65"/>
      <c r="D208" s="65"/>
      <c r="E208" s="65"/>
      <c r="F208" s="65"/>
      <c r="G208" s="65"/>
      <c r="H208" s="65"/>
      <c r="I208" s="65"/>
      <c r="J208" s="65"/>
    </row>
    <row r="209" spans="2:10" x14ac:dyDescent="0.2">
      <c r="B209" s="65"/>
      <c r="C209" s="65"/>
      <c r="D209" s="65"/>
      <c r="E209" s="65"/>
      <c r="F209" s="65"/>
      <c r="G209" s="65"/>
      <c r="H209" s="65"/>
      <c r="I209" s="65"/>
      <c r="J209" s="65"/>
    </row>
    <row r="210" spans="2:10" x14ac:dyDescent="0.2">
      <c r="B210" s="65"/>
      <c r="C210" s="65"/>
      <c r="D210" s="65"/>
      <c r="E210" s="65"/>
      <c r="F210" s="65"/>
      <c r="G210" s="65"/>
      <c r="H210" s="65"/>
      <c r="I210" s="65"/>
      <c r="J210" s="65"/>
    </row>
    <row r="211" spans="2:10" x14ac:dyDescent="0.2">
      <c r="B211" s="65"/>
      <c r="C211" s="65"/>
      <c r="D211" s="65"/>
      <c r="E211" s="65"/>
      <c r="F211" s="65"/>
      <c r="G211" s="65"/>
      <c r="H211" s="65"/>
      <c r="I211" s="65"/>
      <c r="J211" s="65"/>
    </row>
    <row r="212" spans="2:10" x14ac:dyDescent="0.2">
      <c r="B212" s="65"/>
      <c r="C212" s="65"/>
      <c r="D212" s="65"/>
      <c r="E212" s="65"/>
      <c r="F212" s="65"/>
      <c r="G212" s="65"/>
      <c r="H212" s="65"/>
      <c r="I212" s="65"/>
      <c r="J212" s="65"/>
    </row>
    <row r="213" spans="2:10" x14ac:dyDescent="0.2">
      <c r="B213" s="65"/>
      <c r="C213" s="65"/>
      <c r="D213" s="65"/>
      <c r="E213" s="65"/>
      <c r="F213" s="65"/>
      <c r="G213" s="65"/>
      <c r="H213" s="65"/>
      <c r="I213" s="65"/>
      <c r="J213" s="65"/>
    </row>
    <row r="214" spans="2:10" x14ac:dyDescent="0.2">
      <c r="B214" s="65"/>
      <c r="C214" s="65"/>
      <c r="D214" s="65"/>
      <c r="E214" s="65"/>
      <c r="F214" s="65"/>
      <c r="G214" s="65"/>
      <c r="H214" s="65"/>
      <c r="I214" s="65"/>
      <c r="J214" s="65"/>
    </row>
    <row r="215" spans="2:10" x14ac:dyDescent="0.2">
      <c r="B215" s="65"/>
      <c r="C215" s="65"/>
      <c r="D215" s="65"/>
      <c r="E215" s="65"/>
      <c r="F215" s="65"/>
      <c r="G215" s="65"/>
      <c r="H215" s="65"/>
      <c r="I215" s="65"/>
      <c r="J215" s="65"/>
    </row>
    <row r="216" spans="2:10" x14ac:dyDescent="0.2">
      <c r="B216" s="65"/>
      <c r="C216" s="65"/>
      <c r="D216" s="65"/>
      <c r="E216" s="65"/>
      <c r="F216" s="65"/>
      <c r="G216" s="65"/>
      <c r="H216" s="65"/>
      <c r="I216" s="65"/>
      <c r="J216" s="65"/>
    </row>
    <row r="217" spans="2:10" x14ac:dyDescent="0.2">
      <c r="B217" s="65"/>
      <c r="C217" s="65"/>
      <c r="D217" s="65"/>
      <c r="E217" s="65"/>
      <c r="F217" s="65"/>
      <c r="G217" s="65"/>
      <c r="H217" s="65"/>
      <c r="I217" s="65"/>
      <c r="J217" s="65"/>
    </row>
    <row r="218" spans="2:10" x14ac:dyDescent="0.2">
      <c r="B218" s="65"/>
      <c r="C218" s="65"/>
      <c r="D218" s="65"/>
      <c r="E218" s="65"/>
      <c r="F218" s="65"/>
      <c r="G218" s="65"/>
      <c r="H218" s="65"/>
      <c r="I218" s="65"/>
      <c r="J218" s="65"/>
    </row>
    <row r="219" spans="2:10" x14ac:dyDescent="0.2">
      <c r="B219" s="65"/>
      <c r="C219" s="65"/>
      <c r="D219" s="65"/>
      <c r="E219" s="65"/>
      <c r="F219" s="65"/>
      <c r="G219" s="65"/>
      <c r="H219" s="65"/>
      <c r="I219" s="65"/>
      <c r="J219" s="65"/>
    </row>
    <row r="220" spans="2:10" x14ac:dyDescent="0.2">
      <c r="B220" s="65"/>
      <c r="C220" s="65"/>
      <c r="D220" s="65"/>
      <c r="E220" s="65"/>
      <c r="F220" s="65"/>
      <c r="G220" s="65"/>
      <c r="H220" s="65"/>
      <c r="I220" s="65"/>
      <c r="J220" s="65"/>
    </row>
    <row r="221" spans="2:10" x14ac:dyDescent="0.2">
      <c r="B221" s="65"/>
      <c r="C221" s="65"/>
      <c r="D221" s="65"/>
      <c r="E221" s="65"/>
      <c r="F221" s="65"/>
      <c r="G221" s="65"/>
      <c r="H221" s="65"/>
      <c r="I221" s="65"/>
      <c r="J221" s="65"/>
    </row>
    <row r="222" spans="2:10" x14ac:dyDescent="0.2">
      <c r="B222" s="65"/>
      <c r="C222" s="65"/>
      <c r="D222" s="65"/>
      <c r="E222" s="65"/>
      <c r="F222" s="65"/>
      <c r="G222" s="65"/>
      <c r="H222" s="65"/>
      <c r="I222" s="65"/>
      <c r="J222" s="65"/>
    </row>
    <row r="223" spans="2:10" x14ac:dyDescent="0.2">
      <c r="B223" s="65"/>
      <c r="C223" s="65"/>
      <c r="D223" s="65"/>
      <c r="E223" s="65"/>
      <c r="F223" s="65"/>
      <c r="G223" s="65"/>
      <c r="H223" s="65"/>
      <c r="I223" s="65"/>
      <c r="J223" s="65"/>
    </row>
    <row r="224" spans="2:10" x14ac:dyDescent="0.2">
      <c r="B224" s="65"/>
      <c r="C224" s="65"/>
      <c r="D224" s="65"/>
      <c r="E224" s="65"/>
      <c r="F224" s="65"/>
      <c r="G224" s="65"/>
      <c r="H224" s="65"/>
      <c r="I224" s="65"/>
      <c r="J224" s="65"/>
    </row>
    <row r="225" spans="2:10" x14ac:dyDescent="0.2">
      <c r="B225" s="65"/>
      <c r="C225" s="65"/>
      <c r="D225" s="65"/>
      <c r="E225" s="65"/>
      <c r="F225" s="65"/>
      <c r="G225" s="65"/>
      <c r="H225" s="65"/>
      <c r="I225" s="65"/>
      <c r="J225" s="65"/>
    </row>
    <row r="226" spans="2:10" x14ac:dyDescent="0.2">
      <c r="B226" s="65"/>
      <c r="C226" s="65"/>
      <c r="D226" s="65"/>
      <c r="E226" s="65"/>
      <c r="F226" s="65"/>
      <c r="G226" s="65"/>
      <c r="H226" s="65"/>
      <c r="I226" s="65"/>
      <c r="J226" s="65"/>
    </row>
    <row r="227" spans="2:10" x14ac:dyDescent="0.2">
      <c r="B227" s="65"/>
      <c r="C227" s="65"/>
      <c r="D227" s="65"/>
      <c r="E227" s="65"/>
      <c r="F227" s="65"/>
      <c r="G227" s="65"/>
      <c r="H227" s="65"/>
      <c r="I227" s="65"/>
      <c r="J227" s="65"/>
    </row>
    <row r="228" spans="2:10" x14ac:dyDescent="0.2">
      <c r="B228" s="65"/>
      <c r="C228" s="65"/>
      <c r="D228" s="65"/>
      <c r="E228" s="65"/>
      <c r="F228" s="65"/>
      <c r="G228" s="65"/>
      <c r="H228" s="65"/>
      <c r="I228" s="65"/>
      <c r="J228" s="65"/>
    </row>
    <row r="229" spans="2:10" x14ac:dyDescent="0.2">
      <c r="B229" s="65"/>
      <c r="C229" s="65"/>
      <c r="D229" s="65"/>
      <c r="E229" s="65"/>
      <c r="F229" s="65"/>
      <c r="G229" s="65"/>
      <c r="H229" s="65"/>
      <c r="I229" s="65"/>
      <c r="J229" s="65"/>
    </row>
    <row r="230" spans="2:10" x14ac:dyDescent="0.2">
      <c r="B230" s="65"/>
      <c r="C230" s="65"/>
      <c r="D230" s="65"/>
      <c r="E230" s="65"/>
      <c r="F230" s="65"/>
      <c r="G230" s="65"/>
      <c r="H230" s="65"/>
      <c r="I230" s="65"/>
      <c r="J230" s="65"/>
    </row>
    <row r="231" spans="2:10" x14ac:dyDescent="0.2">
      <c r="B231" s="65"/>
      <c r="C231" s="65"/>
      <c r="D231" s="65"/>
      <c r="E231" s="65"/>
      <c r="F231" s="65"/>
      <c r="G231" s="65"/>
      <c r="H231" s="65"/>
      <c r="I231" s="65"/>
      <c r="J231" s="65"/>
    </row>
    <row r="232" spans="2:10" x14ac:dyDescent="0.2">
      <c r="B232" s="65"/>
      <c r="C232" s="65"/>
      <c r="D232" s="65"/>
      <c r="E232" s="65"/>
      <c r="F232" s="65"/>
      <c r="G232" s="65"/>
      <c r="H232" s="65"/>
      <c r="I232" s="65"/>
      <c r="J232" s="65"/>
    </row>
    <row r="233" spans="2:10" x14ac:dyDescent="0.2">
      <c r="B233" s="65"/>
      <c r="C233" s="65"/>
      <c r="D233" s="65"/>
      <c r="E233" s="65"/>
      <c r="F233" s="65"/>
      <c r="G233" s="65"/>
      <c r="H233" s="65"/>
      <c r="I233" s="65"/>
      <c r="J233" s="65"/>
    </row>
    <row r="234" spans="2:10" x14ac:dyDescent="0.2">
      <c r="B234" s="65"/>
      <c r="C234" s="65"/>
      <c r="D234" s="65"/>
      <c r="E234" s="65"/>
      <c r="F234" s="65"/>
      <c r="G234" s="65"/>
      <c r="H234" s="65"/>
      <c r="I234" s="65"/>
      <c r="J234" s="65"/>
    </row>
    <row r="235" spans="2:10" x14ac:dyDescent="0.2">
      <c r="B235" s="65"/>
      <c r="C235" s="65"/>
      <c r="D235" s="65"/>
      <c r="E235" s="65"/>
      <c r="F235" s="65"/>
      <c r="G235" s="65"/>
      <c r="H235" s="65"/>
      <c r="I235" s="65"/>
      <c r="J235" s="65"/>
    </row>
    <row r="236" spans="2:10" x14ac:dyDescent="0.2">
      <c r="B236" s="65"/>
      <c r="C236" s="65"/>
      <c r="D236" s="65"/>
      <c r="E236" s="65"/>
      <c r="F236" s="65"/>
      <c r="G236" s="65"/>
      <c r="H236" s="65"/>
      <c r="I236" s="65"/>
      <c r="J236" s="65"/>
    </row>
    <row r="237" spans="2:10" x14ac:dyDescent="0.2">
      <c r="B237" s="65"/>
      <c r="C237" s="65"/>
      <c r="D237" s="65"/>
      <c r="E237" s="65"/>
      <c r="F237" s="65"/>
      <c r="G237" s="65"/>
      <c r="H237" s="65"/>
      <c r="I237" s="65"/>
      <c r="J237" s="65"/>
    </row>
    <row r="238" spans="2:10" x14ac:dyDescent="0.2">
      <c r="B238" s="65"/>
      <c r="C238" s="65"/>
      <c r="D238" s="65"/>
      <c r="E238" s="65"/>
      <c r="F238" s="65"/>
      <c r="G238" s="65"/>
      <c r="H238" s="65"/>
      <c r="I238" s="65"/>
      <c r="J238" s="65"/>
    </row>
    <row r="239" spans="2:10" x14ac:dyDescent="0.2">
      <c r="B239" s="65"/>
      <c r="C239" s="65"/>
      <c r="D239" s="65"/>
      <c r="E239" s="65"/>
      <c r="F239" s="65"/>
      <c r="G239" s="65"/>
      <c r="H239" s="65"/>
      <c r="I239" s="65"/>
      <c r="J239" s="65"/>
    </row>
    <row r="240" spans="2:10" x14ac:dyDescent="0.2">
      <c r="B240" s="65"/>
      <c r="C240" s="65"/>
      <c r="D240" s="65"/>
      <c r="E240" s="65"/>
      <c r="F240" s="65"/>
      <c r="G240" s="65"/>
      <c r="H240" s="65"/>
      <c r="I240" s="65"/>
      <c r="J240" s="65"/>
    </row>
    <row r="241" spans="2:10" x14ac:dyDescent="0.2">
      <c r="B241" s="65"/>
      <c r="C241" s="65"/>
      <c r="D241" s="65"/>
      <c r="E241" s="65"/>
      <c r="F241" s="65"/>
      <c r="G241" s="65"/>
      <c r="H241" s="65"/>
      <c r="I241" s="65"/>
      <c r="J241" s="65"/>
    </row>
    <row r="242" spans="2:10" x14ac:dyDescent="0.2">
      <c r="B242" s="65"/>
      <c r="C242" s="65"/>
      <c r="D242" s="65"/>
      <c r="E242" s="65"/>
      <c r="F242" s="65"/>
      <c r="G242" s="65"/>
      <c r="H242" s="65"/>
      <c r="I242" s="65"/>
      <c r="J242" s="65"/>
    </row>
    <row r="243" spans="2:10" x14ac:dyDescent="0.2">
      <c r="B243" s="65"/>
      <c r="C243" s="65"/>
      <c r="D243" s="65"/>
      <c r="E243" s="65"/>
      <c r="F243" s="65"/>
      <c r="G243" s="65"/>
      <c r="H243" s="65"/>
      <c r="I243" s="65"/>
      <c r="J243" s="65"/>
    </row>
    <row r="244" spans="2:10" x14ac:dyDescent="0.2">
      <c r="B244" s="65"/>
      <c r="C244" s="65"/>
      <c r="D244" s="65"/>
      <c r="E244" s="65"/>
      <c r="F244" s="65"/>
      <c r="G244" s="65"/>
      <c r="H244" s="65"/>
      <c r="I244" s="65"/>
      <c r="J244" s="65"/>
    </row>
    <row r="245" spans="2:10" x14ac:dyDescent="0.2">
      <c r="B245" s="65"/>
      <c r="C245" s="65"/>
      <c r="D245" s="65"/>
      <c r="E245" s="65"/>
      <c r="F245" s="65"/>
      <c r="G245" s="65"/>
      <c r="H245" s="65"/>
      <c r="I245" s="65"/>
      <c r="J245" s="65"/>
    </row>
    <row r="246" spans="2:10" x14ac:dyDescent="0.2">
      <c r="B246" s="65"/>
      <c r="C246" s="65"/>
      <c r="D246" s="65"/>
      <c r="E246" s="65"/>
      <c r="F246" s="65"/>
      <c r="G246" s="65"/>
      <c r="H246" s="65"/>
      <c r="I246" s="65"/>
      <c r="J246" s="65"/>
    </row>
    <row r="247" spans="2:10" x14ac:dyDescent="0.2">
      <c r="B247" s="65"/>
      <c r="C247" s="65"/>
      <c r="D247" s="65"/>
      <c r="E247" s="65"/>
      <c r="F247" s="65"/>
      <c r="G247" s="65"/>
      <c r="H247" s="65"/>
      <c r="I247" s="65"/>
      <c r="J247" s="65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J20"/>
  <sheetViews>
    <sheetView workbookViewId="0">
      <selection activeCell="N8" sqref="N8"/>
    </sheetView>
  </sheetViews>
  <sheetFormatPr defaultRowHeight="12.75" x14ac:dyDescent="0.2"/>
  <cols>
    <col min="1" max="1" width="52.7109375" style="44" bestFit="1" customWidth="1"/>
    <col min="2" max="9" width="10.140625" style="44" bestFit="1" customWidth="1"/>
    <col min="10" max="16384" width="9.140625" style="44"/>
  </cols>
  <sheetData>
    <row r="2" spans="1:10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</row>
    <row r="4" spans="1:10" x14ac:dyDescent="0.2">
      <c r="I4" s="154" t="s">
        <v>81</v>
      </c>
    </row>
    <row r="5" spans="1:10" x14ac:dyDescent="0.2">
      <c r="A5" s="75"/>
      <c r="B5" s="190">
        <f>MT_ALL!B5</f>
        <v>42369</v>
      </c>
      <c r="C5" s="190">
        <f>MT_ALL!C5</f>
        <v>42400</v>
      </c>
      <c r="D5" s="190">
        <f>MT_ALL!D5</f>
        <v>42429</v>
      </c>
      <c r="E5" s="190">
        <f>MT_ALL!E5</f>
        <v>42460</v>
      </c>
      <c r="F5" s="190">
        <f>MT_ALL!F5</f>
        <v>42490</v>
      </c>
      <c r="G5" s="190">
        <f>MT_ALL!G5</f>
        <v>42521</v>
      </c>
      <c r="H5" s="190">
        <f>MT_ALL!H5</f>
        <v>42551</v>
      </c>
      <c r="I5" s="190">
        <f>MT_ALL!I5</f>
        <v>42582</v>
      </c>
      <c r="J5" s="187"/>
    </row>
    <row r="6" spans="1:10" x14ac:dyDescent="0.2">
      <c r="A6" s="49" t="str">
        <f>MT_ALL!A6</f>
        <v>Загальна сума державного та гарантованого державою боргу</v>
      </c>
      <c r="B6" s="125">
        <f t="shared" ref="B6:I6" si="0">SUM(B7:B8)</f>
        <v>1572.1801589904999</v>
      </c>
      <c r="C6" s="125">
        <f t="shared" si="0"/>
        <v>1645.6196626974502</v>
      </c>
      <c r="D6" s="125">
        <f t="shared" si="0"/>
        <v>1740.9386519851901</v>
      </c>
      <c r="E6" s="125">
        <f t="shared" si="0"/>
        <v>1710.3810068600296</v>
      </c>
      <c r="F6" s="125">
        <f t="shared" si="0"/>
        <v>1690.0023547570302</v>
      </c>
      <c r="G6" s="125">
        <f t="shared" si="0"/>
        <v>1683.5462830250599</v>
      </c>
      <c r="H6" s="125">
        <f t="shared" si="0"/>
        <v>1668.2529383180399</v>
      </c>
      <c r="I6" s="125">
        <f t="shared" si="0"/>
        <v>1661.3606593371701</v>
      </c>
    </row>
    <row r="7" spans="1:10" x14ac:dyDescent="0.2">
      <c r="A7" s="226" t="str">
        <f>MT_ALL!A7</f>
        <v>Внутрішній борг</v>
      </c>
      <c r="B7" s="189">
        <f>MT_ALL!B7/DMLMLR</f>
        <v>529.46057801733002</v>
      </c>
      <c r="C7" s="189">
        <f>MT_ALL!C7/DMLMLR</f>
        <v>549.60623667476</v>
      </c>
      <c r="D7" s="189">
        <f>MT_ALL!D7/DMLMLR</f>
        <v>565.46842217392998</v>
      </c>
      <c r="E7" s="189">
        <f>MT_ALL!E7/DMLMLR</f>
        <v>553.42067801760993</v>
      </c>
      <c r="F7" s="189">
        <f>MT_ALL!F7/DMLMLR</f>
        <v>567.87816970477002</v>
      </c>
      <c r="G7" s="189">
        <f>MT_ALL!G7/DMLMLR</f>
        <v>572.96418507015994</v>
      </c>
      <c r="H7" s="189">
        <f>MT_ALL!H7/DMLMLR</f>
        <v>570.69084838492006</v>
      </c>
      <c r="I7" s="189">
        <f>MT_ALL!I7/DMLMLR</f>
        <v>565.36432400816</v>
      </c>
    </row>
    <row r="8" spans="1:10" x14ac:dyDescent="0.2">
      <c r="A8" s="226" t="str">
        <f>MT_ALL!A8</f>
        <v>Зовнішній борг</v>
      </c>
      <c r="B8" s="189">
        <f>MT_ALL!B8/DMLMLR</f>
        <v>1042.71958097317</v>
      </c>
      <c r="C8" s="189">
        <f>MT_ALL!C8/DMLMLR</f>
        <v>1096.0134260226901</v>
      </c>
      <c r="D8" s="189">
        <f>MT_ALL!D8/DMLMLR</f>
        <v>1175.47022981126</v>
      </c>
      <c r="E8" s="189">
        <f>MT_ALL!E8/DMLMLR</f>
        <v>1156.9603288424198</v>
      </c>
      <c r="F8" s="189">
        <f>MT_ALL!F8/DMLMLR</f>
        <v>1122.1241850522601</v>
      </c>
      <c r="G8" s="189">
        <f>MT_ALL!G8/DMLMLR</f>
        <v>1110.5820979549001</v>
      </c>
      <c r="H8" s="189">
        <f>MT_ALL!H8/DMLMLR</f>
        <v>1097.56208993312</v>
      </c>
      <c r="I8" s="189">
        <f>MT_ALL!I8/DMLMLR</f>
        <v>1095.99633532901</v>
      </c>
    </row>
    <row r="10" spans="1:10" x14ac:dyDescent="0.2">
      <c r="I10" s="154" t="s">
        <v>48</v>
      </c>
    </row>
    <row r="11" spans="1:10" x14ac:dyDescent="0.2">
      <c r="A11" s="75"/>
      <c r="B11" s="190">
        <f>MT_ALL!B11</f>
        <v>42369</v>
      </c>
      <c r="C11" s="190">
        <f>MT_ALL!C11</f>
        <v>42400</v>
      </c>
      <c r="D11" s="190">
        <f>MT_ALL!D11</f>
        <v>42429</v>
      </c>
      <c r="E11" s="190">
        <f>MT_ALL!E11</f>
        <v>42460</v>
      </c>
      <c r="F11" s="190">
        <f>MT_ALL!F11</f>
        <v>42490</v>
      </c>
      <c r="G11" s="190">
        <f>MT_ALL!G11</f>
        <v>42521</v>
      </c>
      <c r="H11" s="190">
        <f>MT_ALL!H11</f>
        <v>42551</v>
      </c>
      <c r="I11" s="190">
        <f>MT_ALL!I11</f>
        <v>42582</v>
      </c>
    </row>
    <row r="12" spans="1:10" x14ac:dyDescent="0.2">
      <c r="A12" s="49" t="str">
        <f>MT_ALL!A12</f>
        <v>Загальна сума державного та гарантованого державою боргу</v>
      </c>
      <c r="B12" s="125">
        <f t="shared" ref="B12:I12" si="1">SUM(B13:B14)</f>
        <v>65.505686112320006</v>
      </c>
      <c r="C12" s="125">
        <f t="shared" si="1"/>
        <v>65.427591303490004</v>
      </c>
      <c r="D12" s="125">
        <f t="shared" si="1"/>
        <v>64.349583056179995</v>
      </c>
      <c r="E12" s="125">
        <f t="shared" si="1"/>
        <v>65.236759234120001</v>
      </c>
      <c r="F12" s="125">
        <f t="shared" si="1"/>
        <v>67.099457088760005</v>
      </c>
      <c r="G12" s="125">
        <f t="shared" si="1"/>
        <v>66.897645602379995</v>
      </c>
      <c r="H12" s="125">
        <f t="shared" si="1"/>
        <v>67.121006108709992</v>
      </c>
      <c r="I12" s="125">
        <f t="shared" si="1"/>
        <v>66.995200916040005</v>
      </c>
    </row>
    <row r="13" spans="1:10" x14ac:dyDescent="0.2">
      <c r="A13" s="226" t="str">
        <f>MT_ALL!A13</f>
        <v>Внутрішній борг</v>
      </c>
      <c r="B13" s="189">
        <f>MT_ALL!B13/DMLMLR</f>
        <v>22.060244326389999</v>
      </c>
      <c r="C13" s="189">
        <f>MT_ALL!C13/DMLMLR</f>
        <v>21.85159368587</v>
      </c>
      <c r="D13" s="189">
        <f>MT_ALL!D13/DMLMLR</f>
        <v>20.901171420940003</v>
      </c>
      <c r="E13" s="189">
        <f>MT_ALL!E13/DMLMLR</f>
        <v>21.108379584550001</v>
      </c>
      <c r="F13" s="189">
        <f>MT_ALL!F13/DMLMLR</f>
        <v>22.546901649110001</v>
      </c>
      <c r="G13" s="189">
        <f>MT_ALL!G13/DMLMLR</f>
        <v>22.767390111080001</v>
      </c>
      <c r="H13" s="189">
        <f>MT_ALL!H13/DMLMLR</f>
        <v>22.96135258676</v>
      </c>
      <c r="I13" s="189">
        <f>MT_ALL!I13/DMLMLR</f>
        <v>22.7985996086</v>
      </c>
    </row>
    <row r="14" spans="1:10" x14ac:dyDescent="0.2">
      <c r="A14" s="226" t="str">
        <f>MT_ALL!A14</f>
        <v>Зовнішній борг</v>
      </c>
      <c r="B14" s="189">
        <f>MT_ALL!B14/DMLMLR</f>
        <v>43.445441785930001</v>
      </c>
      <c r="C14" s="189">
        <f>MT_ALL!C14/DMLMLR</f>
        <v>43.575997617619997</v>
      </c>
      <c r="D14" s="189">
        <f>MT_ALL!D14/DMLMLR</f>
        <v>43.448411635239999</v>
      </c>
      <c r="E14" s="189">
        <f>MT_ALL!E14/DMLMLR</f>
        <v>44.12837964957</v>
      </c>
      <c r="F14" s="189">
        <f>MT_ALL!F14/DMLMLR</f>
        <v>44.55255543965</v>
      </c>
      <c r="G14" s="189">
        <f>MT_ALL!G14/DMLMLR</f>
        <v>44.130255491299998</v>
      </c>
      <c r="H14" s="189">
        <f>MT_ALL!H14/DMLMLR</f>
        <v>44.159653521949998</v>
      </c>
      <c r="I14" s="189">
        <f>MT_ALL!I14/DMLMLR</f>
        <v>44.196601307440005</v>
      </c>
    </row>
    <row r="16" spans="1:10" x14ac:dyDescent="0.2">
      <c r="I16" s="154" t="s">
        <v>17</v>
      </c>
    </row>
    <row r="17" spans="1:9" x14ac:dyDescent="0.2">
      <c r="A17" s="75"/>
      <c r="B17" s="190">
        <f>MT_ALL!B17</f>
        <v>42369</v>
      </c>
      <c r="C17" s="190">
        <f>MT_ALL!C17</f>
        <v>42400</v>
      </c>
      <c r="D17" s="190">
        <f>MT_ALL!D17</f>
        <v>42429</v>
      </c>
      <c r="E17" s="190">
        <f>MT_ALL!E17</f>
        <v>42460</v>
      </c>
      <c r="F17" s="190">
        <f>MT_ALL!F17</f>
        <v>42490</v>
      </c>
      <c r="G17" s="190">
        <f>MT_ALL!G17</f>
        <v>42521</v>
      </c>
      <c r="H17" s="190">
        <f>MT_ALL!H17</f>
        <v>42551</v>
      </c>
      <c r="I17" s="190">
        <f>MT_ALL!I17</f>
        <v>42582</v>
      </c>
    </row>
    <row r="18" spans="1:9" x14ac:dyDescent="0.2">
      <c r="A18" s="49" t="str">
        <f>MT_ALL!A18</f>
        <v>Загальна сума державного та гарантованого державою боргу</v>
      </c>
      <c r="B18" s="125">
        <f t="shared" ref="B18:I18" si="2">SUM(B19:B20)</f>
        <v>1</v>
      </c>
      <c r="C18" s="125">
        <f t="shared" si="2"/>
        <v>1</v>
      </c>
      <c r="D18" s="125">
        <f t="shared" si="2"/>
        <v>1</v>
      </c>
      <c r="E18" s="125">
        <f t="shared" si="2"/>
        <v>1</v>
      </c>
      <c r="F18" s="125">
        <f t="shared" si="2"/>
        <v>1</v>
      </c>
      <c r="G18" s="125">
        <f t="shared" si="2"/>
        <v>1</v>
      </c>
      <c r="H18" s="125">
        <f t="shared" si="2"/>
        <v>1</v>
      </c>
      <c r="I18" s="125">
        <f t="shared" si="2"/>
        <v>1</v>
      </c>
    </row>
    <row r="19" spans="1:9" x14ac:dyDescent="0.2">
      <c r="A19" s="226" t="str">
        <f>MT_ALL!A19</f>
        <v>Внутрішній борг</v>
      </c>
      <c r="B19" s="61">
        <f>MT_ALL!B19</f>
        <v>0.33676800000000001</v>
      </c>
      <c r="C19" s="61">
        <f>MT_ALL!C19</f>
        <v>0.33398099999999997</v>
      </c>
      <c r="D19" s="61">
        <f>MT_ALL!D19</f>
        <v>0.32480700000000001</v>
      </c>
      <c r="E19" s="61">
        <f>MT_ALL!E19</f>
        <v>0.32356600000000002</v>
      </c>
      <c r="F19" s="61">
        <f>MT_ALL!F19</f>
        <v>0.33602199999999999</v>
      </c>
      <c r="G19" s="61">
        <f>MT_ALL!G19</f>
        <v>0.34033200000000002</v>
      </c>
      <c r="H19" s="61">
        <f>MT_ALL!H19</f>
        <v>0.34208899999999998</v>
      </c>
      <c r="I19" s="61">
        <f>MT_ALL!I19</f>
        <v>0.34030199999999999</v>
      </c>
    </row>
    <row r="20" spans="1:9" x14ac:dyDescent="0.2">
      <c r="A20" s="226" t="str">
        <f>MT_ALL!A20</f>
        <v>Зовнішній борг</v>
      </c>
      <c r="B20" s="61">
        <f>MT_ALL!B20</f>
        <v>0.66323200000000004</v>
      </c>
      <c r="C20" s="61">
        <f>MT_ALL!C20</f>
        <v>0.66601900000000003</v>
      </c>
      <c r="D20" s="61">
        <f>MT_ALL!D20</f>
        <v>0.67519300000000004</v>
      </c>
      <c r="E20" s="61">
        <f>MT_ALL!E20</f>
        <v>0.67643399999999998</v>
      </c>
      <c r="F20" s="61">
        <f>MT_ALL!F20</f>
        <v>0.66397799999999996</v>
      </c>
      <c r="G20" s="61">
        <f>MT_ALL!G20</f>
        <v>0.65966800000000003</v>
      </c>
      <c r="H20" s="61">
        <f>MT_ALL!H20</f>
        <v>0.65791100000000002</v>
      </c>
      <c r="I20" s="61">
        <f>MT_ALL!I20</f>
        <v>0.65969800000000001</v>
      </c>
    </row>
  </sheetData>
  <mergeCells count="1">
    <mergeCell ref="A2:I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P247"/>
  <sheetViews>
    <sheetView workbookViewId="0">
      <selection activeCell="A4" sqref="A4"/>
    </sheetView>
  </sheetViews>
  <sheetFormatPr defaultRowHeight="12.75" x14ac:dyDescent="0.2"/>
  <cols>
    <col min="1" max="1" width="63.28515625" style="44" bestFit="1" customWidth="1"/>
    <col min="2" max="2" width="14.7109375" style="44" customWidth="1"/>
    <col min="3" max="8" width="14.42578125" style="44" bestFit="1" customWidth="1"/>
    <col min="9" max="9" width="13" style="44" customWidth="1"/>
    <col min="10" max="16384" width="9.140625" style="44"/>
  </cols>
  <sheetData>
    <row r="2" spans="1:16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65"/>
      <c r="K2" s="65"/>
      <c r="L2" s="65"/>
      <c r="M2" s="65"/>
      <c r="N2" s="65"/>
      <c r="O2" s="65"/>
      <c r="P2" s="65"/>
    </row>
    <row r="3" spans="1:16" x14ac:dyDescent="0.2">
      <c r="A3" s="235"/>
    </row>
    <row r="4" spans="1:16" s="67" customFormat="1" x14ac:dyDescent="0.2">
      <c r="A4" s="81" t="str">
        <f>$A$2 &amp; " (" &amp;I4 &amp; ")"</f>
        <v>Державний та гарантований державою борг України за поточний рік (млн. грн)</v>
      </c>
      <c r="I4" s="67" t="str">
        <f>VALUAH</f>
        <v>млн. грн</v>
      </c>
    </row>
    <row r="5" spans="1:16" s="171" customFormat="1" x14ac:dyDescent="0.2">
      <c r="A5" s="242"/>
      <c r="B5" s="98">
        <v>42369</v>
      </c>
      <c r="C5" s="98">
        <v>42400</v>
      </c>
      <c r="D5" s="98">
        <v>42429</v>
      </c>
      <c r="E5" s="98">
        <v>42460</v>
      </c>
      <c r="F5" s="98">
        <v>42490</v>
      </c>
      <c r="G5" s="98">
        <v>42521</v>
      </c>
      <c r="H5" s="98">
        <v>42551</v>
      </c>
      <c r="I5" s="136">
        <v>42582</v>
      </c>
    </row>
    <row r="6" spans="1:16" s="204" customFormat="1" x14ac:dyDescent="0.2">
      <c r="A6" s="68" t="s">
        <v>172</v>
      </c>
      <c r="B6" s="173">
        <f t="shared" ref="B6:I6" si="0">SUM(B7:B8)</f>
        <v>1572180.1589905</v>
      </c>
      <c r="C6" s="173">
        <f t="shared" si="0"/>
        <v>1645619.6626974498</v>
      </c>
      <c r="D6" s="173">
        <f t="shared" si="0"/>
        <v>1740938.6519851901</v>
      </c>
      <c r="E6" s="173">
        <f t="shared" si="0"/>
        <v>1710381.0068600301</v>
      </c>
      <c r="F6" s="173">
        <f t="shared" si="0"/>
        <v>1690002.35475703</v>
      </c>
      <c r="G6" s="173">
        <f t="shared" si="0"/>
        <v>1683546.2830250598</v>
      </c>
      <c r="H6" s="173">
        <f t="shared" si="0"/>
        <v>1668252.9383180402</v>
      </c>
      <c r="I6" s="173">
        <f t="shared" si="0"/>
        <v>1661360.6593371702</v>
      </c>
    </row>
    <row r="7" spans="1:16" s="159" customFormat="1" x14ac:dyDescent="0.2">
      <c r="A7" s="225" t="s">
        <v>74</v>
      </c>
      <c r="B7" s="140">
        <v>1334271.60129128</v>
      </c>
      <c r="C7" s="140">
        <v>1392400.3449641599</v>
      </c>
      <c r="D7" s="140">
        <v>1483853.51281361</v>
      </c>
      <c r="E7" s="140">
        <v>1457673.7684841501</v>
      </c>
      <c r="F7" s="140">
        <v>1448913.7072791101</v>
      </c>
      <c r="G7" s="140">
        <v>1448548.3635003499</v>
      </c>
      <c r="H7" s="140">
        <v>1436316.6690444001</v>
      </c>
      <c r="I7" s="202">
        <v>1427360.7607313001</v>
      </c>
    </row>
    <row r="8" spans="1:16" s="159" customFormat="1" x14ac:dyDescent="0.2">
      <c r="A8" s="225" t="s">
        <v>114</v>
      </c>
      <c r="B8" s="140">
        <v>237908.55769921999</v>
      </c>
      <c r="C8" s="140">
        <v>253219.31773328999</v>
      </c>
      <c r="D8" s="140">
        <v>257085.13917158</v>
      </c>
      <c r="E8" s="140">
        <v>252707.23837588</v>
      </c>
      <c r="F8" s="140">
        <v>241088.64747791999</v>
      </c>
      <c r="G8" s="140">
        <v>234997.91952471001</v>
      </c>
      <c r="H8" s="140">
        <v>231936.26927364001</v>
      </c>
      <c r="I8" s="202">
        <v>233999.89860587</v>
      </c>
    </row>
    <row r="9" spans="1:16" x14ac:dyDescent="0.2"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6" x14ac:dyDescent="0.2">
      <c r="A10" s="81" t="str">
        <f>$A$2 &amp; " (" &amp;I10 &amp; ")"</f>
        <v>Державний та гарантований державою борг України за поточний рік (млн. дол. США)</v>
      </c>
      <c r="B10" s="65"/>
      <c r="C10" s="65"/>
      <c r="D10" s="65"/>
      <c r="E10" s="65"/>
      <c r="F10" s="65"/>
      <c r="G10" s="65"/>
      <c r="H10" s="65"/>
      <c r="I10" s="67" t="str">
        <f>VALUSD</f>
        <v>млн. дол. США</v>
      </c>
      <c r="J10" s="65"/>
      <c r="K10" s="65"/>
      <c r="L10" s="65"/>
      <c r="M10" s="65"/>
      <c r="N10" s="65"/>
    </row>
    <row r="11" spans="1:16" s="34" customFormat="1" x14ac:dyDescent="0.2">
      <c r="A11" s="24"/>
      <c r="B11" s="98">
        <v>42369</v>
      </c>
      <c r="C11" s="98">
        <v>42400</v>
      </c>
      <c r="D11" s="98">
        <v>42429</v>
      </c>
      <c r="E11" s="98">
        <v>42460</v>
      </c>
      <c r="F11" s="98">
        <v>42490</v>
      </c>
      <c r="G11" s="98">
        <v>42521</v>
      </c>
      <c r="H11" s="98">
        <v>42551</v>
      </c>
      <c r="I11" s="136">
        <v>42582</v>
      </c>
      <c r="J11" s="171"/>
      <c r="K11" s="171"/>
      <c r="L11" s="171"/>
      <c r="M11" s="171"/>
      <c r="N11" s="171"/>
      <c r="O11" s="171"/>
      <c r="P11" s="171"/>
    </row>
    <row r="12" spans="1:16" s="12" customFormat="1" x14ac:dyDescent="0.2">
      <c r="A12" s="68" t="s">
        <v>172</v>
      </c>
      <c r="B12" s="173">
        <f t="shared" ref="B12:I12" si="1">SUM(B13:B14)</f>
        <v>65505.68611232</v>
      </c>
      <c r="C12" s="173">
        <f t="shared" si="1"/>
        <v>65427.59130349</v>
      </c>
      <c r="D12" s="173">
        <f t="shared" si="1"/>
        <v>64349.583056180003</v>
      </c>
      <c r="E12" s="173">
        <f t="shared" si="1"/>
        <v>65236.75923412</v>
      </c>
      <c r="F12" s="173">
        <f t="shared" si="1"/>
        <v>67099.457088759998</v>
      </c>
      <c r="G12" s="173">
        <f t="shared" si="1"/>
        <v>66897.645602379998</v>
      </c>
      <c r="H12" s="173">
        <f t="shared" si="1"/>
        <v>67121.006108710004</v>
      </c>
      <c r="I12" s="173">
        <f t="shared" si="1"/>
        <v>66995.200916040005</v>
      </c>
      <c r="J12" s="37"/>
      <c r="K12" s="37"/>
      <c r="L12" s="37"/>
      <c r="M12" s="37"/>
      <c r="N12" s="37"/>
    </row>
    <row r="13" spans="1:16" s="222" customFormat="1" x14ac:dyDescent="0.2">
      <c r="A13" s="110" t="s">
        <v>74</v>
      </c>
      <c r="B13" s="140">
        <v>55593.105028710001</v>
      </c>
      <c r="C13" s="140">
        <v>55359.936907720003</v>
      </c>
      <c r="D13" s="140">
        <v>54847.053201540002</v>
      </c>
      <c r="E13" s="244">
        <v>55598.087382320002</v>
      </c>
      <c r="F13" s="244">
        <v>57527.329978679998</v>
      </c>
      <c r="G13" s="244">
        <v>57559.733306089998</v>
      </c>
      <c r="H13" s="244">
        <v>57789.210318520003</v>
      </c>
      <c r="I13" s="86">
        <v>57559.037772720003</v>
      </c>
      <c r="J13" s="234"/>
      <c r="K13" s="234"/>
      <c r="L13" s="234"/>
      <c r="M13" s="234"/>
      <c r="N13" s="234"/>
    </row>
    <row r="14" spans="1:16" s="222" customFormat="1" x14ac:dyDescent="0.2">
      <c r="A14" s="110" t="s">
        <v>114</v>
      </c>
      <c r="B14" s="140">
        <v>9912.5810836100009</v>
      </c>
      <c r="C14" s="140">
        <v>10067.65439577</v>
      </c>
      <c r="D14" s="140">
        <v>9502.5298546400008</v>
      </c>
      <c r="E14" s="244">
        <v>9638.6718517999998</v>
      </c>
      <c r="F14" s="244">
        <v>9572.1271100800004</v>
      </c>
      <c r="G14" s="244">
        <v>9337.9122962900001</v>
      </c>
      <c r="H14" s="244">
        <v>9331.7957901900008</v>
      </c>
      <c r="I14" s="86">
        <v>9436.16314332</v>
      </c>
      <c r="J14" s="234"/>
      <c r="K14" s="234"/>
      <c r="L14" s="234"/>
      <c r="M14" s="234"/>
      <c r="N14" s="234"/>
    </row>
    <row r="15" spans="1:16" x14ac:dyDescent="0.2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</row>
    <row r="16" spans="1:16" s="67" customFormat="1" x14ac:dyDescent="0.2">
      <c r="A16" s="82"/>
      <c r="B16" s="102"/>
      <c r="C16" s="102"/>
      <c r="D16" s="102"/>
      <c r="E16" s="102"/>
      <c r="F16" s="102"/>
      <c r="G16" s="102"/>
      <c r="H16" s="102"/>
      <c r="I16" s="154" t="s">
        <v>17</v>
      </c>
    </row>
    <row r="17" spans="1:16" s="34" customFormat="1" x14ac:dyDescent="0.2">
      <c r="A17" s="7"/>
      <c r="B17" s="98">
        <v>42369</v>
      </c>
      <c r="C17" s="98">
        <v>42400</v>
      </c>
      <c r="D17" s="98">
        <v>42429</v>
      </c>
      <c r="E17" s="98">
        <v>42460</v>
      </c>
      <c r="F17" s="98">
        <v>42490</v>
      </c>
      <c r="G17" s="98">
        <v>42521</v>
      </c>
      <c r="H17" s="98">
        <v>42551</v>
      </c>
      <c r="I17" s="98">
        <v>42582</v>
      </c>
      <c r="J17" s="171"/>
      <c r="K17" s="171"/>
      <c r="L17" s="171"/>
      <c r="M17" s="171"/>
      <c r="N17" s="171"/>
      <c r="O17" s="171"/>
      <c r="P17" s="171"/>
    </row>
    <row r="18" spans="1:16" s="12" customFormat="1" x14ac:dyDescent="0.2">
      <c r="A18" s="68" t="s">
        <v>172</v>
      </c>
      <c r="B18" s="173">
        <f t="shared" ref="B18:I18" si="2">SUM(B19:B20)</f>
        <v>1</v>
      </c>
      <c r="C18" s="173">
        <f t="shared" si="2"/>
        <v>1</v>
      </c>
      <c r="D18" s="173">
        <f t="shared" si="2"/>
        <v>1</v>
      </c>
      <c r="E18" s="173">
        <f t="shared" si="2"/>
        <v>1</v>
      </c>
      <c r="F18" s="173">
        <f t="shared" si="2"/>
        <v>1</v>
      </c>
      <c r="G18" s="173">
        <f t="shared" si="2"/>
        <v>1</v>
      </c>
      <c r="H18" s="173">
        <f t="shared" si="2"/>
        <v>1</v>
      </c>
      <c r="I18" s="173">
        <f t="shared" si="2"/>
        <v>1</v>
      </c>
      <c r="J18" s="37"/>
      <c r="K18" s="37"/>
      <c r="L18" s="37"/>
      <c r="M18" s="37"/>
      <c r="N18" s="37"/>
    </row>
    <row r="19" spans="1:16" s="222" customFormat="1" x14ac:dyDescent="0.2">
      <c r="A19" s="110" t="s">
        <v>74</v>
      </c>
      <c r="B19" s="162">
        <v>0.84867599999999999</v>
      </c>
      <c r="C19" s="162">
        <v>0.84612500000000002</v>
      </c>
      <c r="D19" s="162">
        <v>0.85233000000000003</v>
      </c>
      <c r="E19" s="162">
        <v>0.85225099999999998</v>
      </c>
      <c r="F19" s="162">
        <v>0.85734399999999999</v>
      </c>
      <c r="G19" s="162">
        <v>0.86041500000000004</v>
      </c>
      <c r="H19" s="162">
        <v>0.86097100000000004</v>
      </c>
      <c r="I19" s="194">
        <v>0.85915200000000003</v>
      </c>
      <c r="J19" s="234"/>
      <c r="K19" s="234"/>
      <c r="L19" s="234"/>
      <c r="M19" s="234"/>
      <c r="N19" s="234"/>
    </row>
    <row r="20" spans="1:16" s="222" customFormat="1" x14ac:dyDescent="0.2">
      <c r="A20" s="110" t="s">
        <v>114</v>
      </c>
      <c r="B20" s="162">
        <v>0.15132399999999999</v>
      </c>
      <c r="C20" s="162">
        <v>0.15387500000000001</v>
      </c>
      <c r="D20" s="162">
        <v>0.14767</v>
      </c>
      <c r="E20" s="162">
        <v>0.14774899999999999</v>
      </c>
      <c r="F20" s="162">
        <v>0.14265600000000001</v>
      </c>
      <c r="G20" s="162">
        <v>0.13958499999999999</v>
      </c>
      <c r="H20" s="162">
        <v>0.13902900000000001</v>
      </c>
      <c r="I20" s="194">
        <v>0.140848</v>
      </c>
      <c r="J20" s="234"/>
      <c r="K20" s="234"/>
      <c r="L20" s="234"/>
      <c r="M20" s="234"/>
      <c r="N20" s="234"/>
    </row>
    <row r="21" spans="1:16" x14ac:dyDescent="0.2"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6" x14ac:dyDescent="0.2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6" x14ac:dyDescent="0.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6" x14ac:dyDescent="0.2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</row>
    <row r="25" spans="1:16" s="82" customFormat="1" x14ac:dyDescent="0.2"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</row>
    <row r="26" spans="1:16" x14ac:dyDescent="0.2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</row>
    <row r="27" spans="1:16" x14ac:dyDescent="0.2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</row>
    <row r="28" spans="1:16" x14ac:dyDescent="0.2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</row>
    <row r="29" spans="1:16" x14ac:dyDescent="0.2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</row>
    <row r="30" spans="1:16" x14ac:dyDescent="0.2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</row>
    <row r="31" spans="1:16" x14ac:dyDescent="0.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</row>
    <row r="32" spans="1:16" x14ac:dyDescent="0.2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</row>
    <row r="33" spans="2:14" x14ac:dyDescent="0.2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</row>
    <row r="34" spans="2:14" x14ac:dyDescent="0.2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</row>
    <row r="35" spans="2:14" x14ac:dyDescent="0.2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</row>
    <row r="36" spans="2:14" x14ac:dyDescent="0.2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</row>
    <row r="37" spans="2:14" x14ac:dyDescent="0.2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</row>
    <row r="38" spans="2:14" x14ac:dyDescent="0.2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</row>
    <row r="39" spans="2:14" x14ac:dyDescent="0.2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</row>
    <row r="40" spans="2:14" x14ac:dyDescent="0.2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</row>
    <row r="41" spans="2:14" x14ac:dyDescent="0.2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2:14" x14ac:dyDescent="0.2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</row>
    <row r="43" spans="2:14" x14ac:dyDescent="0.2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</row>
    <row r="44" spans="2:14" x14ac:dyDescent="0.2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</row>
    <row r="45" spans="2:14" x14ac:dyDescent="0.2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</row>
    <row r="46" spans="2:14" x14ac:dyDescent="0.2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</row>
    <row r="47" spans="2:14" x14ac:dyDescent="0.2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</row>
    <row r="48" spans="2:14" x14ac:dyDescent="0.2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</row>
    <row r="49" spans="2:14" x14ac:dyDescent="0.2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2:14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spans="2:14" x14ac:dyDescent="0.2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</row>
    <row r="52" spans="2:14" x14ac:dyDescent="0.2"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spans="2:14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</row>
    <row r="54" spans="2:14" x14ac:dyDescent="0.2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</row>
    <row r="55" spans="2:14" x14ac:dyDescent="0.2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2:14" x14ac:dyDescent="0.2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</row>
    <row r="57" spans="2:14" x14ac:dyDescent="0.2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</row>
    <row r="58" spans="2:14" x14ac:dyDescent="0.2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</row>
    <row r="59" spans="2:14" x14ac:dyDescent="0.2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</row>
    <row r="60" spans="2:14" x14ac:dyDescent="0.2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</row>
    <row r="61" spans="2:14" x14ac:dyDescent="0.2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</row>
    <row r="62" spans="2:14" x14ac:dyDescent="0.2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</row>
    <row r="63" spans="2:14" x14ac:dyDescent="0.2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</row>
    <row r="64" spans="2:14" x14ac:dyDescent="0.2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2:14" x14ac:dyDescent="0.2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2:14" x14ac:dyDescent="0.2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  <row r="67" spans="2:14" x14ac:dyDescent="0.2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</row>
    <row r="68" spans="2:14" x14ac:dyDescent="0.2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2:14" x14ac:dyDescent="0.2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</row>
    <row r="70" spans="2:14" x14ac:dyDescent="0.2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</row>
    <row r="71" spans="2:14" x14ac:dyDescent="0.2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</row>
    <row r="72" spans="2:14" x14ac:dyDescent="0.2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</row>
    <row r="73" spans="2:14" x14ac:dyDescent="0.2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</row>
    <row r="74" spans="2:14" x14ac:dyDescent="0.2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2:14" x14ac:dyDescent="0.2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</row>
    <row r="76" spans="2:14" x14ac:dyDescent="0.2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</row>
    <row r="77" spans="2:14" x14ac:dyDescent="0.2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</row>
    <row r="78" spans="2:14" x14ac:dyDescent="0.2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</row>
    <row r="79" spans="2:14" x14ac:dyDescent="0.2"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</row>
    <row r="80" spans="2:14" x14ac:dyDescent="0.2"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</row>
    <row r="81" spans="2:14" x14ac:dyDescent="0.2"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</row>
    <row r="82" spans="2:14" x14ac:dyDescent="0.2"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</row>
    <row r="83" spans="2:14" x14ac:dyDescent="0.2"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</row>
    <row r="84" spans="2:14" x14ac:dyDescent="0.2"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</row>
    <row r="85" spans="2:14" x14ac:dyDescent="0.2"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</row>
    <row r="86" spans="2:14" x14ac:dyDescent="0.2"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2:14" x14ac:dyDescent="0.2"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</row>
    <row r="88" spans="2:14" x14ac:dyDescent="0.2"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</row>
    <row r="89" spans="2:14" x14ac:dyDescent="0.2"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</row>
    <row r="90" spans="2:14" x14ac:dyDescent="0.2"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</row>
    <row r="91" spans="2:14" x14ac:dyDescent="0.2"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2:14" x14ac:dyDescent="0.2"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</row>
    <row r="93" spans="2:14" x14ac:dyDescent="0.2"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</row>
    <row r="94" spans="2:14" x14ac:dyDescent="0.2"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</row>
    <row r="95" spans="2:14" x14ac:dyDescent="0.2"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</row>
    <row r="96" spans="2:14" x14ac:dyDescent="0.2"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2:14" x14ac:dyDescent="0.2"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</row>
    <row r="98" spans="2:14" x14ac:dyDescent="0.2"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</row>
    <row r="99" spans="2:14" x14ac:dyDescent="0.2"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</row>
    <row r="100" spans="2:14" x14ac:dyDescent="0.2"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</row>
    <row r="101" spans="2:14" x14ac:dyDescent="0.2"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</row>
    <row r="102" spans="2:14" x14ac:dyDescent="0.2"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</row>
    <row r="103" spans="2:14" x14ac:dyDescent="0.2"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</row>
    <row r="104" spans="2:14" x14ac:dyDescent="0.2"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</row>
    <row r="105" spans="2:14" x14ac:dyDescent="0.2"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</row>
    <row r="106" spans="2:14" x14ac:dyDescent="0.2"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</row>
    <row r="107" spans="2:14" x14ac:dyDescent="0.2"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</row>
    <row r="108" spans="2:14" x14ac:dyDescent="0.2"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</row>
    <row r="109" spans="2:14" x14ac:dyDescent="0.2"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</row>
    <row r="110" spans="2:14" x14ac:dyDescent="0.2"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</row>
    <row r="111" spans="2:14" x14ac:dyDescent="0.2"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</row>
    <row r="112" spans="2:14" x14ac:dyDescent="0.2"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</row>
    <row r="113" spans="2:14" x14ac:dyDescent="0.2"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</row>
    <row r="114" spans="2:14" x14ac:dyDescent="0.2"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</row>
    <row r="115" spans="2:14" x14ac:dyDescent="0.2"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</row>
    <row r="116" spans="2:14" x14ac:dyDescent="0.2"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</row>
    <row r="117" spans="2:14" x14ac:dyDescent="0.2"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</row>
    <row r="118" spans="2:14" x14ac:dyDescent="0.2"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</row>
    <row r="119" spans="2:14" x14ac:dyDescent="0.2"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</row>
    <row r="120" spans="2:14" x14ac:dyDescent="0.2"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</row>
    <row r="121" spans="2:14" x14ac:dyDescent="0.2"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</row>
    <row r="122" spans="2:14" x14ac:dyDescent="0.2"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</row>
    <row r="123" spans="2:14" x14ac:dyDescent="0.2"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</row>
    <row r="124" spans="2:14" x14ac:dyDescent="0.2"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</row>
    <row r="125" spans="2:14" x14ac:dyDescent="0.2"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</row>
    <row r="126" spans="2:14" x14ac:dyDescent="0.2"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</row>
    <row r="127" spans="2:14" x14ac:dyDescent="0.2"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</row>
    <row r="128" spans="2:14" x14ac:dyDescent="0.2"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</row>
    <row r="129" spans="2:14" x14ac:dyDescent="0.2"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</row>
    <row r="130" spans="2:14" x14ac:dyDescent="0.2"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</row>
    <row r="131" spans="2:14" x14ac:dyDescent="0.2"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</row>
    <row r="132" spans="2:14" x14ac:dyDescent="0.2"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</row>
    <row r="133" spans="2:14" x14ac:dyDescent="0.2"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</row>
    <row r="134" spans="2:14" x14ac:dyDescent="0.2"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</row>
    <row r="135" spans="2:14" x14ac:dyDescent="0.2"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</row>
    <row r="136" spans="2:14" x14ac:dyDescent="0.2"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</row>
    <row r="137" spans="2:14" x14ac:dyDescent="0.2"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</row>
    <row r="138" spans="2:14" x14ac:dyDescent="0.2"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</row>
    <row r="139" spans="2:14" x14ac:dyDescent="0.2"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</row>
    <row r="140" spans="2:14" x14ac:dyDescent="0.2"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</row>
    <row r="141" spans="2:14" x14ac:dyDescent="0.2"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</row>
    <row r="142" spans="2:14" x14ac:dyDescent="0.2"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</row>
    <row r="143" spans="2:14" x14ac:dyDescent="0.2"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</row>
    <row r="144" spans="2:14" x14ac:dyDescent="0.2"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</row>
    <row r="145" spans="2:14" x14ac:dyDescent="0.2"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</row>
    <row r="146" spans="2:14" x14ac:dyDescent="0.2"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</row>
    <row r="147" spans="2:14" x14ac:dyDescent="0.2"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</row>
    <row r="148" spans="2:14" x14ac:dyDescent="0.2"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</row>
    <row r="149" spans="2:14" x14ac:dyDescent="0.2"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</row>
    <row r="150" spans="2:14" x14ac:dyDescent="0.2"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</row>
    <row r="151" spans="2:14" x14ac:dyDescent="0.2"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</row>
    <row r="152" spans="2:14" x14ac:dyDescent="0.2"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</row>
    <row r="153" spans="2:14" x14ac:dyDescent="0.2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</row>
    <row r="154" spans="2:14" x14ac:dyDescent="0.2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</row>
    <row r="155" spans="2:14" x14ac:dyDescent="0.2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</row>
    <row r="156" spans="2:14" x14ac:dyDescent="0.2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</row>
    <row r="157" spans="2:14" x14ac:dyDescent="0.2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</row>
    <row r="158" spans="2:14" x14ac:dyDescent="0.2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</row>
    <row r="159" spans="2:14" x14ac:dyDescent="0.2"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</row>
    <row r="160" spans="2:14" x14ac:dyDescent="0.2"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</row>
    <row r="161" spans="2:14" x14ac:dyDescent="0.2"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</row>
    <row r="162" spans="2:14" x14ac:dyDescent="0.2"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</row>
    <row r="163" spans="2:14" x14ac:dyDescent="0.2"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</row>
    <row r="164" spans="2:14" x14ac:dyDescent="0.2"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</row>
    <row r="165" spans="2:14" x14ac:dyDescent="0.2"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</row>
    <row r="166" spans="2:14" x14ac:dyDescent="0.2"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</row>
    <row r="167" spans="2:14" x14ac:dyDescent="0.2"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</row>
    <row r="168" spans="2:14" x14ac:dyDescent="0.2"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</row>
    <row r="169" spans="2:14" x14ac:dyDescent="0.2"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</row>
    <row r="170" spans="2:14" x14ac:dyDescent="0.2"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</row>
    <row r="171" spans="2:14" x14ac:dyDescent="0.2"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</row>
    <row r="172" spans="2:14" x14ac:dyDescent="0.2"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</row>
    <row r="173" spans="2:14" x14ac:dyDescent="0.2"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</row>
    <row r="174" spans="2:14" x14ac:dyDescent="0.2"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</row>
    <row r="175" spans="2:14" x14ac:dyDescent="0.2"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</row>
    <row r="176" spans="2:14" x14ac:dyDescent="0.2"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</row>
    <row r="177" spans="2:14" x14ac:dyDescent="0.2"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</row>
    <row r="178" spans="2:14" x14ac:dyDescent="0.2"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</row>
    <row r="179" spans="2:14" x14ac:dyDescent="0.2"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</row>
    <row r="180" spans="2:14" x14ac:dyDescent="0.2"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</row>
    <row r="181" spans="2:14" x14ac:dyDescent="0.2"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</row>
    <row r="182" spans="2:14" x14ac:dyDescent="0.2"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</row>
    <row r="183" spans="2:14" x14ac:dyDescent="0.2"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</row>
    <row r="184" spans="2:14" x14ac:dyDescent="0.2"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</row>
    <row r="185" spans="2:14" x14ac:dyDescent="0.2"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</row>
    <row r="186" spans="2:14" x14ac:dyDescent="0.2"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</row>
    <row r="187" spans="2:14" x14ac:dyDescent="0.2"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</row>
    <row r="188" spans="2:14" x14ac:dyDescent="0.2"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</row>
    <row r="189" spans="2:14" x14ac:dyDescent="0.2"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</row>
    <row r="190" spans="2:14" x14ac:dyDescent="0.2"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</row>
    <row r="191" spans="2:14" x14ac:dyDescent="0.2"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</row>
    <row r="192" spans="2:14" x14ac:dyDescent="0.2"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</row>
    <row r="193" spans="2:14" x14ac:dyDescent="0.2"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</row>
    <row r="194" spans="2:14" x14ac:dyDescent="0.2"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</row>
    <row r="195" spans="2:14" x14ac:dyDescent="0.2"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</row>
    <row r="196" spans="2:14" x14ac:dyDescent="0.2"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</row>
    <row r="197" spans="2:14" x14ac:dyDescent="0.2"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</row>
    <row r="198" spans="2:14" x14ac:dyDescent="0.2"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</row>
    <row r="199" spans="2:14" x14ac:dyDescent="0.2"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</row>
    <row r="200" spans="2:14" x14ac:dyDescent="0.2"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</row>
    <row r="201" spans="2:14" x14ac:dyDescent="0.2"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</row>
    <row r="202" spans="2:14" x14ac:dyDescent="0.2"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</row>
    <row r="203" spans="2:14" x14ac:dyDescent="0.2"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</row>
    <row r="204" spans="2:14" x14ac:dyDescent="0.2"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</row>
    <row r="205" spans="2:14" x14ac:dyDescent="0.2"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</row>
    <row r="206" spans="2:14" x14ac:dyDescent="0.2"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</row>
    <row r="207" spans="2:14" x14ac:dyDescent="0.2"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</row>
    <row r="208" spans="2:14" x14ac:dyDescent="0.2"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</row>
    <row r="209" spans="2:14" x14ac:dyDescent="0.2"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</row>
    <row r="210" spans="2:14" x14ac:dyDescent="0.2"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</row>
    <row r="211" spans="2:14" x14ac:dyDescent="0.2"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</row>
    <row r="212" spans="2:14" x14ac:dyDescent="0.2"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</row>
    <row r="213" spans="2:14" x14ac:dyDescent="0.2"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</row>
    <row r="214" spans="2:14" x14ac:dyDescent="0.2"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</row>
    <row r="215" spans="2:14" x14ac:dyDescent="0.2"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</row>
    <row r="216" spans="2:14" x14ac:dyDescent="0.2"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</row>
    <row r="217" spans="2:14" x14ac:dyDescent="0.2"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</row>
    <row r="218" spans="2:14" x14ac:dyDescent="0.2"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</row>
    <row r="219" spans="2:14" x14ac:dyDescent="0.2"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</row>
    <row r="220" spans="2:14" x14ac:dyDescent="0.2"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</row>
    <row r="221" spans="2:14" x14ac:dyDescent="0.2"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</row>
    <row r="222" spans="2:14" x14ac:dyDescent="0.2"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</row>
    <row r="223" spans="2:14" x14ac:dyDescent="0.2"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</row>
    <row r="224" spans="2:14" x14ac:dyDescent="0.2"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</row>
    <row r="225" spans="2:14" x14ac:dyDescent="0.2"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</row>
    <row r="226" spans="2:14" x14ac:dyDescent="0.2"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</row>
    <row r="227" spans="2:14" x14ac:dyDescent="0.2"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</row>
    <row r="228" spans="2:14" x14ac:dyDescent="0.2"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</row>
    <row r="229" spans="2:14" x14ac:dyDescent="0.2"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</row>
    <row r="230" spans="2:14" x14ac:dyDescent="0.2"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</row>
    <row r="231" spans="2:14" x14ac:dyDescent="0.2"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</row>
    <row r="232" spans="2:14" x14ac:dyDescent="0.2"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</row>
    <row r="233" spans="2:14" x14ac:dyDescent="0.2"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</row>
    <row r="234" spans="2:14" x14ac:dyDescent="0.2"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</row>
    <row r="235" spans="2:14" x14ac:dyDescent="0.2"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</row>
    <row r="236" spans="2:14" x14ac:dyDescent="0.2"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</row>
    <row r="237" spans="2:14" x14ac:dyDescent="0.2"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</row>
    <row r="238" spans="2:14" x14ac:dyDescent="0.2"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</row>
    <row r="239" spans="2:14" x14ac:dyDescent="0.2"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</row>
    <row r="240" spans="2:14" x14ac:dyDescent="0.2"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</row>
    <row r="241" spans="2:14" x14ac:dyDescent="0.2"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</row>
    <row r="242" spans="2:14" x14ac:dyDescent="0.2"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</row>
    <row r="243" spans="2:14" x14ac:dyDescent="0.2"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</row>
    <row r="244" spans="2:14" x14ac:dyDescent="0.2"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</row>
    <row r="245" spans="2:14" x14ac:dyDescent="0.2"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</row>
    <row r="246" spans="2:14" x14ac:dyDescent="0.2"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</row>
    <row r="247" spans="2:14" x14ac:dyDescent="0.2"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44" bestFit="1" customWidth="1"/>
    <col min="2" max="2" width="20" style="44" customWidth="1"/>
    <col min="3" max="3" width="20.85546875" style="44" customWidth="1"/>
    <col min="4" max="4" width="11.42578125" style="44" bestFit="1" customWidth="1"/>
    <col min="5" max="16384" width="9.140625" style="44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31.07.2016 
(за видами відсоткових ставок)</v>
      </c>
      <c r="B2" s="3"/>
      <c r="C2" s="3"/>
      <c r="D2" s="3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 x14ac:dyDescent="0.2">
      <c r="A3" s="1"/>
      <c r="B3" s="1"/>
      <c r="C3" s="1"/>
      <c r="D3" s="1"/>
    </row>
    <row r="4" spans="1:19" s="67" customFormat="1" x14ac:dyDescent="0.2">
      <c r="D4" s="67" t="str">
        <f>VALVAL</f>
        <v>млн. одиниць</v>
      </c>
    </row>
    <row r="5" spans="1:19" s="171" customFormat="1" x14ac:dyDescent="0.2">
      <c r="A5" s="94"/>
      <c r="B5" s="219" t="s">
        <v>173</v>
      </c>
      <c r="C5" s="219" t="s">
        <v>3</v>
      </c>
      <c r="D5" s="219" t="s">
        <v>67</v>
      </c>
    </row>
    <row r="6" spans="1:19" s="220" customFormat="1" ht="15.75" x14ac:dyDescent="0.2">
      <c r="A6" s="95" t="s">
        <v>172</v>
      </c>
      <c r="B6" s="198">
        <f t="shared" ref="B6:D6" si="0">SUM(B$7+ B$8)</f>
        <v>66995.200916040005</v>
      </c>
      <c r="C6" s="198">
        <f t="shared" si="0"/>
        <v>1661360.65933717</v>
      </c>
      <c r="D6" s="72">
        <f t="shared" si="0"/>
        <v>1</v>
      </c>
    </row>
    <row r="7" spans="1:19" s="159" customFormat="1" ht="14.25" x14ac:dyDescent="0.2">
      <c r="A7" s="201" t="s">
        <v>82</v>
      </c>
      <c r="B7" s="114">
        <v>21495.285979609998</v>
      </c>
      <c r="C7" s="114">
        <v>533044.48676088999</v>
      </c>
      <c r="D7" s="13">
        <v>0.32084800000000002</v>
      </c>
    </row>
    <row r="8" spans="1:19" s="159" customFormat="1" ht="14.25" x14ac:dyDescent="0.2">
      <c r="A8" s="201" t="s">
        <v>87</v>
      </c>
      <c r="B8" s="114">
        <v>45499.914936430003</v>
      </c>
      <c r="C8" s="114">
        <v>1128316.1725762801</v>
      </c>
      <c r="D8" s="13">
        <v>0.67915199999999998</v>
      </c>
    </row>
    <row r="9" spans="1:19" x14ac:dyDescent="0.2">
      <c r="B9" s="223"/>
      <c r="C9" s="223"/>
      <c r="D9" s="223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</row>
    <row r="10" spans="1:19" x14ac:dyDescent="0.2">
      <c r="B10" s="223"/>
      <c r="C10" s="223"/>
      <c r="D10" s="223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9" x14ac:dyDescent="0.2">
      <c r="B11" s="223"/>
      <c r="C11" s="223"/>
      <c r="D11" s="223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19" x14ac:dyDescent="0.2"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19" x14ac:dyDescent="0.2"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9" x14ac:dyDescent="0.2"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9" x14ac:dyDescent="0.2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9" x14ac:dyDescent="0.2"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2:17" x14ac:dyDescent="0.2"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2:17" x14ac:dyDescent="0.2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2:17" x14ac:dyDescent="0.2"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2:17" x14ac:dyDescent="0.2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2:17" x14ac:dyDescent="0.2"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2:17" x14ac:dyDescent="0.2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2:17" x14ac:dyDescent="0.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2:17" x14ac:dyDescent="0.2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2:17" x14ac:dyDescent="0.2"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</row>
    <row r="26" spans="2:17" x14ac:dyDescent="0.2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2:17" x14ac:dyDescent="0.2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2:17" x14ac:dyDescent="0.2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2:17" x14ac:dyDescent="0.2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2:17" x14ac:dyDescent="0.2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2:17" x14ac:dyDescent="0.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2:17" x14ac:dyDescent="0.2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2:17" x14ac:dyDescent="0.2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2:17" x14ac:dyDescent="0.2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2:17" x14ac:dyDescent="0.2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2:17" x14ac:dyDescent="0.2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2:17" x14ac:dyDescent="0.2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2:17" x14ac:dyDescent="0.2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2:17" x14ac:dyDescent="0.2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2:17" x14ac:dyDescent="0.2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2:17" x14ac:dyDescent="0.2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2:17" x14ac:dyDescent="0.2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2:17" x14ac:dyDescent="0.2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2:17" x14ac:dyDescent="0.2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2:17" x14ac:dyDescent="0.2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2:17" x14ac:dyDescent="0.2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2:17" x14ac:dyDescent="0.2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2:17" x14ac:dyDescent="0.2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2:17" x14ac:dyDescent="0.2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2:17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2:17" x14ac:dyDescent="0.2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2:17" x14ac:dyDescent="0.2"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2:17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2:17" x14ac:dyDescent="0.2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2:17" x14ac:dyDescent="0.2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2:17" x14ac:dyDescent="0.2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2:17" x14ac:dyDescent="0.2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2:17" x14ac:dyDescent="0.2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2:17" x14ac:dyDescent="0.2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2:17" x14ac:dyDescent="0.2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2:17" x14ac:dyDescent="0.2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2:17" x14ac:dyDescent="0.2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2:17" x14ac:dyDescent="0.2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2:17" x14ac:dyDescent="0.2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2:17" x14ac:dyDescent="0.2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2:17" x14ac:dyDescent="0.2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2:17" x14ac:dyDescent="0.2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2:17" x14ac:dyDescent="0.2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2:17" x14ac:dyDescent="0.2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2:17" x14ac:dyDescent="0.2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2:17" x14ac:dyDescent="0.2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2:17" x14ac:dyDescent="0.2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2:17" x14ac:dyDescent="0.2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</row>
    <row r="74" spans="2:17" x14ac:dyDescent="0.2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</row>
    <row r="75" spans="2:17" x14ac:dyDescent="0.2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2:17" x14ac:dyDescent="0.2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2:17" x14ac:dyDescent="0.2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2:17" x14ac:dyDescent="0.2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2:17" x14ac:dyDescent="0.2"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2:17" x14ac:dyDescent="0.2"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2:17" x14ac:dyDescent="0.2"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2:17" x14ac:dyDescent="0.2"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2:17" x14ac:dyDescent="0.2"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2:17" x14ac:dyDescent="0.2"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2:17" x14ac:dyDescent="0.2"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2:17" x14ac:dyDescent="0.2"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2:17" x14ac:dyDescent="0.2"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2:17" x14ac:dyDescent="0.2"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2:17" x14ac:dyDescent="0.2"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2:17" x14ac:dyDescent="0.2"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2:17" x14ac:dyDescent="0.2"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</row>
    <row r="92" spans="2:17" x14ac:dyDescent="0.2"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2:17" x14ac:dyDescent="0.2"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2:17" x14ac:dyDescent="0.2"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</row>
    <row r="95" spans="2:17" x14ac:dyDescent="0.2"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</row>
    <row r="96" spans="2:17" x14ac:dyDescent="0.2"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7" spans="2:17" x14ac:dyDescent="0.2"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</row>
    <row r="98" spans="2:17" x14ac:dyDescent="0.2"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</row>
    <row r="99" spans="2:17" x14ac:dyDescent="0.2"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</row>
    <row r="100" spans="2:17" x14ac:dyDescent="0.2"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2:17" x14ac:dyDescent="0.2"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</row>
    <row r="102" spans="2:17" x14ac:dyDescent="0.2"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2:17" x14ac:dyDescent="0.2"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2:17" x14ac:dyDescent="0.2"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2:17" x14ac:dyDescent="0.2"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2:17" x14ac:dyDescent="0.2"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2:17" x14ac:dyDescent="0.2"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2:17" x14ac:dyDescent="0.2"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2:17" x14ac:dyDescent="0.2"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2:17" x14ac:dyDescent="0.2"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  <row r="111" spans="2:17" x14ac:dyDescent="0.2"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</row>
    <row r="112" spans="2:17" x14ac:dyDescent="0.2"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2:17" x14ac:dyDescent="0.2"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</row>
    <row r="114" spans="2:17" x14ac:dyDescent="0.2"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2:17" x14ac:dyDescent="0.2"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2:17" x14ac:dyDescent="0.2"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2:17" x14ac:dyDescent="0.2"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</row>
    <row r="118" spans="2:17" x14ac:dyDescent="0.2"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</row>
    <row r="119" spans="2:17" x14ac:dyDescent="0.2"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</row>
    <row r="120" spans="2:17" x14ac:dyDescent="0.2"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2:17" x14ac:dyDescent="0.2"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  <row r="122" spans="2:17" x14ac:dyDescent="0.2"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</row>
    <row r="123" spans="2:17" x14ac:dyDescent="0.2"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2:17" x14ac:dyDescent="0.2"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</row>
    <row r="125" spans="2:17" x14ac:dyDescent="0.2"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</row>
    <row r="126" spans="2:17" x14ac:dyDescent="0.2"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</row>
    <row r="127" spans="2:17" x14ac:dyDescent="0.2"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</row>
    <row r="128" spans="2:17" x14ac:dyDescent="0.2"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</row>
    <row r="129" spans="2:17" x14ac:dyDescent="0.2"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</row>
    <row r="130" spans="2:17" x14ac:dyDescent="0.2"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</row>
    <row r="131" spans="2:17" x14ac:dyDescent="0.2"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</row>
    <row r="132" spans="2:17" x14ac:dyDescent="0.2"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</row>
    <row r="133" spans="2:17" x14ac:dyDescent="0.2"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</row>
    <row r="134" spans="2:17" x14ac:dyDescent="0.2"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</row>
    <row r="135" spans="2:17" x14ac:dyDescent="0.2"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</row>
    <row r="136" spans="2:17" x14ac:dyDescent="0.2"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</row>
    <row r="137" spans="2:17" x14ac:dyDescent="0.2"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</row>
    <row r="138" spans="2:17" x14ac:dyDescent="0.2"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</row>
    <row r="139" spans="2:17" x14ac:dyDescent="0.2"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2:17" x14ac:dyDescent="0.2"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2:17" x14ac:dyDescent="0.2"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2:17" x14ac:dyDescent="0.2"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</row>
    <row r="143" spans="2:17" x14ac:dyDescent="0.2"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</row>
    <row r="144" spans="2:17" x14ac:dyDescent="0.2"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</row>
    <row r="145" spans="2:17" x14ac:dyDescent="0.2"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</row>
    <row r="146" spans="2:17" x14ac:dyDescent="0.2"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</row>
    <row r="147" spans="2:17" x14ac:dyDescent="0.2"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</row>
    <row r="148" spans="2:17" x14ac:dyDescent="0.2"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</row>
    <row r="149" spans="2:17" x14ac:dyDescent="0.2"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</row>
    <row r="150" spans="2:17" x14ac:dyDescent="0.2"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 x14ac:dyDescent="0.2"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2:17" x14ac:dyDescent="0.2"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</row>
    <row r="153" spans="2:17" x14ac:dyDescent="0.2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</row>
    <row r="154" spans="2:17" x14ac:dyDescent="0.2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</row>
    <row r="155" spans="2:17" x14ac:dyDescent="0.2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</row>
    <row r="156" spans="2:17" x14ac:dyDescent="0.2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</row>
    <row r="157" spans="2:17" x14ac:dyDescent="0.2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</row>
    <row r="158" spans="2:17" x14ac:dyDescent="0.2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</row>
    <row r="159" spans="2:17" x14ac:dyDescent="0.2"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</row>
    <row r="160" spans="2:17" x14ac:dyDescent="0.2"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2:17" x14ac:dyDescent="0.2"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2:17" x14ac:dyDescent="0.2"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2:17" x14ac:dyDescent="0.2"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2:17" x14ac:dyDescent="0.2"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5" spans="2:17" x14ac:dyDescent="0.2"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</row>
    <row r="166" spans="2:17" x14ac:dyDescent="0.2"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2:17" x14ac:dyDescent="0.2"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2:17" x14ac:dyDescent="0.2"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2:17" x14ac:dyDescent="0.2"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2:17" x14ac:dyDescent="0.2"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  <row r="171" spans="2:17" x14ac:dyDescent="0.2"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</row>
    <row r="172" spans="2:17" x14ac:dyDescent="0.2"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</row>
    <row r="173" spans="2:17" x14ac:dyDescent="0.2"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</row>
    <row r="174" spans="2:17" x14ac:dyDescent="0.2"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</row>
    <row r="175" spans="2:17" x14ac:dyDescent="0.2"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</row>
    <row r="176" spans="2:17" x14ac:dyDescent="0.2"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</row>
    <row r="177" spans="2:17" x14ac:dyDescent="0.2"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</row>
    <row r="178" spans="2:17" x14ac:dyDescent="0.2"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</row>
    <row r="179" spans="2:17" x14ac:dyDescent="0.2"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</row>
    <row r="180" spans="2:17" x14ac:dyDescent="0.2"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</row>
    <row r="181" spans="2:17" x14ac:dyDescent="0.2"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</row>
    <row r="182" spans="2:17" x14ac:dyDescent="0.2"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</row>
    <row r="183" spans="2:17" x14ac:dyDescent="0.2"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</row>
    <row r="184" spans="2:17" x14ac:dyDescent="0.2"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</row>
    <row r="185" spans="2:17" x14ac:dyDescent="0.2"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</row>
    <row r="186" spans="2:17" x14ac:dyDescent="0.2"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</row>
    <row r="187" spans="2:17" x14ac:dyDescent="0.2"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</row>
    <row r="188" spans="2:17" x14ac:dyDescent="0.2"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</row>
    <row r="189" spans="2:17" x14ac:dyDescent="0.2"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</row>
    <row r="190" spans="2:17" x14ac:dyDescent="0.2"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</row>
    <row r="191" spans="2:17" x14ac:dyDescent="0.2"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</row>
    <row r="192" spans="2:17" x14ac:dyDescent="0.2"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</row>
    <row r="193" spans="2:17" x14ac:dyDescent="0.2"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</row>
    <row r="194" spans="2:17" x14ac:dyDescent="0.2"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</row>
    <row r="195" spans="2:17" x14ac:dyDescent="0.2"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</row>
    <row r="196" spans="2:17" x14ac:dyDescent="0.2"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</row>
    <row r="197" spans="2:17" x14ac:dyDescent="0.2"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</row>
    <row r="198" spans="2:17" x14ac:dyDescent="0.2"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</row>
    <row r="199" spans="2:17" x14ac:dyDescent="0.2"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</row>
    <row r="200" spans="2:17" x14ac:dyDescent="0.2"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</row>
    <row r="201" spans="2:17" x14ac:dyDescent="0.2"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</row>
    <row r="202" spans="2:17" x14ac:dyDescent="0.2"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</row>
    <row r="203" spans="2:17" x14ac:dyDescent="0.2"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</row>
    <row r="204" spans="2:17" x14ac:dyDescent="0.2"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</row>
    <row r="205" spans="2:17" x14ac:dyDescent="0.2"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</row>
    <row r="206" spans="2:17" x14ac:dyDescent="0.2"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</row>
    <row r="207" spans="2:17" x14ac:dyDescent="0.2"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</row>
    <row r="208" spans="2:17" x14ac:dyDescent="0.2"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</row>
    <row r="209" spans="2:17" x14ac:dyDescent="0.2"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</row>
    <row r="210" spans="2:17" x14ac:dyDescent="0.2"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</row>
    <row r="211" spans="2:17" x14ac:dyDescent="0.2"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</row>
    <row r="212" spans="2:17" x14ac:dyDescent="0.2"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</row>
    <row r="213" spans="2:17" x14ac:dyDescent="0.2"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</row>
    <row r="214" spans="2:17" x14ac:dyDescent="0.2"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</row>
    <row r="215" spans="2:17" x14ac:dyDescent="0.2"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</row>
    <row r="216" spans="2:17" x14ac:dyDescent="0.2"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</row>
    <row r="217" spans="2:17" x14ac:dyDescent="0.2"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</row>
    <row r="218" spans="2:17" x14ac:dyDescent="0.2"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</row>
    <row r="219" spans="2:17" x14ac:dyDescent="0.2"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</row>
    <row r="220" spans="2:17" x14ac:dyDescent="0.2"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</row>
    <row r="221" spans="2:17" x14ac:dyDescent="0.2"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</row>
    <row r="222" spans="2:17" x14ac:dyDescent="0.2"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</row>
    <row r="223" spans="2:17" x14ac:dyDescent="0.2"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</row>
    <row r="224" spans="2:17" x14ac:dyDescent="0.2"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</row>
    <row r="225" spans="2:17" x14ac:dyDescent="0.2"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</row>
    <row r="226" spans="2:17" x14ac:dyDescent="0.2"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</row>
    <row r="227" spans="2:17" x14ac:dyDescent="0.2"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</row>
    <row r="228" spans="2:17" x14ac:dyDescent="0.2"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</row>
    <row r="229" spans="2:17" x14ac:dyDescent="0.2"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</row>
    <row r="230" spans="2:17" x14ac:dyDescent="0.2"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</row>
    <row r="231" spans="2:17" x14ac:dyDescent="0.2"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2:17" x14ac:dyDescent="0.2"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</row>
    <row r="233" spans="2:17" x14ac:dyDescent="0.2"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</row>
    <row r="234" spans="2:17" x14ac:dyDescent="0.2"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</row>
    <row r="235" spans="2:17" x14ac:dyDescent="0.2"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</row>
    <row r="236" spans="2:17" x14ac:dyDescent="0.2"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</row>
    <row r="237" spans="2:17" x14ac:dyDescent="0.2"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</row>
    <row r="238" spans="2:17" x14ac:dyDescent="0.2"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</row>
    <row r="239" spans="2:17" x14ac:dyDescent="0.2"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</row>
    <row r="240" spans="2:17" x14ac:dyDescent="0.2"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</row>
    <row r="241" spans="2:17" x14ac:dyDescent="0.2"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</row>
    <row r="242" spans="2:17" x14ac:dyDescent="0.2"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</row>
    <row r="243" spans="2:17" x14ac:dyDescent="0.2"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</row>
    <row r="244" spans="2:17" x14ac:dyDescent="0.2"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</row>
    <row r="245" spans="2:17" x14ac:dyDescent="0.2"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</row>
    <row r="246" spans="2:17" x14ac:dyDescent="0.2"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</row>
    <row r="247" spans="2:17" x14ac:dyDescent="0.2"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MFWF-347-92241</_dlc_DocId>
    <_dlc_DocIdUrl xmlns="acedc1b3-a6a6-4744-bb8f-c9b717f8a9c9">
      <Url>http://workflow/12000/12100/12130/_layouts/DocIdRedir.aspx?ID=MFWF-347-92241</Url>
      <Description>MFWF-347-92241</Description>
    </_dlc_DocIdUrl>
  </documentManagement>
</p:properties>
</file>

<file path=customXml/itemProps1.xml><?xml version="1.0" encoding="utf-8"?>
<ds:datastoreItem xmlns:ds="http://schemas.openxmlformats.org/officeDocument/2006/customXml" ds:itemID="{79B45B96-924D-49B6-AE50-3D467CE065F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A3B5C9F-FDF3-418E-931E-2FA91B512E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9B0798-18F5-40BA-A0B6-64DDFF6F22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EB0CEC2-0F81-450A-B315-C432064F78FF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acedc1b3-a6a6-4744-bb8f-c9b717f8a9c9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39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76</vt:i4>
      </vt:variant>
    </vt:vector>
  </HeadingPairs>
  <TitlesOfParts>
    <vt:vector size="140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RATE (2)</vt:lpstr>
      <vt:lpstr>CUR_M</vt:lpstr>
      <vt:lpstr>CUR</vt:lpstr>
      <vt:lpstr>CUR_CMP</vt:lpstr>
      <vt:lpstr>CUR_M_EXT</vt:lpstr>
      <vt:lpstr>CUR_CMP_EXT</vt:lpstr>
      <vt:lpstr>DKT1</vt:lpstr>
      <vt:lpstr>CUR (2)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'CUR (2)'!CURNAMECUR</vt:lpstr>
      <vt:lpstr>CURNAMECUR</vt:lpstr>
      <vt:lpstr>'CUR (2)'!CURNAMEKIND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'RATE (2)'!RATENAMESTRUCT1</vt:lpstr>
      <vt:lpstr>RATENAMESTRUCT1</vt:lpstr>
      <vt:lpstr>'RATE (2)'!RATENAMESTRUCT2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Користувач Windows</cp:lastModifiedBy>
  <cp:lastPrinted>2016-08-26T08:49:24Z</cp:lastPrinted>
  <dcterms:created xsi:type="dcterms:W3CDTF">2016-08-23T11:38:49Z</dcterms:created>
  <dcterms:modified xsi:type="dcterms:W3CDTF">2016-08-26T08:49:28Z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c5ed025f-a6fb-4336-b5c2-492685b9a9a2</vt:lpwstr>
  </property>
</Properties>
</file>