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45" windowWidth="15480" windowHeight="11640" tabRatio="917"/>
  </bookViews>
  <sheets>
    <sheet name="DKT2" sheetId="30" r:id="rId1"/>
    <sheet name="MKT2_UAH" sheetId="7" r:id="rId2"/>
    <sheet name="MKT2_USD" sheetId="8" r:id="rId3"/>
    <sheet name="RATE_M" sheetId="19" r:id="rId4"/>
    <sheet name="RATE" sheetId="20" r:id="rId5"/>
    <sheet name="CUR_M" sheetId="24" r:id="rId6"/>
    <sheet name="CUR" sheetId="25" r:id="rId7"/>
    <sheet name="YKT2_UAH" sheetId="48" r:id="rId8"/>
    <sheet name="YKT2_USD" sheetId="49" r:id="rId9"/>
    <sheet name="DTK2" sheetId="31" r:id="rId10"/>
    <sheet name="DATA" sheetId="61" r:id="rId11"/>
  </sheets>
  <definedNames>
    <definedName name="AVGDTERM">#REF!</definedName>
    <definedName name="CK_05">'DKT2'!$A$7</definedName>
    <definedName name="CK_05C6">#REF!</definedName>
    <definedName name="CK_05G6">#REF!</definedName>
    <definedName name="CKMDUAH">MKT2_UAH!$A$6</definedName>
    <definedName name="CKMDUSD">MKT2_USD!$A$6</definedName>
    <definedName name="CKMPERC">#REF!</definedName>
    <definedName name="CKMUAH">#REF!</definedName>
    <definedName name="CKMUSD">#REF!</definedName>
    <definedName name="CKPERC">#REF!</definedName>
    <definedName name="CKUAH">#REF!</definedName>
    <definedName name="CKUSD">#REF!</definedName>
    <definedName name="CUR_CMP1">#REF!</definedName>
    <definedName name="CUR_CMPD4">#REF!</definedName>
    <definedName name="CUR_CMPD5">#REF!</definedName>
    <definedName name="CUR_CMPEXT">#REF!</definedName>
    <definedName name="CUR_CMPEXTD4">#REF!</definedName>
    <definedName name="CUR_CMPEXTD5">#REF!</definedName>
    <definedName name="CUR_CMPEXTKD4">#REF!</definedName>
    <definedName name="CUR_CMPEXTKD5">#REF!</definedName>
    <definedName name="CUR_CMPEXTKIND">#REF!</definedName>
    <definedName name="CUR_CMPS1">#REF!</definedName>
    <definedName name="CUR_CMPS1D4">#REF!</definedName>
    <definedName name="CUR_CMPS1D5">#REF!</definedName>
    <definedName name="CUR_CMPS2">#REF!</definedName>
    <definedName name="CUR_CMPS2D4">#REF!</definedName>
    <definedName name="CUR_CMPS2D5">#REF!</definedName>
    <definedName name="CURNAME">CUR_M!$A$7</definedName>
    <definedName name="CURNAMECUR">CUR!$A$7</definedName>
    <definedName name="CURNAMEKIND">CUR!$A$20</definedName>
    <definedName name="DDELIMER">DATA!$B$4</definedName>
    <definedName name="DKRGUAR">#REF!</definedName>
    <definedName name="DKRSTATE">#REF!</definedName>
    <definedName name="DKT">#REF!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#REF!</definedName>
    <definedName name="DTKYUAH">#REF!</definedName>
    <definedName name="DTKYUSD">#REF!</definedName>
    <definedName name="DTMDUAH">#REF!</definedName>
    <definedName name="DTMDUSD">#REF!</definedName>
    <definedName name="DTMPERC">#REF!</definedName>
    <definedName name="DTMUAH">#REF!</definedName>
    <definedName name="DTMUSD">#REF!</definedName>
    <definedName name="DTR">#REF!</definedName>
    <definedName name="DTYPERC">#REF!</definedName>
    <definedName name="DTYUAH">#REF!</definedName>
    <definedName name="DTYUSD">#REF!</definedName>
    <definedName name="KINDCMP">#REF!</definedName>
    <definedName name="KINDKMPD4">#REF!</definedName>
    <definedName name="KINDKMPD5">#REF!</definedName>
    <definedName name="R0">#REF!</definedName>
    <definedName name="RATEGROUPKIND">#REF!</definedName>
    <definedName name="RATEKIND">#REF!</definedName>
    <definedName name="RATENAMEALL">RATE_M!$A$7</definedName>
    <definedName name="RATENAMESTRUCT1">RATE!$A$7</definedName>
    <definedName name="RATENAMESTRUCT2">RATE!$A$17</definedName>
    <definedName name="RATENAMESTRUCTCMP">#REF!</definedName>
    <definedName name="RATENAMESTRUCTCMP2">#REF!</definedName>
    <definedName name="RCMP2D4">#REF!</definedName>
    <definedName name="RCMP2D5">#REF!</definedName>
    <definedName name="RCMPD4">#REF!</definedName>
    <definedName name="RCMPD5">#REF!</definedName>
    <definedName name="REPORT_REGIME">DATA!$A$8</definedName>
    <definedName name="SRATED">#REF!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C4" i="61"/>
  <c r="C3" i="61"/>
  <c r="F112" i="49"/>
  <c r="E112" i="49"/>
  <c r="D112" i="49"/>
  <c r="C112" i="49"/>
  <c r="B112" i="49"/>
  <c r="F108" i="49"/>
  <c r="E108" i="49"/>
  <c r="D108" i="49"/>
  <c r="C108" i="49"/>
  <c r="B108" i="49"/>
  <c r="F95" i="49"/>
  <c r="E95" i="49"/>
  <c r="D95" i="49"/>
  <c r="C95" i="49"/>
  <c r="B95" i="49"/>
  <c r="F93" i="49"/>
  <c r="E93" i="49"/>
  <c r="D93" i="49"/>
  <c r="C93" i="49"/>
  <c r="B93" i="49"/>
  <c r="F87" i="49"/>
  <c r="E87" i="49"/>
  <c r="D87" i="49"/>
  <c r="C87" i="49"/>
  <c r="B87" i="49"/>
  <c r="G86" i="49"/>
  <c r="F84" i="49"/>
  <c r="E84" i="49"/>
  <c r="D84" i="49"/>
  <c r="C84" i="49"/>
  <c r="B84" i="49"/>
  <c r="F80" i="49"/>
  <c r="E80" i="49"/>
  <c r="D80" i="49"/>
  <c r="C80" i="49"/>
  <c r="B80" i="49"/>
  <c r="F67" i="49"/>
  <c r="E67" i="49"/>
  <c r="D67" i="49"/>
  <c r="C67" i="49"/>
  <c r="B67" i="49"/>
  <c r="G66" i="49"/>
  <c r="G65" i="49" s="1"/>
  <c r="F63" i="49"/>
  <c r="E63" i="49"/>
  <c r="D63" i="49"/>
  <c r="C63" i="49"/>
  <c r="B63" i="49"/>
  <c r="F52" i="49"/>
  <c r="E52" i="49"/>
  <c r="D52" i="49"/>
  <c r="C52" i="49"/>
  <c r="B52" i="49"/>
  <c r="F49" i="49"/>
  <c r="E49" i="49"/>
  <c r="D49" i="49"/>
  <c r="C49" i="49"/>
  <c r="B49" i="49"/>
  <c r="F41" i="49"/>
  <c r="F33" i="49" s="1"/>
  <c r="E41" i="49"/>
  <c r="D41" i="49"/>
  <c r="C41" i="49"/>
  <c r="B41" i="49"/>
  <c r="F34" i="49"/>
  <c r="E34" i="49"/>
  <c r="D34" i="49"/>
  <c r="C34" i="49"/>
  <c r="B34" i="49"/>
  <c r="G33" i="49"/>
  <c r="F31" i="49"/>
  <c r="F8" i="49" s="1"/>
  <c r="E31" i="49"/>
  <c r="D31" i="49"/>
  <c r="C31" i="49"/>
  <c r="B31" i="49"/>
  <c r="B8" i="49" s="1"/>
  <c r="F9" i="49"/>
  <c r="E9" i="49"/>
  <c r="E8" i="49" s="1"/>
  <c r="D9" i="49"/>
  <c r="C9" i="49"/>
  <c r="B9" i="49"/>
  <c r="G8" i="49"/>
  <c r="G7" i="49" s="1"/>
  <c r="G4" i="49"/>
  <c r="F112" i="48"/>
  <c r="E112" i="48"/>
  <c r="D112" i="48"/>
  <c r="C112" i="48"/>
  <c r="B112" i="48"/>
  <c r="F108" i="48"/>
  <c r="E108" i="48"/>
  <c r="D108" i="48"/>
  <c r="C108" i="48"/>
  <c r="B108" i="48"/>
  <c r="F95" i="48"/>
  <c r="E95" i="48"/>
  <c r="D95" i="48"/>
  <c r="C95" i="48"/>
  <c r="B95" i="48"/>
  <c r="F93" i="48"/>
  <c r="E93" i="48"/>
  <c r="D93" i="48"/>
  <c r="C93" i="48"/>
  <c r="B93" i="48"/>
  <c r="F87" i="48"/>
  <c r="E87" i="48"/>
  <c r="D87" i="48"/>
  <c r="C87" i="48"/>
  <c r="B87" i="48"/>
  <c r="G86" i="48"/>
  <c r="F84" i="48"/>
  <c r="E84" i="48"/>
  <c r="D84" i="48"/>
  <c r="C84" i="48"/>
  <c r="B84" i="48"/>
  <c r="F80" i="48"/>
  <c r="E80" i="48"/>
  <c r="D80" i="48"/>
  <c r="C80" i="48"/>
  <c r="B80" i="48"/>
  <c r="F67" i="48"/>
  <c r="F66" i="48" s="1"/>
  <c r="E67" i="48"/>
  <c r="D67" i="48"/>
  <c r="C67" i="48"/>
  <c r="B67" i="48"/>
  <c r="G66" i="48"/>
  <c r="G65" i="48" s="1"/>
  <c r="F63" i="48"/>
  <c r="E63" i="48"/>
  <c r="D63" i="48"/>
  <c r="C63" i="48"/>
  <c r="B63" i="48"/>
  <c r="F52" i="48"/>
  <c r="E52" i="48"/>
  <c r="D52" i="48"/>
  <c r="C52" i="48"/>
  <c r="B52" i="48"/>
  <c r="F49" i="48"/>
  <c r="E49" i="48"/>
  <c r="D49" i="48"/>
  <c r="C49" i="48"/>
  <c r="B49" i="48"/>
  <c r="F41" i="48"/>
  <c r="E41" i="48"/>
  <c r="D41" i="48"/>
  <c r="D33" i="48" s="1"/>
  <c r="C41" i="48"/>
  <c r="B41" i="48"/>
  <c r="F34" i="48"/>
  <c r="E34" i="48"/>
  <c r="E33" i="48" s="1"/>
  <c r="D34" i="48"/>
  <c r="C34" i="48"/>
  <c r="B34" i="48"/>
  <c r="G33" i="48"/>
  <c r="F31" i="48"/>
  <c r="E31" i="48"/>
  <c r="D31" i="48"/>
  <c r="C31" i="48"/>
  <c r="B31" i="48"/>
  <c r="F9" i="48"/>
  <c r="F8" i="48" s="1"/>
  <c r="E9" i="48"/>
  <c r="D9" i="48"/>
  <c r="C9" i="48"/>
  <c r="B9" i="48"/>
  <c r="B8" i="48" s="1"/>
  <c r="G8" i="48"/>
  <c r="C8" i="48"/>
  <c r="C87" i="31"/>
  <c r="B87" i="31"/>
  <c r="C79" i="31"/>
  <c r="B79" i="31"/>
  <c r="C77" i="31"/>
  <c r="B77" i="31"/>
  <c r="C71" i="31"/>
  <c r="B71" i="31"/>
  <c r="D70" i="31"/>
  <c r="C68" i="31"/>
  <c r="B68" i="31"/>
  <c r="C64" i="31"/>
  <c r="B64" i="31"/>
  <c r="C62" i="31"/>
  <c r="B62" i="31"/>
  <c r="C56" i="31"/>
  <c r="B56" i="31"/>
  <c r="C49" i="31"/>
  <c r="C48" i="31" s="1"/>
  <c r="B49" i="31"/>
  <c r="D48" i="31"/>
  <c r="D47" i="31" s="1"/>
  <c r="C45" i="31"/>
  <c r="B45" i="31"/>
  <c r="C41" i="31"/>
  <c r="B41" i="31"/>
  <c r="C33" i="31"/>
  <c r="B33" i="31"/>
  <c r="D32" i="31"/>
  <c r="B32" i="31"/>
  <c r="C30" i="31"/>
  <c r="B30" i="31"/>
  <c r="C10" i="31"/>
  <c r="B10" i="31"/>
  <c r="B9" i="31" s="1"/>
  <c r="B8" i="31" s="1"/>
  <c r="D9" i="31"/>
  <c r="D5" i="31"/>
  <c r="A2" i="31"/>
  <c r="C87" i="30"/>
  <c r="B87" i="30"/>
  <c r="C79" i="30"/>
  <c r="B79" i="30"/>
  <c r="C77" i="30"/>
  <c r="B77" i="30"/>
  <c r="C71" i="30"/>
  <c r="B71" i="30"/>
  <c r="B70" i="30" s="1"/>
  <c r="D70" i="30"/>
  <c r="C70" i="30"/>
  <c r="C68" i="30"/>
  <c r="B68" i="30"/>
  <c r="C64" i="30"/>
  <c r="B64" i="30"/>
  <c r="C56" i="30"/>
  <c r="C55" i="30" s="1"/>
  <c r="C54" i="30" s="1"/>
  <c r="B56" i="30"/>
  <c r="D55" i="30"/>
  <c r="D54" i="30" s="1"/>
  <c r="B55" i="30"/>
  <c r="B54" i="30" s="1"/>
  <c r="C52" i="30"/>
  <c r="B52" i="30"/>
  <c r="C48" i="30"/>
  <c r="B48" i="30"/>
  <c r="C46" i="30"/>
  <c r="B46" i="30"/>
  <c r="C40" i="30"/>
  <c r="B40" i="30"/>
  <c r="C33" i="30"/>
  <c r="C32" i="30" s="1"/>
  <c r="B33" i="30"/>
  <c r="D32" i="30"/>
  <c r="B32" i="30"/>
  <c r="C30" i="30"/>
  <c r="B30" i="30"/>
  <c r="C10" i="30"/>
  <c r="C9" i="30" s="1"/>
  <c r="B10" i="30"/>
  <c r="B9" i="30" s="1"/>
  <c r="B8" i="30" s="1"/>
  <c r="B7" i="30" s="1"/>
  <c r="D9" i="30"/>
  <c r="D8" i="30"/>
  <c r="D5" i="30"/>
  <c r="A2" i="30"/>
  <c r="C28" i="25"/>
  <c r="B28" i="25"/>
  <c r="C21" i="25"/>
  <c r="C20" i="25" s="1"/>
  <c r="B21" i="25"/>
  <c r="D18" i="25"/>
  <c r="B18" i="25"/>
  <c r="D7" i="25"/>
  <c r="C7" i="25"/>
  <c r="B7" i="25"/>
  <c r="D5" i="25"/>
  <c r="A2" i="25"/>
  <c r="D7" i="24"/>
  <c r="C7" i="24"/>
  <c r="B7" i="24"/>
  <c r="D5" i="24"/>
  <c r="A2" i="24"/>
  <c r="C22" i="20"/>
  <c r="B22" i="20"/>
  <c r="C18" i="20"/>
  <c r="B18" i="20"/>
  <c r="C17" i="20"/>
  <c r="D15" i="20"/>
  <c r="B15" i="20"/>
  <c r="D7" i="20"/>
  <c r="C7" i="20"/>
  <c r="B7" i="20"/>
  <c r="D5" i="20"/>
  <c r="A2" i="20"/>
  <c r="D7" i="19"/>
  <c r="C7" i="19"/>
  <c r="B7" i="19"/>
  <c r="D5" i="19"/>
  <c r="A2" i="19"/>
  <c r="G90" i="8"/>
  <c r="F90" i="8"/>
  <c r="E90" i="8"/>
  <c r="D90" i="8"/>
  <c r="C90" i="8"/>
  <c r="B90" i="8"/>
  <c r="G79" i="8"/>
  <c r="F79" i="8"/>
  <c r="E79" i="8"/>
  <c r="D79" i="8"/>
  <c r="C79" i="8"/>
  <c r="B79" i="8"/>
  <c r="G77" i="8"/>
  <c r="F77" i="8"/>
  <c r="E77" i="8"/>
  <c r="D77" i="8"/>
  <c r="C77" i="8"/>
  <c r="B77" i="8"/>
  <c r="G71" i="8"/>
  <c r="G70" i="8" s="1"/>
  <c r="F71" i="8"/>
  <c r="E71" i="8"/>
  <c r="D71" i="8"/>
  <c r="D70" i="8" s="1"/>
  <c r="C71" i="8"/>
  <c r="B71" i="8"/>
  <c r="H70" i="8"/>
  <c r="G68" i="8"/>
  <c r="F68" i="8"/>
  <c r="E68" i="8"/>
  <c r="D68" i="8"/>
  <c r="C68" i="8"/>
  <c r="B68" i="8"/>
  <c r="G64" i="8"/>
  <c r="F64" i="8"/>
  <c r="E64" i="8"/>
  <c r="D64" i="8"/>
  <c r="C64" i="8"/>
  <c r="B64" i="8"/>
  <c r="G56" i="8"/>
  <c r="G55" i="8" s="1"/>
  <c r="F56" i="8"/>
  <c r="E56" i="8"/>
  <c r="D56" i="8"/>
  <c r="C56" i="8"/>
  <c r="C55" i="8" s="1"/>
  <c r="B56" i="8"/>
  <c r="B55" i="8" s="1"/>
  <c r="H55" i="8"/>
  <c r="G52" i="8"/>
  <c r="F52" i="8"/>
  <c r="E52" i="8"/>
  <c r="D52" i="8"/>
  <c r="C52" i="8"/>
  <c r="B52" i="8"/>
  <c r="G48" i="8"/>
  <c r="F48" i="8"/>
  <c r="E48" i="8"/>
  <c r="D48" i="8"/>
  <c r="C48" i="8"/>
  <c r="B48" i="8"/>
  <c r="G46" i="8"/>
  <c r="F46" i="8"/>
  <c r="E46" i="8"/>
  <c r="D46" i="8"/>
  <c r="C46" i="8"/>
  <c r="B46" i="8"/>
  <c r="G40" i="8"/>
  <c r="F40" i="8"/>
  <c r="E40" i="8"/>
  <c r="D40" i="8"/>
  <c r="C40" i="8"/>
  <c r="B40" i="8"/>
  <c r="G33" i="8"/>
  <c r="F33" i="8"/>
  <c r="F32" i="8" s="1"/>
  <c r="E33" i="8"/>
  <c r="D33" i="8"/>
  <c r="C33" i="8"/>
  <c r="B33" i="8"/>
  <c r="B32" i="8" s="1"/>
  <c r="H32" i="8"/>
  <c r="G30" i="8"/>
  <c r="F30" i="8"/>
  <c r="E30" i="8"/>
  <c r="D30" i="8"/>
  <c r="D8" i="8" s="1"/>
  <c r="C30" i="8"/>
  <c r="B30" i="8"/>
  <c r="G9" i="8"/>
  <c r="F9" i="8"/>
  <c r="F8" i="8" s="1"/>
  <c r="E9" i="8"/>
  <c r="D9" i="8"/>
  <c r="C9" i="8"/>
  <c r="B9" i="8"/>
  <c r="B8" i="8" s="1"/>
  <c r="H8" i="8"/>
  <c r="H4" i="8"/>
  <c r="G90" i="7"/>
  <c r="F90" i="7"/>
  <c r="E90" i="7"/>
  <c r="D90" i="7"/>
  <c r="C90" i="7"/>
  <c r="B90" i="7"/>
  <c r="G79" i="7"/>
  <c r="F79" i="7"/>
  <c r="E79" i="7"/>
  <c r="D79" i="7"/>
  <c r="C79" i="7"/>
  <c r="B79" i="7"/>
  <c r="G77" i="7"/>
  <c r="F77" i="7"/>
  <c r="E77" i="7"/>
  <c r="D77" i="7"/>
  <c r="C77" i="7"/>
  <c r="B77" i="7"/>
  <c r="G71" i="7"/>
  <c r="F71" i="7"/>
  <c r="F70" i="7" s="1"/>
  <c r="E71" i="7"/>
  <c r="E70" i="7" s="1"/>
  <c r="D71" i="7"/>
  <c r="C71" i="7"/>
  <c r="B71" i="7"/>
  <c r="B70" i="7" s="1"/>
  <c r="H70" i="7"/>
  <c r="C70" i="7"/>
  <c r="G68" i="7"/>
  <c r="F68" i="7"/>
  <c r="E68" i="7"/>
  <c r="D68" i="7"/>
  <c r="C68" i="7"/>
  <c r="B68" i="7"/>
  <c r="G64" i="7"/>
  <c r="F64" i="7"/>
  <c r="E64" i="7"/>
  <c r="D64" i="7"/>
  <c r="C64" i="7"/>
  <c r="B64" i="7"/>
  <c r="G56" i="7"/>
  <c r="G55" i="7" s="1"/>
  <c r="F56" i="7"/>
  <c r="E56" i="7"/>
  <c r="D56" i="7"/>
  <c r="C56" i="7"/>
  <c r="B56" i="7"/>
  <c r="H55" i="7"/>
  <c r="D55" i="7"/>
  <c r="H54" i="7"/>
  <c r="G52" i="7"/>
  <c r="F52" i="7"/>
  <c r="E52" i="7"/>
  <c r="D52" i="7"/>
  <c r="C52" i="7"/>
  <c r="B52" i="7"/>
  <c r="G48" i="7"/>
  <c r="F48" i="7"/>
  <c r="E48" i="7"/>
  <c r="D48" i="7"/>
  <c r="C48" i="7"/>
  <c r="B48" i="7"/>
  <c r="G46" i="7"/>
  <c r="F46" i="7"/>
  <c r="E46" i="7"/>
  <c r="D46" i="7"/>
  <c r="C46" i="7"/>
  <c r="B46" i="7"/>
  <c r="G40" i="7"/>
  <c r="F40" i="7"/>
  <c r="E40" i="7"/>
  <c r="D40" i="7"/>
  <c r="C40" i="7"/>
  <c r="B40" i="7"/>
  <c r="G33" i="7"/>
  <c r="F33" i="7"/>
  <c r="E33" i="7"/>
  <c r="E32" i="7" s="1"/>
  <c r="D33" i="7"/>
  <c r="C33" i="7"/>
  <c r="C32" i="7" s="1"/>
  <c r="B33" i="7"/>
  <c r="H32" i="7"/>
  <c r="G30" i="7"/>
  <c r="F30" i="7"/>
  <c r="E30" i="7"/>
  <c r="D30" i="7"/>
  <c r="C30" i="7"/>
  <c r="B30" i="7"/>
  <c r="G9" i="7"/>
  <c r="F9" i="7"/>
  <c r="E9" i="7"/>
  <c r="D9" i="7"/>
  <c r="C9" i="7"/>
  <c r="B9" i="7"/>
  <c r="H8" i="7"/>
  <c r="D8" i="7"/>
  <c r="H4" i="7"/>
  <c r="B20" i="25" l="1"/>
  <c r="C33" i="49"/>
  <c r="C66" i="49"/>
  <c r="B66" i="49"/>
  <c r="F66" i="49"/>
  <c r="F65" i="49" s="1"/>
  <c r="F6" i="49" s="1"/>
  <c r="F7" i="49"/>
  <c r="D33" i="49"/>
  <c r="B33" i="49"/>
  <c r="B7" i="49" s="1"/>
  <c r="B6" i="49" s="1"/>
  <c r="B86" i="49"/>
  <c r="F86" i="49"/>
  <c r="E86" i="49"/>
  <c r="D86" i="49"/>
  <c r="B65" i="49"/>
  <c r="E66" i="49"/>
  <c r="E65" i="49" s="1"/>
  <c r="D8" i="49"/>
  <c r="D7" i="49" s="1"/>
  <c r="C8" i="49"/>
  <c r="C7" i="49" s="1"/>
  <c r="D66" i="49"/>
  <c r="D66" i="48"/>
  <c r="C66" i="48"/>
  <c r="C33" i="48"/>
  <c r="G7" i="48"/>
  <c r="E8" i="48"/>
  <c r="E7" i="48" s="1"/>
  <c r="D8" i="48"/>
  <c r="D7" i="48" s="1"/>
  <c r="C86" i="48"/>
  <c r="B86" i="48"/>
  <c r="F86" i="48"/>
  <c r="F65" i="48" s="1"/>
  <c r="E86" i="48"/>
  <c r="B66" i="48"/>
  <c r="E66" i="48"/>
  <c r="B17" i="20"/>
  <c r="C32" i="8"/>
  <c r="G32" i="8"/>
  <c r="E8" i="8"/>
  <c r="G8" i="8"/>
  <c r="G7" i="8" s="1"/>
  <c r="G6" i="8" s="1"/>
  <c r="D32" i="8"/>
  <c r="D7" i="8" s="1"/>
  <c r="E70" i="8"/>
  <c r="F55" i="8"/>
  <c r="B7" i="8"/>
  <c r="B32" i="7"/>
  <c r="F32" i="7"/>
  <c r="D32" i="7"/>
  <c r="D70" i="7"/>
  <c r="H7" i="7"/>
  <c r="E8" i="7"/>
  <c r="E7" i="7" s="1"/>
  <c r="G32" i="7"/>
  <c r="E55" i="7"/>
  <c r="E54" i="7" s="1"/>
  <c r="B8" i="7"/>
  <c r="F8" i="7"/>
  <c r="F7" i="7" s="1"/>
  <c r="B55" i="7"/>
  <c r="B54" i="7" s="1"/>
  <c r="G70" i="7"/>
  <c r="G54" i="7" s="1"/>
  <c r="D54" i="7"/>
  <c r="B48" i="31"/>
  <c r="C70" i="31"/>
  <c r="C47" i="31" s="1"/>
  <c r="C9" i="31"/>
  <c r="D8" i="31"/>
  <c r="F7" i="8"/>
  <c r="G54" i="8"/>
  <c r="C8" i="8"/>
  <c r="C7" i="8" s="1"/>
  <c r="H7" i="8"/>
  <c r="E32" i="8"/>
  <c r="D55" i="8"/>
  <c r="D54" i="8" s="1"/>
  <c r="B70" i="8"/>
  <c r="B54" i="8" s="1"/>
  <c r="B6" i="8" s="1"/>
  <c r="F70" i="8"/>
  <c r="H54" i="8"/>
  <c r="E55" i="8"/>
  <c r="E54" i="8" s="1"/>
  <c r="C70" i="8"/>
  <c r="C54" i="8" s="1"/>
  <c r="D7" i="7"/>
  <c r="D6" i="7" s="1"/>
  <c r="C8" i="7"/>
  <c r="C7" i="7" s="1"/>
  <c r="G8" i="7"/>
  <c r="G7" i="7" s="1"/>
  <c r="G6" i="7" s="1"/>
  <c r="C55" i="7"/>
  <c r="C54" i="7" s="1"/>
  <c r="B7" i="7"/>
  <c r="B6" i="7" s="1"/>
  <c r="F55" i="7"/>
  <c r="F54" i="7" s="1"/>
  <c r="C65" i="48"/>
  <c r="B65" i="48"/>
  <c r="B33" i="48"/>
  <c r="B7" i="48" s="1"/>
  <c r="B6" i="48" s="1"/>
  <c r="F33" i="48"/>
  <c r="F7" i="48" s="1"/>
  <c r="D86" i="48"/>
  <c r="D65" i="48" s="1"/>
  <c r="G4" i="48"/>
  <c r="E33" i="49"/>
  <c r="E7" i="49" s="1"/>
  <c r="E6" i="49" s="1"/>
  <c r="D65" i="49"/>
  <c r="D6" i="49" s="1"/>
  <c r="C86" i="49"/>
  <c r="C8" i="30"/>
  <c r="C7" i="30" s="1"/>
  <c r="C32" i="31"/>
  <c r="C8" i="31" s="1"/>
  <c r="C7" i="31" s="1"/>
  <c r="B70" i="31"/>
  <c r="C7" i="48"/>
  <c r="C6" i="48" s="1"/>
  <c r="C65" i="49" l="1"/>
  <c r="C6" i="49" s="1"/>
  <c r="E65" i="48"/>
  <c r="E6" i="48" s="1"/>
  <c r="D6" i="48"/>
  <c r="E7" i="8"/>
  <c r="E6" i="8"/>
  <c r="F54" i="8"/>
  <c r="D6" i="8"/>
  <c r="E6" i="7"/>
  <c r="F6" i="7"/>
  <c r="B47" i="31"/>
  <c r="B7" i="31" s="1"/>
  <c r="C6" i="8"/>
  <c r="F6" i="8"/>
  <c r="C6" i="7"/>
  <c r="F6" i="48"/>
</calcChain>
</file>

<file path=xl/sharedStrings.xml><?xml version="1.0" encoding="utf-8"?>
<sst xmlns="http://schemas.openxmlformats.org/spreadsheetml/2006/main" count="644" uniqueCount="118">
  <si>
    <t>ОВДП (3 - річні)</t>
  </si>
  <si>
    <t>ОВДП (9 - місячні)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</si>
  <si>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</si>
  <si>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</si>
  <si>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</si>
  <si>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</si>
  <si>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</si>
  <si>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</si>
  <si>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</si>
  <si>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Deutsche Bank AG London</t>
  </si>
  <si>
    <t>Облігації ДП "ФІНІНПРО" (5 - річні)</t>
  </si>
  <si>
    <t>ОЗДП 2003 року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</si>
  <si>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</si>
  <si>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</si>
  <si>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</si>
  <si>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>ОЗДП 2005 року</t>
  </si>
  <si>
    <t>ОВДП (6 - річні)</t>
  </si>
  <si>
    <t>Європейське Співтовариство</t>
  </si>
  <si>
    <t>ПАТ АБ "Укргазбанк"</t>
  </si>
  <si>
    <t>Сбербанк Росії</t>
  </si>
  <si>
    <t>ОЗДП 2006 року</t>
  </si>
  <si>
    <t>ОЗДП 2007 року</t>
  </si>
  <si>
    <t>Долар США</t>
  </si>
  <si>
    <t>Німеччина</t>
  </si>
  <si>
    <t>Aquasafety Invest plc</t>
  </si>
  <si>
    <t>JSC VTB Bank</t>
  </si>
  <si>
    <t>ОВДП (6 - місячні)</t>
  </si>
  <si>
    <t>RUN</t>
  </si>
  <si>
    <t>Облігації Укравтодору (3 - річні)</t>
  </si>
  <si>
    <t>ОВДП (11 - річні)</t>
  </si>
  <si>
    <t>Сессия</t>
  </si>
  <si>
    <t>Облігації ДІУ (10 - річні)</t>
  </si>
  <si>
    <t>(за ознакою умовності)</t>
  </si>
  <si>
    <t>Внутрішній борг</t>
  </si>
  <si>
    <t>Облігації ДІУ (5 - річні)</t>
  </si>
  <si>
    <t>Казначейські зобов'язання</t>
  </si>
  <si>
    <t>Ставка МВФ</t>
  </si>
  <si>
    <t>ОВДП (9 - річні)</t>
  </si>
  <si>
    <t>Векселі Укравтодору</t>
  </si>
  <si>
    <t>Франція</t>
  </si>
  <si>
    <t>СПЗ</t>
  </si>
  <si>
    <t>Citibank, N.A. London</t>
  </si>
  <si>
    <t>Міжнародний банк реконструкції та розвитку</t>
  </si>
  <si>
    <t>%</t>
  </si>
  <si>
    <t>(за видами відсоткових ставок)</t>
  </si>
  <si>
    <t>Державний банк розвитку КНР</t>
  </si>
  <si>
    <t>ОВДП (12 - місячні)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</si>
  <si>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</si>
  <si>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</si>
  <si>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</si>
  <si>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</si>
  <si>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</si>
  <si>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>Зовнішній борг</t>
  </si>
  <si>
    <t>Облігації ДП КАЗ "Авіант" (5 - річні)</t>
  </si>
  <si>
    <t>ОВДП (4 - річні)</t>
  </si>
  <si>
    <t>(в розрізі валют погашеня)</t>
  </si>
  <si>
    <t>SHORT</t>
  </si>
  <si>
    <t>Канадський долар</t>
  </si>
  <si>
    <t>Міжнародний Валютний Фонд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</si>
  <si>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</si>
  <si>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</si>
  <si>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</si>
  <si>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</si>
  <si>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</si>
  <si>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>В тому числі:</t>
  </si>
  <si>
    <t>Канада</t>
  </si>
  <si>
    <t>Японія</t>
  </si>
  <si>
    <t>Італія</t>
  </si>
  <si>
    <t>ВАТ "Державний ощадний банк України"</t>
  </si>
  <si>
    <t>ОВДП (7 - річні)</t>
  </si>
  <si>
    <t>ОЗДП 2010 року</t>
  </si>
  <si>
    <t>Гарантований державою борг</t>
  </si>
  <si>
    <t>ОЗДП 2011 року</t>
  </si>
  <si>
    <t>ОЗДП 2012 року</t>
  </si>
  <si>
    <t>Единицы измерения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</si>
  <si>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</si>
  <si>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</si>
  <si>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</si>
  <si>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</si>
  <si>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</si>
  <si>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>ОЗДП 2015 року</t>
  </si>
  <si>
    <t>LIBOR</t>
  </si>
  <si>
    <t>Японська єна</t>
  </si>
  <si>
    <t>1. Заборгованість за випущеними цінними паперами на внутрішньому ринку</t>
  </si>
  <si>
    <t>ОВДП (2 - річні)</t>
  </si>
  <si>
    <t>3. Заборгованість, не віднесена до інших категорій</t>
  </si>
  <si>
    <t>ОВДП (3 - місячні)</t>
  </si>
  <si>
    <t>Credit Suisse International</t>
  </si>
  <si>
    <t>Облігації Укравтодору (12 - місячні)</t>
  </si>
  <si>
    <t>ОВДП (18 - місячні)</t>
  </si>
  <si>
    <t>ОВДП (15 - річні)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</si>
  <si>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</si>
  <si>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</si>
  <si>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</si>
  <si>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</si>
  <si>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>Облігації ХДАВП (5 - річні)</t>
  </si>
  <si>
    <t>ОВДП (5 - річні)</t>
  </si>
  <si>
    <t>Державні цінні папери</t>
  </si>
  <si>
    <t>ВАТ "Газпромбанк"</t>
  </si>
  <si>
    <t>Облігації ДП "ФІНІНПРО" (7 - річні)</t>
  </si>
  <si>
    <t>Українська гривня</t>
  </si>
  <si>
    <t>Експортно-імпортний банк Кореї</t>
  </si>
  <si>
    <t>ОВДП (10 - річні)</t>
  </si>
  <si>
    <t>Дата отчета</t>
  </si>
  <si>
    <t>ОВДП (8 - річні)</t>
  </si>
  <si>
    <t>98fad192-8bb3-4782-a8bb-e514dc7f2ea2</t>
  </si>
  <si>
    <t>Державний та гарантований державою борг України за останні 5 років</t>
  </si>
  <si>
    <t>VTB Capital PLC</t>
  </si>
  <si>
    <t>Загальна сума державного та гарантованого державою боргу</t>
  </si>
  <si>
    <t>дол.США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</si>
  <si>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</si>
  <si>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</si>
  <si>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</si>
  <si>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</si>
  <si>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Облігації ДІУ (7 - річні)</t>
  </si>
  <si>
    <t>ОВДП (1 - місячні)</t>
  </si>
  <si>
    <t>Державний та гарантований державою борг України за поточний рік</t>
  </si>
  <si>
    <t>офіційний курс НБУ  24,854409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</si>
</sst>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"/>
    <numFmt numFmtId="165" formatCode="dd\.mm\.yyyy;@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9" fontId="20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133">
    <xf numFmtId="0" fontId="0" fillId="0" borderId="0" xfId="0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0" xfId="0" applyFont="1" applyAlignment="1"/>
    <xf numFmtId="0" fontId="15" fillId="0" borderId="0" xfId="0" applyFont="1" applyAlignment="1">
      <alignment horizontal="center" wrapText="1"/>
    </xf>
    <xf numFmtId="10" fontId="3" fillId="5" borderId="1" xfId="11" applyNumberFormat="1" applyFont="1" applyFill="1" applyBorder="1" applyAlignment="1">
      <alignment horizontal="right" vertical="center"/>
    </xf>
    <xf numFmtId="0" fontId="8" fillId="0" borderId="0" xfId="3" applyNumberFormat="1" applyFont="1" applyAlignment="1"/>
    <xf numFmtId="49" fontId="6" fillId="7" borderId="1" xfId="1" applyNumberFormat="1" applyFont="1" applyFill="1" applyBorder="1" applyAlignment="1">
      <alignment horizontal="left" vertical="center" wrapText="1"/>
    </xf>
    <xf numFmtId="0" fontId="9" fillId="0" borderId="0" xfId="0" applyFont="1" applyAlignment="1"/>
    <xf numFmtId="165" fontId="0" fillId="0" borderId="0" xfId="0" applyNumberFormat="1"/>
    <xf numFmtId="165" fontId="6" fillId="7" borderId="1" xfId="1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indent="2"/>
    </xf>
    <xf numFmtId="0" fontId="8" fillId="0" borderId="0" xfId="0" applyFont="1"/>
    <xf numFmtId="49" fontId="6" fillId="8" borderId="1" xfId="1" applyNumberFormat="1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horizontal="center" vertical="center"/>
    </xf>
    <xf numFmtId="0" fontId="8" fillId="0" borderId="0" xfId="4" applyNumberFormat="1" applyFont="1" applyAlignment="1">
      <alignment horizontal="center" vertical="center"/>
    </xf>
    <xf numFmtId="49" fontId="10" fillId="7" borderId="1" xfId="4" applyNumberFormat="1" applyFont="1" applyFill="1" applyBorder="1" applyAlignment="1">
      <alignment horizontal="left" vertical="center" indent="2"/>
    </xf>
    <xf numFmtId="4" fontId="11" fillId="7" borderId="1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10" fontId="13" fillId="9" borderId="1" xfId="11" applyNumberFormat="1" applyFont="1" applyFill="1" applyBorder="1" applyAlignment="1">
      <alignment horizontal="right" vertical="center"/>
    </xf>
    <xf numFmtId="164" fontId="11" fillId="7" borderId="1" xfId="0" applyNumberFormat="1" applyFont="1" applyFill="1" applyBorder="1" applyAlignment="1">
      <alignment horizontal="right" vertical="center"/>
    </xf>
    <xf numFmtId="10" fontId="11" fillId="7" borderId="1" xfId="0" applyNumberFormat="1" applyFont="1" applyFill="1" applyBorder="1" applyAlignment="1"/>
    <xf numFmtId="0" fontId="7" fillId="0" borderId="0" xfId="0" applyFont="1" applyAlignment="1">
      <alignment horizontal="left"/>
    </xf>
    <xf numFmtId="164" fontId="14" fillId="5" borderId="1" xfId="9" applyNumberFormat="1" applyFont="1" applyBorder="1" applyAlignment="1">
      <alignment horizontal="right" vertical="center"/>
    </xf>
    <xf numFmtId="4" fontId="8" fillId="7" borderId="1" xfId="0" applyNumberFormat="1" applyFont="1" applyFill="1" applyBorder="1" applyAlignment="1"/>
    <xf numFmtId="0" fontId="13" fillId="9" borderId="1" xfId="0" applyFont="1" applyFill="1" applyBorder="1" applyAlignment="1">
      <alignment horizontal="left" indent="3"/>
    </xf>
    <xf numFmtId="164" fontId="10" fillId="7" borderId="1" xfId="4" applyNumberFormat="1" applyFont="1" applyFill="1" applyBorder="1" applyAlignment="1">
      <alignment horizontal="right" vertical="center"/>
    </xf>
    <xf numFmtId="49" fontId="8" fillId="0" borderId="0" xfId="0" applyNumberFormat="1" applyFont="1"/>
    <xf numFmtId="0" fontId="11" fillId="7" borderId="1" xfId="0" applyFont="1" applyFill="1" applyBorder="1" applyAlignment="1">
      <alignment horizontal="left" indent="4"/>
    </xf>
    <xf numFmtId="49" fontId="3" fillId="5" borderId="1" xfId="9" applyNumberFormat="1" applyBorder="1" applyAlignment="1">
      <alignment horizontal="left" vertical="center"/>
    </xf>
    <xf numFmtId="4" fontId="16" fillId="0" borderId="0" xfId="0" applyNumberFormat="1" applyFont="1" applyAlignment="1"/>
    <xf numFmtId="0" fontId="12" fillId="0" borderId="0" xfId="2" applyNumberFormat="1" applyFont="1" applyAlignment="1">
      <alignment horizontal="right"/>
    </xf>
    <xf numFmtId="0" fontId="10" fillId="10" borderId="1" xfId="0" applyFont="1" applyFill="1" applyBorder="1" applyAlignment="1">
      <alignment horizontal="left" indent="1"/>
    </xf>
    <xf numFmtId="0" fontId="8" fillId="0" borderId="0" xfId="0" applyFont="1" applyAlignment="1">
      <alignment horizontal="center"/>
    </xf>
    <xf numFmtId="49" fontId="8" fillId="7" borderId="1" xfId="5" applyNumberFormat="1" applyFont="1" applyFill="1" applyBorder="1" applyAlignment="1">
      <alignment horizontal="left" vertical="center" indent="3"/>
    </xf>
    <xf numFmtId="10" fontId="11" fillId="7" borderId="1" xfId="11" applyNumberFormat="1" applyFont="1" applyFill="1" applyBorder="1" applyAlignment="1">
      <alignment horizontal="right" vertical="center"/>
    </xf>
    <xf numFmtId="0" fontId="12" fillId="0" borderId="0" xfId="2" applyNumberFormat="1" applyFont="1"/>
    <xf numFmtId="0" fontId="7" fillId="0" borderId="0" xfId="0" applyFont="1" applyAlignment="1">
      <alignment horizontal="right"/>
    </xf>
    <xf numFmtId="4" fontId="10" fillId="10" borderId="1" xfId="0" applyNumberFormat="1" applyFont="1" applyFill="1" applyBorder="1" applyAlignment="1"/>
    <xf numFmtId="49" fontId="14" fillId="5" borderId="1" xfId="9" applyNumberFormat="1" applyFont="1" applyBorder="1" applyAlignment="1">
      <alignment horizontal="left" vertical="center"/>
    </xf>
    <xf numFmtId="4" fontId="8" fillId="7" borderId="1" xfId="5" applyNumberFormat="1" applyFont="1" applyFill="1" applyBorder="1" applyAlignment="1">
      <alignment horizontal="right" vertical="center"/>
    </xf>
    <xf numFmtId="0" fontId="7" fillId="0" borderId="0" xfId="2" applyNumberFormat="1" applyFont="1"/>
    <xf numFmtId="0" fontId="6" fillId="0" borderId="0" xfId="1" applyFont="1" applyAlignment="1">
      <alignment horizontal="center" vertical="center"/>
    </xf>
    <xf numFmtId="0" fontId="12" fillId="0" borderId="0" xfId="2" applyNumberFormat="1" applyFont="1" applyAlignment="1"/>
    <xf numFmtId="0" fontId="9" fillId="0" borderId="0" xfId="0" applyNumberFormat="1" applyFont="1" applyAlignment="1">
      <alignment horizontal="center" vertical="center"/>
    </xf>
    <xf numFmtId="4" fontId="10" fillId="7" borderId="1" xfId="0" applyNumberFormat="1" applyFont="1" applyFill="1" applyBorder="1" applyAlignment="1"/>
    <xf numFmtId="0" fontId="7" fillId="0" borderId="0" xfId="2" applyNumberFormat="1" applyFont="1" applyAlignment="1"/>
    <xf numFmtId="4" fontId="6" fillId="7" borderId="1" xfId="1" applyNumberFormat="1" applyFont="1" applyFill="1" applyBorder="1" applyAlignment="1">
      <alignment horizontal="center" vertical="center"/>
    </xf>
    <xf numFmtId="0" fontId="17" fillId="0" borderId="0" xfId="3" applyNumberFormat="1" applyFont="1" applyAlignment="1">
      <alignment horizontal="center" vertical="center"/>
    </xf>
    <xf numFmtId="49" fontId="19" fillId="11" borderId="1" xfId="2" applyNumberFormat="1" applyFont="1" applyFill="1" applyBorder="1" applyAlignment="1">
      <alignment horizontal="left" vertical="center" wrapText="1"/>
    </xf>
    <xf numFmtId="49" fontId="6" fillId="7" borderId="1" xfId="1" applyNumberFormat="1" applyFont="1" applyFill="1" applyBorder="1" applyAlignment="1">
      <alignment horizontal="center" vertical="center" wrapText="1"/>
    </xf>
    <xf numFmtId="0" fontId="8" fillId="0" borderId="0" xfId="5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1" fillId="7" borderId="1" xfId="0" applyFont="1" applyFill="1" applyBorder="1" applyAlignment="1">
      <alignment horizontal="left" indent="2"/>
    </xf>
    <xf numFmtId="4" fontId="9" fillId="0" borderId="0" xfId="0" applyNumberFormat="1" applyFont="1"/>
    <xf numFmtId="10" fontId="10" fillId="10" borderId="1" xfId="0" applyNumberFormat="1" applyFont="1" applyFill="1" applyBorder="1" applyAlignment="1"/>
    <xf numFmtId="49" fontId="13" fillId="9" borderId="1" xfId="6" applyNumberFormat="1" applyFont="1" applyFill="1" applyBorder="1" applyAlignment="1">
      <alignment horizontal="left" vertical="center" indent="3"/>
    </xf>
    <xf numFmtId="0" fontId="6" fillId="0" borderId="0" xfId="1" applyFont="1" applyAlignment="1">
      <alignment horizontal="right"/>
    </xf>
    <xf numFmtId="49" fontId="6" fillId="8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4" fontId="9" fillId="0" borderId="0" xfId="0" applyNumberFormat="1" applyFont="1" applyAlignment="1"/>
    <xf numFmtId="10" fontId="10" fillId="7" borderId="1" xfId="11" applyNumberFormat="1" applyFont="1" applyFill="1" applyBorder="1" applyAlignment="1">
      <alignment horizontal="right" vertical="center"/>
    </xf>
    <xf numFmtId="0" fontId="6" fillId="0" borderId="0" xfId="0" applyFont="1"/>
    <xf numFmtId="0" fontId="8" fillId="7" borderId="1" xfId="0" applyFont="1" applyFill="1" applyBorder="1" applyAlignment="1">
      <alignment horizontal="left" indent="3"/>
    </xf>
    <xf numFmtId="0" fontId="6" fillId="0" borderId="0" xfId="1" applyFont="1"/>
    <xf numFmtId="10" fontId="10" fillId="7" borderId="1" xfId="0" applyNumberFormat="1" applyFont="1" applyFill="1" applyBorder="1" applyAlignment="1"/>
    <xf numFmtId="4" fontId="8" fillId="0" borderId="0" xfId="0" applyNumberFormat="1" applyFont="1"/>
    <xf numFmtId="164" fontId="19" fillId="11" borderId="1" xfId="2" applyNumberFormat="1" applyFont="1" applyFill="1" applyBorder="1" applyAlignment="1">
      <alignment horizontal="right" vertical="center"/>
    </xf>
    <xf numFmtId="10" fontId="8" fillId="0" borderId="0" xfId="0" applyNumberFormat="1" applyFont="1"/>
    <xf numFmtId="0" fontId="8" fillId="0" borderId="0" xfId="3" applyNumberFormat="1" applyFont="1" applyAlignment="1">
      <alignment horizontal="center" vertical="center"/>
    </xf>
    <xf numFmtId="10" fontId="6" fillId="7" borderId="1" xfId="1" applyNumberFormat="1" applyFont="1" applyFill="1" applyBorder="1" applyAlignment="1">
      <alignment horizontal="center" vertical="center"/>
    </xf>
    <xf numFmtId="164" fontId="10" fillId="10" borderId="1" xfId="3" applyNumberFormat="1" applyFont="1" applyFill="1" applyBorder="1" applyAlignment="1">
      <alignment horizontal="right" vertical="center"/>
    </xf>
    <xf numFmtId="0" fontId="8" fillId="0" borderId="0" xfId="0" applyNumberFormat="1" applyFont="1" applyAlignment="1">
      <alignment horizontal="right"/>
    </xf>
    <xf numFmtId="49" fontId="11" fillId="7" borderId="1" xfId="0" applyNumberFormat="1" applyFont="1" applyFill="1" applyBorder="1" applyAlignment="1">
      <alignment horizontal="left" indent="2"/>
    </xf>
    <xf numFmtId="4" fontId="8" fillId="0" borderId="0" xfId="0" applyNumberFormat="1" applyFont="1" applyAlignment="1"/>
    <xf numFmtId="10" fontId="10" fillId="10" borderId="1" xfId="11" applyNumberFormat="1" applyFont="1" applyFill="1" applyBorder="1" applyAlignment="1">
      <alignment horizontal="right" vertical="center"/>
    </xf>
    <xf numFmtId="49" fontId="11" fillId="7" borderId="1" xfId="0" applyNumberFormat="1" applyFont="1" applyFill="1" applyBorder="1" applyAlignment="1">
      <alignment horizontal="left" vertical="center" indent="4"/>
    </xf>
    <xf numFmtId="4" fontId="13" fillId="9" borderId="1" xfId="0" applyNumberFormat="1" applyFont="1" applyFill="1" applyBorder="1" applyAlignment="1"/>
    <xf numFmtId="10" fontId="8" fillId="0" borderId="0" xfId="0" applyNumberFormat="1" applyFont="1" applyAlignment="1"/>
    <xf numFmtId="0" fontId="8" fillId="0" borderId="0" xfId="0" applyNumberFormat="1" applyFont="1"/>
    <xf numFmtId="49" fontId="8" fillId="0" borderId="0" xfId="0" applyNumberFormat="1" applyFont="1" applyAlignment="1">
      <alignment horizontal="left"/>
    </xf>
    <xf numFmtId="4" fontId="11" fillId="7" borderId="1" xfId="0" applyNumberFormat="1" applyFont="1" applyFill="1" applyBorder="1" applyAlignment="1">
      <alignment horizontal="right"/>
    </xf>
    <xf numFmtId="10" fontId="11" fillId="7" borderId="1" xfId="11" applyNumberFormat="1" applyFont="1" applyFill="1" applyBorder="1" applyAlignment="1">
      <alignment horizontal="right"/>
    </xf>
    <xf numFmtId="164" fontId="11" fillId="7" borderId="1" xfId="0" applyNumberFormat="1" applyFont="1" applyFill="1" applyBorder="1" applyAlignment="1">
      <alignment horizontal="right"/>
    </xf>
    <xf numFmtId="164" fontId="13" fillId="9" borderId="1" xfId="6" applyNumberFormat="1" applyFont="1" applyFill="1" applyBorder="1" applyAlignment="1">
      <alignment horizontal="right" vertical="center"/>
    </xf>
    <xf numFmtId="10" fontId="11" fillId="7" borderId="1" xfId="0" applyNumberFormat="1" applyFont="1" applyFill="1" applyBorder="1" applyAlignment="1">
      <alignment horizontal="right"/>
    </xf>
    <xf numFmtId="0" fontId="8" fillId="0" borderId="0" xfId="0" applyNumberFormat="1" applyFont="1" applyAlignment="1"/>
    <xf numFmtId="10" fontId="14" fillId="5" borderId="1" xfId="11" applyNumberFormat="1" applyFont="1" applyFill="1" applyBorder="1" applyAlignment="1">
      <alignment horizontal="right" vertical="center"/>
    </xf>
    <xf numFmtId="164" fontId="3" fillId="5" borderId="1" xfId="9" applyNumberFormat="1" applyBorder="1" applyAlignment="1">
      <alignment horizontal="right" vertical="center"/>
    </xf>
    <xf numFmtId="49" fontId="10" fillId="10" borderId="1" xfId="3" applyNumberFormat="1" applyFont="1" applyFill="1" applyBorder="1" applyAlignment="1">
      <alignment horizontal="left" vertical="center" indent="1"/>
    </xf>
    <xf numFmtId="0" fontId="8" fillId="0" borderId="0" xfId="3" applyNumberFormat="1" applyFont="1"/>
    <xf numFmtId="4" fontId="11" fillId="7" borderId="1" xfId="0" applyNumberFormat="1" applyFont="1" applyFill="1" applyBorder="1" applyAlignment="1"/>
    <xf numFmtId="0" fontId="9" fillId="0" borderId="0" xfId="0" applyFont="1"/>
    <xf numFmtId="10" fontId="13" fillId="9" borderId="1" xfId="0" applyNumberFormat="1" applyFont="1" applyFill="1" applyBorder="1" applyAlignment="1"/>
    <xf numFmtId="4" fontId="7" fillId="0" borderId="0" xfId="0" applyNumberFormat="1" applyFont="1" applyAlignment="1">
      <alignment horizontal="right"/>
    </xf>
    <xf numFmtId="0" fontId="7" fillId="0" borderId="0" xfId="2" applyNumberFormat="1" applyFont="1" applyAlignment="1">
      <alignment horizontal="center" vertical="center"/>
    </xf>
    <xf numFmtId="4" fontId="8" fillId="0" borderId="0" xfId="0" applyNumberFormat="1" applyFont="1" applyFill="1" applyAlignment="1"/>
    <xf numFmtId="49" fontId="14" fillId="6" borderId="1" xfId="10" applyNumberFormat="1" applyFont="1" applyBorder="1" applyAlignment="1">
      <alignment horizontal="left" vertical="center"/>
    </xf>
    <xf numFmtId="164" fontId="14" fillId="6" borderId="1" xfId="10" applyNumberFormat="1" applyFont="1" applyBorder="1" applyAlignment="1">
      <alignment horizontal="right" vertical="center"/>
    </xf>
    <xf numFmtId="10" fontId="14" fillId="6" borderId="1" xfId="10" applyNumberFormat="1" applyFont="1" applyBorder="1" applyAlignment="1">
      <alignment horizontal="right" vertical="center"/>
    </xf>
    <xf numFmtId="49" fontId="23" fillId="4" borderId="1" xfId="12" applyNumberFormat="1" applyFont="1" applyBorder="1" applyAlignment="1">
      <alignment horizontal="left" vertical="center" indent="3"/>
    </xf>
    <xf numFmtId="164" fontId="23" fillId="4" borderId="1" xfId="12" applyNumberFormat="1" applyFont="1" applyBorder="1" applyAlignment="1">
      <alignment horizontal="right" vertical="center"/>
    </xf>
    <xf numFmtId="10" fontId="23" fillId="4" borderId="1" xfId="12" applyNumberFormat="1" applyFont="1" applyBorder="1" applyAlignment="1">
      <alignment horizontal="right" vertical="center"/>
    </xf>
    <xf numFmtId="49" fontId="23" fillId="4" borderId="1" xfId="12" applyNumberFormat="1" applyFont="1" applyBorder="1" applyAlignment="1">
      <alignment horizontal="left" vertical="center" wrapText="1" indent="3"/>
    </xf>
    <xf numFmtId="164" fontId="23" fillId="4" borderId="1" xfId="12" applyNumberFormat="1" applyFont="1" applyBorder="1" applyAlignment="1">
      <alignment horizontal="right"/>
    </xf>
    <xf numFmtId="10" fontId="23" fillId="4" borderId="1" xfId="12" applyNumberFormat="1" applyFont="1" applyBorder="1" applyAlignment="1">
      <alignment horizontal="right"/>
    </xf>
    <xf numFmtId="49" fontId="21" fillId="6" borderId="1" xfId="10" applyNumberFormat="1" applyFont="1" applyBorder="1" applyAlignment="1">
      <alignment horizontal="left" vertical="center" wrapText="1" indent="1"/>
    </xf>
    <xf numFmtId="164" fontId="21" fillId="6" borderId="1" xfId="10" applyNumberFormat="1" applyFont="1" applyBorder="1" applyAlignment="1">
      <alignment horizontal="right" vertical="center"/>
    </xf>
    <xf numFmtId="49" fontId="22" fillId="4" borderId="1" xfId="12" applyNumberFormat="1" applyFont="1" applyBorder="1" applyAlignment="1">
      <alignment horizontal="left" vertical="center" wrapText="1" indent="2"/>
    </xf>
    <xf numFmtId="164" fontId="22" fillId="4" borderId="1" xfId="12" applyNumberFormat="1" applyFont="1" applyBorder="1" applyAlignment="1">
      <alignment horizontal="right" vertical="center"/>
    </xf>
    <xf numFmtId="0" fontId="8" fillId="7" borderId="1" xfId="0" applyFont="1" applyFill="1" applyBorder="1" applyAlignment="1">
      <alignment horizontal="left" wrapText="1" indent="3"/>
    </xf>
    <xf numFmtId="49" fontId="24" fillId="7" borderId="1" xfId="0" applyNumberFormat="1" applyFont="1" applyFill="1" applyBorder="1" applyAlignment="1">
      <alignment horizontal="left" indent="1"/>
    </xf>
    <xf numFmtId="4" fontId="24" fillId="7" borderId="1" xfId="0" applyNumberFormat="1" applyFont="1" applyFill="1" applyBorder="1" applyAlignment="1">
      <alignment horizontal="right"/>
    </xf>
    <xf numFmtId="10" fontId="24" fillId="7" borderId="1" xfId="0" applyNumberFormat="1" applyFont="1" applyFill="1" applyBorder="1" applyAlignment="1">
      <alignment horizontal="right"/>
    </xf>
    <xf numFmtId="49" fontId="3" fillId="6" borderId="1" xfId="10" applyNumberFormat="1" applyFont="1" applyBorder="1" applyAlignment="1">
      <alignment horizontal="left" vertical="center"/>
    </xf>
    <xf numFmtId="164" fontId="3" fillId="6" borderId="1" xfId="10" applyNumberFormat="1" applyFont="1" applyBorder="1" applyAlignment="1">
      <alignment horizontal="right" vertical="center"/>
    </xf>
    <xf numFmtId="10" fontId="3" fillId="6" borderId="1" xfId="10" applyNumberFormat="1" applyFont="1" applyBorder="1" applyAlignment="1">
      <alignment horizontal="right" vertical="center"/>
    </xf>
    <xf numFmtId="49" fontId="1" fillId="4" borderId="1" xfId="12" applyNumberFormat="1" applyBorder="1" applyAlignment="1">
      <alignment horizontal="left" indent="1"/>
    </xf>
    <xf numFmtId="164" fontId="1" fillId="4" borderId="1" xfId="12" applyNumberFormat="1" applyBorder="1" applyAlignment="1">
      <alignment horizontal="right"/>
    </xf>
    <xf numFmtId="10" fontId="1" fillId="4" borderId="1" xfId="12" applyNumberFormat="1" applyBorder="1" applyAlignment="1">
      <alignment horizontal="right"/>
    </xf>
    <xf numFmtId="49" fontId="24" fillId="7" borderId="1" xfId="0" applyNumberFormat="1" applyFont="1" applyFill="1" applyBorder="1" applyAlignment="1">
      <alignment horizontal="left" vertical="center" indent="1"/>
    </xf>
    <xf numFmtId="4" fontId="24" fillId="7" borderId="1" xfId="0" applyNumberFormat="1" applyFont="1" applyFill="1" applyBorder="1" applyAlignment="1">
      <alignment horizontal="right" vertical="center"/>
    </xf>
    <xf numFmtId="10" fontId="24" fillId="7" borderId="1" xfId="0" applyNumberFormat="1" applyFont="1" applyFill="1" applyBorder="1" applyAlignment="1">
      <alignment horizontal="right" vertical="center"/>
    </xf>
    <xf numFmtId="49" fontId="21" fillId="5" borderId="1" xfId="9" applyNumberFormat="1" applyFont="1" applyBorder="1" applyAlignment="1">
      <alignment horizontal="left" vertical="center" wrapText="1" indent="1"/>
    </xf>
    <xf numFmtId="164" fontId="21" fillId="5" borderId="1" xfId="9" applyNumberFormat="1" applyFont="1" applyBorder="1" applyAlignment="1">
      <alignment horizontal="right" vertical="center"/>
    </xf>
    <xf numFmtId="49" fontId="22" fillId="3" borderId="1" xfId="13" applyNumberFormat="1" applyFont="1" applyBorder="1" applyAlignment="1">
      <alignment horizontal="left" vertical="center" wrapText="1" indent="2"/>
    </xf>
    <xf numFmtId="164" fontId="22" fillId="3" borderId="1" xfId="13" applyNumberFormat="1" applyFont="1" applyBorder="1" applyAlignment="1">
      <alignment horizontal="right" vertical="center"/>
    </xf>
    <xf numFmtId="49" fontId="8" fillId="7" borderId="1" xfId="5" applyNumberFormat="1" applyFont="1" applyFill="1" applyBorder="1" applyAlignment="1">
      <alignment horizontal="left" vertical="center" wrapText="1" indent="3"/>
    </xf>
    <xf numFmtId="4" fontId="8" fillId="7" borderId="1" xfId="5" applyNumberFormat="1" applyFont="1" applyFill="1" applyBorder="1" applyAlignment="1">
      <alignment horizontal="right"/>
    </xf>
    <xf numFmtId="0" fontId="13" fillId="9" borderId="1" xfId="0" applyFont="1" applyFill="1" applyBorder="1" applyAlignment="1">
      <alignment horizontal="left" wrapText="1" indent="3"/>
    </xf>
    <xf numFmtId="49" fontId="2" fillId="3" borderId="1" xfId="7" applyNumberFormat="1" applyBorder="1" applyAlignment="1">
      <alignment horizontal="left" indent="1"/>
    </xf>
    <xf numFmtId="164" fontId="2" fillId="3" borderId="1" xfId="7" applyNumberFormat="1" applyBorder="1" applyAlignment="1">
      <alignment horizontal="right"/>
    </xf>
    <xf numFmtId="10" fontId="2" fillId="3" borderId="1" xfId="7" applyNumberFormat="1" applyBorder="1" applyAlignment="1">
      <alignment horizontal="right"/>
    </xf>
  </cellXfs>
  <cellStyles count="14">
    <cellStyle name="20% – Акцентування1" xfId="6" builtinId="30"/>
    <cellStyle name="40% – Акцентування1" xfId="7" builtinId="31"/>
    <cellStyle name="40% – Акцентування1 2" xfId="8"/>
    <cellStyle name="40% – Акцентування1 3" xfId="13"/>
    <cellStyle name="40% – Акцентування2 2" xfId="12"/>
    <cellStyle name="Акцентування1" xfId="9" builtinId="29"/>
    <cellStyle name="Акцентування2" xfId="10" builtinId="33"/>
    <cellStyle name="Відсотковий" xfId="11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12" customWidth="1"/>
    <col min="2" max="2" width="12.7109375" style="66" customWidth="1"/>
    <col min="3" max="3" width="14.42578125" style="66" customWidth="1"/>
    <col min="4" max="4" width="10.28515625" style="68" customWidth="1"/>
    <col min="5" max="16384" width="9.140625" style="1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30.06.2016</v>
      </c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3">
      <c r="A3" s="2" t="s">
        <v>32</v>
      </c>
      <c r="B3" s="2"/>
      <c r="C3" s="2"/>
      <c r="D3" s="2"/>
    </row>
    <row r="4" spans="1:19" x14ac:dyDescent="0.2">
      <c r="B4" s="96" t="s">
        <v>117</v>
      </c>
      <c r="C4" s="74"/>
      <c r="D4" s="7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s="37" customFormat="1" x14ac:dyDescent="0.2">
      <c r="B5" s="94"/>
      <c r="C5" s="94"/>
      <c r="D5" s="37" t="str">
        <f>VALVAL</f>
        <v>млн. одиниць</v>
      </c>
    </row>
    <row r="6" spans="1:19" s="42" customFormat="1" x14ac:dyDescent="0.2">
      <c r="A6" s="13"/>
      <c r="B6" s="58" t="s">
        <v>109</v>
      </c>
      <c r="C6" s="58" t="s">
        <v>2</v>
      </c>
      <c r="D6" s="58" t="s">
        <v>43</v>
      </c>
    </row>
    <row r="7" spans="1:19" s="95" customFormat="1" ht="15.75" x14ac:dyDescent="0.2">
      <c r="A7" s="39" t="s">
        <v>108</v>
      </c>
      <c r="B7" s="23">
        <f t="shared" ref="B7:C7" si="0">B$8+B$54</f>
        <v>67116.141827549989</v>
      </c>
      <c r="C7" s="23">
        <f t="shared" si="0"/>
        <v>1668132.0394846601</v>
      </c>
      <c r="D7" s="87">
        <v>0.99999899999999997</v>
      </c>
    </row>
    <row r="8" spans="1:19" s="69" customFormat="1" ht="15" x14ac:dyDescent="0.2">
      <c r="A8" s="89" t="s">
        <v>48</v>
      </c>
      <c r="B8" s="71">
        <f t="shared" ref="B8:D8" si="1">B$9+B$32</f>
        <v>57784.346037359996</v>
      </c>
      <c r="C8" s="71">
        <f t="shared" si="1"/>
        <v>1436195.77021102</v>
      </c>
      <c r="D8" s="75">
        <f t="shared" si="1"/>
        <v>0.86095999999999995</v>
      </c>
    </row>
    <row r="9" spans="1:19" s="15" customFormat="1" ht="15" outlineLevel="1" x14ac:dyDescent="0.2">
      <c r="A9" s="16" t="s">
        <v>33</v>
      </c>
      <c r="B9" s="26">
        <f t="shared" ref="B9:D9" si="2">B$10+B$30</f>
        <v>22140.10231776</v>
      </c>
      <c r="C9" s="26">
        <f t="shared" si="2"/>
        <v>550279.15830793011</v>
      </c>
      <c r="D9" s="61">
        <f t="shared" si="2"/>
        <v>0.329876</v>
      </c>
    </row>
    <row r="10" spans="1:19" s="51" customFormat="1" ht="14.25" outlineLevel="2" x14ac:dyDescent="0.2">
      <c r="A10" s="56" t="s">
        <v>83</v>
      </c>
      <c r="B10" s="84">
        <f t="shared" ref="B10:C10" si="3">SUM(B$11:B$29)</f>
        <v>22036.341082120001</v>
      </c>
      <c r="C10" s="84">
        <f t="shared" si="3"/>
        <v>547700.23411907011</v>
      </c>
      <c r="D10" s="19">
        <v>0.32833000000000001</v>
      </c>
    </row>
    <row r="11" spans="1:19" outlineLevel="3" x14ac:dyDescent="0.2">
      <c r="A11" s="28" t="s">
        <v>90</v>
      </c>
      <c r="B11" s="91">
        <v>637.66714388999992</v>
      </c>
      <c r="C11" s="91">
        <v>15848.84</v>
      </c>
      <c r="D11" s="21">
        <v>9.5010000000000008E-3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outlineLevel="3" x14ac:dyDescent="0.2">
      <c r="A12" s="28" t="s">
        <v>50</v>
      </c>
      <c r="B12" s="91">
        <v>130.76150795000001</v>
      </c>
      <c r="C12" s="91">
        <v>3250</v>
      </c>
      <c r="D12" s="21">
        <v>1.9480000000000001E-3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outlineLevel="3" x14ac:dyDescent="0.2">
      <c r="A13" s="28" t="s">
        <v>113</v>
      </c>
      <c r="B13" s="91">
        <v>105.31853724999999</v>
      </c>
      <c r="C13" s="91">
        <v>2617.63</v>
      </c>
      <c r="D13" s="21">
        <v>1.5690000000000001E-3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outlineLevel="3" x14ac:dyDescent="0.2">
      <c r="A14" s="28" t="s">
        <v>76</v>
      </c>
      <c r="B14" s="91">
        <v>60.351465210000001</v>
      </c>
      <c r="C14" s="91">
        <v>1500</v>
      </c>
      <c r="D14" s="21">
        <v>8.9899999999999995E-4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outlineLevel="3" x14ac:dyDescent="0.2">
      <c r="A15" s="28" t="s">
        <v>29</v>
      </c>
      <c r="B15" s="91">
        <v>1564.4299166399999</v>
      </c>
      <c r="C15" s="91">
        <v>38882.981</v>
      </c>
      <c r="D15" s="21">
        <v>2.3309E-2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outlineLevel="3" x14ac:dyDescent="0.2">
      <c r="A16" s="76" t="s">
        <v>102</v>
      </c>
      <c r="B16" s="20">
        <v>2436.5279818099998</v>
      </c>
      <c r="C16" s="20">
        <v>60558.463000000003</v>
      </c>
      <c r="D16" s="35">
        <v>3.6303000000000002E-2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outlineLevel="3" x14ac:dyDescent="0.2">
      <c r="A17" s="28" t="s">
        <v>37</v>
      </c>
      <c r="B17" s="91">
        <v>2057.9414702200002</v>
      </c>
      <c r="C17" s="91">
        <v>51148.919000000002</v>
      </c>
      <c r="D17" s="21">
        <v>3.0661999999999998E-2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outlineLevel="3" x14ac:dyDescent="0.2">
      <c r="A18" s="28" t="s">
        <v>104</v>
      </c>
      <c r="B18" s="91">
        <v>1259.382108</v>
      </c>
      <c r="C18" s="91">
        <v>31301.198</v>
      </c>
      <c r="D18" s="21">
        <v>1.8763999999999999E-2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outlineLevel="3" x14ac:dyDescent="0.2">
      <c r="A19" s="28" t="s">
        <v>69</v>
      </c>
      <c r="B19" s="91">
        <v>1651.20767912</v>
      </c>
      <c r="C19" s="91">
        <v>41039.790999999997</v>
      </c>
      <c r="D19" s="21">
        <v>2.4601999999999999E-2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outlineLevel="3" x14ac:dyDescent="0.2">
      <c r="A20" s="28" t="s">
        <v>16</v>
      </c>
      <c r="B20" s="91">
        <v>1029.9983395100001</v>
      </c>
      <c r="C20" s="91">
        <v>25600</v>
      </c>
      <c r="D20" s="21">
        <v>1.5347E-2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outlineLevel="3" x14ac:dyDescent="0.2">
      <c r="A21" s="28" t="s">
        <v>96</v>
      </c>
      <c r="B21" s="91">
        <v>6502.2262047899994</v>
      </c>
      <c r="C21" s="91">
        <v>161608.98950405</v>
      </c>
      <c r="D21" s="21">
        <v>9.6879999999999994E-2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outlineLevel="3" x14ac:dyDescent="0.2">
      <c r="A22" s="28" t="s">
        <v>54</v>
      </c>
      <c r="B22" s="91">
        <v>160.20117155</v>
      </c>
      <c r="C22" s="91">
        <v>3981.7054399999997</v>
      </c>
      <c r="D22" s="21">
        <v>2.3869999999999998E-3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outlineLevel="3" x14ac:dyDescent="0.2">
      <c r="A23" s="28" t="s">
        <v>0</v>
      </c>
      <c r="B23" s="91">
        <v>1368.2479883000001</v>
      </c>
      <c r="C23" s="91">
        <v>34006.995114400001</v>
      </c>
      <c r="D23" s="21">
        <v>2.0386000000000001E-2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outlineLevel="3" x14ac:dyDescent="0.2">
      <c r="A24" s="28" t="s">
        <v>84</v>
      </c>
      <c r="B24" s="91">
        <v>1968.70277412</v>
      </c>
      <c r="C24" s="91">
        <v>48930.943947439999</v>
      </c>
      <c r="D24" s="21">
        <v>2.9333000000000001E-2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outlineLevel="3" x14ac:dyDescent="0.2">
      <c r="A25" s="28" t="s">
        <v>89</v>
      </c>
      <c r="B25" s="91">
        <v>755.51800000000003</v>
      </c>
      <c r="C25" s="91">
        <v>18777.953378869999</v>
      </c>
      <c r="D25" s="21">
        <v>1.1257E-2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outlineLevel="3" x14ac:dyDescent="0.2">
      <c r="A26" s="28" t="s">
        <v>46</v>
      </c>
      <c r="B26" s="91">
        <v>275.59527704000004</v>
      </c>
      <c r="C26" s="91">
        <v>6849.7577343100002</v>
      </c>
      <c r="D26" s="21">
        <v>4.1060000000000003E-3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outlineLevel="3" x14ac:dyDescent="0.2">
      <c r="A27" s="28" t="s">
        <v>1</v>
      </c>
      <c r="B27" s="91">
        <v>7.90873764</v>
      </c>
      <c r="C27" s="91">
        <v>196.56700000000001</v>
      </c>
      <c r="D27" s="21">
        <v>1.18E-4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outlineLevel="3" x14ac:dyDescent="0.2">
      <c r="A28" s="28" t="s">
        <v>26</v>
      </c>
      <c r="B28" s="91">
        <v>35.547013020000001</v>
      </c>
      <c r="C28" s="91">
        <v>883.5</v>
      </c>
      <c r="D28" s="21">
        <v>5.2999999999999998E-4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outlineLevel="3" x14ac:dyDescent="0.2">
      <c r="A29" s="28" t="s">
        <v>86</v>
      </c>
      <c r="B29" s="91">
        <v>28.807766060000002</v>
      </c>
      <c r="C29" s="91">
        <v>716</v>
      </c>
      <c r="D29" s="21">
        <v>4.2900000000000002E-4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outlineLevel="2" x14ac:dyDescent="0.25">
      <c r="A30" s="25" t="s">
        <v>5</v>
      </c>
      <c r="B30" s="77">
        <f t="shared" ref="B30:C30" si="4">SUM(B$31:B$31)</f>
        <v>103.76123564</v>
      </c>
      <c r="C30" s="77">
        <f t="shared" si="4"/>
        <v>2578.92418886</v>
      </c>
      <c r="D30" s="93">
        <v>1.5460000000000001E-3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outlineLevel="3" x14ac:dyDescent="0.2">
      <c r="A31" s="28" t="s">
        <v>60</v>
      </c>
      <c r="B31" s="91">
        <v>103.76123564</v>
      </c>
      <c r="C31" s="91">
        <v>2578.92418886</v>
      </c>
      <c r="D31" s="21">
        <v>1.5460000000000001E-3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5" outlineLevel="1" x14ac:dyDescent="0.25">
      <c r="A32" s="11" t="s">
        <v>52</v>
      </c>
      <c r="B32" s="45">
        <f t="shared" ref="B32:D32" si="5">B$33+B$40+B$46+B$48+B$52</f>
        <v>35644.243719599996</v>
      </c>
      <c r="C32" s="45">
        <f t="shared" si="5"/>
        <v>885916.61190308991</v>
      </c>
      <c r="D32" s="65">
        <f t="shared" si="5"/>
        <v>0.531084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4.25" outlineLevel="2" x14ac:dyDescent="0.25">
      <c r="A33" s="25" t="s">
        <v>91</v>
      </c>
      <c r="B33" s="77">
        <f t="shared" ref="B33:C33" si="6">SUM(B$34:B$39)</f>
        <v>14100.845051399998</v>
      </c>
      <c r="C33" s="77">
        <f t="shared" si="6"/>
        <v>350468.17015333998</v>
      </c>
      <c r="D33" s="93">
        <v>0.21009700000000001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outlineLevel="3" x14ac:dyDescent="0.2">
      <c r="A34" s="28" t="s">
        <v>17</v>
      </c>
      <c r="B34" s="91">
        <v>2450.8900372500002</v>
      </c>
      <c r="C34" s="91">
        <v>60915.4234</v>
      </c>
      <c r="D34" s="21">
        <v>3.6517000000000001E-2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outlineLevel="3" x14ac:dyDescent="0.2">
      <c r="A35" s="28" t="s">
        <v>61</v>
      </c>
      <c r="B35" s="91">
        <v>592.87880831999996</v>
      </c>
      <c r="C35" s="91">
        <v>14735.652389319999</v>
      </c>
      <c r="D35" s="21">
        <v>8.8339999999999998E-3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outlineLevel="3" x14ac:dyDescent="0.2">
      <c r="A36" s="28" t="s">
        <v>51</v>
      </c>
      <c r="B36" s="91">
        <v>525.50297797999997</v>
      </c>
      <c r="C36" s="91">
        <v>13061.065945689999</v>
      </c>
      <c r="D36" s="21">
        <v>7.8300000000000002E-3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outlineLevel="3" x14ac:dyDescent="0.2">
      <c r="A37" s="28" t="s">
        <v>42</v>
      </c>
      <c r="B37" s="91">
        <v>5138.3289531700002</v>
      </c>
      <c r="C37" s="91">
        <v>127710.12937867</v>
      </c>
      <c r="D37" s="21">
        <v>7.6559000000000002E-2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outlineLevel="3" x14ac:dyDescent="0.2">
      <c r="A38" s="28" t="s">
        <v>58</v>
      </c>
      <c r="B38" s="91">
        <v>5392.3897621799997</v>
      </c>
      <c r="C38" s="91">
        <v>134024.66063649001</v>
      </c>
      <c r="D38" s="21">
        <v>8.0343999999999999E-2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outlineLevel="3" x14ac:dyDescent="0.2">
      <c r="A39" s="28" t="s">
        <v>14</v>
      </c>
      <c r="B39" s="91">
        <v>0.85451250000000001</v>
      </c>
      <c r="C39" s="91">
        <v>21.238403170000002</v>
      </c>
      <c r="D39" s="21">
        <v>1.2999999999999999E-5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ht="14.25" outlineLevel="2" x14ac:dyDescent="0.25">
      <c r="A40" s="25" t="s">
        <v>3</v>
      </c>
      <c r="B40" s="77">
        <f t="shared" ref="B40:C40" si="7">SUM(B$41:B$45)</f>
        <v>1782.23152914</v>
      </c>
      <c r="C40" s="77">
        <f t="shared" si="7"/>
        <v>44296.311358030005</v>
      </c>
      <c r="D40" s="93">
        <v>2.6554000000000001E-2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outlineLevel="3" x14ac:dyDescent="0.2">
      <c r="A41" s="28" t="s">
        <v>65</v>
      </c>
      <c r="B41" s="91">
        <v>307.90588502000003</v>
      </c>
      <c r="C41" s="91">
        <v>7652.8188</v>
      </c>
      <c r="D41" s="21">
        <v>4.5880000000000001E-3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outlineLevel="3" x14ac:dyDescent="0.2">
      <c r="A42" s="28" t="s">
        <v>23</v>
      </c>
      <c r="B42" s="91">
        <v>229.56300349</v>
      </c>
      <c r="C42" s="91">
        <v>5705.6527800000003</v>
      </c>
      <c r="D42" s="21">
        <v>3.4199999999999999E-3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outlineLevel="3" x14ac:dyDescent="0.2">
      <c r="A43" s="28" t="s">
        <v>6</v>
      </c>
      <c r="B43" s="91">
        <v>605.85586000000001</v>
      </c>
      <c r="C43" s="91">
        <v>15058.18933949</v>
      </c>
      <c r="D43" s="21">
        <v>9.0270000000000003E-3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outlineLevel="3" x14ac:dyDescent="0.2">
      <c r="A44" s="28" t="s">
        <v>62</v>
      </c>
      <c r="B44" s="91">
        <v>9.0219974300000008</v>
      </c>
      <c r="C44" s="91">
        <v>224.23641412000001</v>
      </c>
      <c r="D44" s="21">
        <v>1.34E-4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outlineLevel="3" x14ac:dyDescent="0.2">
      <c r="A45" s="28" t="s">
        <v>66</v>
      </c>
      <c r="B45" s="91">
        <v>629.88478320000002</v>
      </c>
      <c r="C45" s="91">
        <v>15655.414024420001</v>
      </c>
      <c r="D45" s="21">
        <v>9.3849999999999992E-3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28.5" outlineLevel="2" x14ac:dyDescent="0.25">
      <c r="A46" s="129" t="s">
        <v>13</v>
      </c>
      <c r="B46" s="77">
        <f t="shared" ref="B46:C46" si="8">SUM(B$47:B$47)</f>
        <v>5.6702280000000001E-2</v>
      </c>
      <c r="C46" s="77">
        <f t="shared" si="8"/>
        <v>1.40930175</v>
      </c>
      <c r="D46" s="93">
        <v>9.9999999999999995E-7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outlineLevel="3" x14ac:dyDescent="0.2">
      <c r="A47" s="28" t="s">
        <v>49</v>
      </c>
      <c r="B47" s="91">
        <v>5.6702280000000001E-2</v>
      </c>
      <c r="C47" s="91">
        <v>1.40930175</v>
      </c>
      <c r="D47" s="21">
        <v>9.9999999999999995E-7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4.25" outlineLevel="2" x14ac:dyDescent="0.25">
      <c r="A48" s="25" t="s">
        <v>92</v>
      </c>
      <c r="B48" s="77">
        <f t="shared" ref="B48:C48" si="9">SUM(B$49:B$51)</f>
        <v>18043.330000000002</v>
      </c>
      <c r="C48" s="77">
        <f t="shared" si="9"/>
        <v>448456.30354196997</v>
      </c>
      <c r="D48" s="93">
        <v>0.26883800000000002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outlineLevel="3" x14ac:dyDescent="0.2">
      <c r="A49" s="28" t="s">
        <v>75</v>
      </c>
      <c r="B49" s="91">
        <v>3000</v>
      </c>
      <c r="C49" s="91">
        <v>74563.226999999999</v>
      </c>
      <c r="D49" s="21">
        <v>4.4699000000000003E-2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outlineLevel="3" x14ac:dyDescent="0.2">
      <c r="A50" s="28" t="s">
        <v>77</v>
      </c>
      <c r="B50" s="91">
        <v>1000</v>
      </c>
      <c r="C50" s="91">
        <v>24854.409</v>
      </c>
      <c r="D50" s="21">
        <v>1.49E-2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outlineLevel="3" x14ac:dyDescent="0.2">
      <c r="A51" s="28" t="s">
        <v>80</v>
      </c>
      <c r="B51" s="91">
        <v>14043.33</v>
      </c>
      <c r="C51" s="91">
        <v>349038.66754196997</v>
      </c>
      <c r="D51" s="21">
        <v>0.20923900000000001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ht="14.25" outlineLevel="2" x14ac:dyDescent="0.25">
      <c r="A52" s="25" t="s">
        <v>4</v>
      </c>
      <c r="B52" s="77">
        <f t="shared" ref="B52:C52" si="10">SUM(B$53:B$53)</f>
        <v>1717.7804367799999</v>
      </c>
      <c r="C52" s="77">
        <f t="shared" si="10"/>
        <v>42694.417547999998</v>
      </c>
      <c r="D52" s="93">
        <v>2.5593999999999999E-2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outlineLevel="3" x14ac:dyDescent="0.2">
      <c r="A53" s="28" t="s">
        <v>58</v>
      </c>
      <c r="B53" s="91">
        <v>1717.7804367799999</v>
      </c>
      <c r="C53" s="91">
        <v>42694.417547999998</v>
      </c>
      <c r="D53" s="21">
        <v>2.5593999999999999E-2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ht="15" x14ac:dyDescent="0.25">
      <c r="A54" s="32" t="s">
        <v>71</v>
      </c>
      <c r="B54" s="38">
        <f t="shared" ref="B54:D54" si="11">B$55+B$70</f>
        <v>9331.795790189999</v>
      </c>
      <c r="C54" s="38">
        <f t="shared" si="11"/>
        <v>231936.26927364003</v>
      </c>
      <c r="D54" s="55">
        <f t="shared" si="11"/>
        <v>0.13903900000000002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ht="15" outlineLevel="1" x14ac:dyDescent="0.25">
      <c r="A55" s="11" t="s">
        <v>33</v>
      </c>
      <c r="B55" s="45">
        <f t="shared" ref="B55:D55" si="12">B$56+B$64+B$68</f>
        <v>821.250269</v>
      </c>
      <c r="C55" s="45">
        <f t="shared" si="12"/>
        <v>20411.690076989998</v>
      </c>
      <c r="D55" s="65">
        <f t="shared" si="12"/>
        <v>1.2234999999999999E-2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ht="14.25" outlineLevel="2" x14ac:dyDescent="0.25">
      <c r="A56" s="25" t="s">
        <v>83</v>
      </c>
      <c r="B56" s="77">
        <f t="shared" ref="B56:C56" si="13">SUM(B$57:B$63)</f>
        <v>651.79629096999997</v>
      </c>
      <c r="C56" s="77">
        <f t="shared" si="13"/>
        <v>16200.0116</v>
      </c>
      <c r="D56" s="93">
        <v>9.7099999999999999E-3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outlineLevel="3" x14ac:dyDescent="0.2">
      <c r="A57" s="28" t="s">
        <v>97</v>
      </c>
      <c r="B57" s="91">
        <v>4.6672E-4</v>
      </c>
      <c r="C57" s="91">
        <v>1.1599999999999999E-2</v>
      </c>
      <c r="D57" s="21">
        <v>0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outlineLevel="3" x14ac:dyDescent="0.2">
      <c r="A58" s="28" t="s">
        <v>31</v>
      </c>
      <c r="B58" s="91">
        <v>40.234310139999998</v>
      </c>
      <c r="C58" s="91">
        <v>1000</v>
      </c>
      <c r="D58" s="21">
        <v>5.9900000000000003E-4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outlineLevel="3" x14ac:dyDescent="0.2">
      <c r="A59" s="28" t="s">
        <v>34</v>
      </c>
      <c r="B59" s="91">
        <v>120.70293042</v>
      </c>
      <c r="C59" s="91">
        <v>3000</v>
      </c>
      <c r="D59" s="21">
        <v>1.7979999999999999E-3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outlineLevel="3" x14ac:dyDescent="0.2">
      <c r="A60" s="28" t="s">
        <v>114</v>
      </c>
      <c r="B60" s="91">
        <v>120.70293042</v>
      </c>
      <c r="C60" s="91">
        <v>3000</v>
      </c>
      <c r="D60" s="21">
        <v>1.7979999999999999E-3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outlineLevel="3" x14ac:dyDescent="0.2">
      <c r="A61" s="28" t="s">
        <v>94</v>
      </c>
      <c r="B61" s="91">
        <v>193.12468866</v>
      </c>
      <c r="C61" s="91">
        <v>4800</v>
      </c>
      <c r="D61" s="21">
        <v>2.8769999999999998E-3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outlineLevel="3" x14ac:dyDescent="0.2">
      <c r="A62" s="28" t="s">
        <v>28</v>
      </c>
      <c r="B62" s="91">
        <v>10.058577530000001</v>
      </c>
      <c r="C62" s="91">
        <v>250</v>
      </c>
      <c r="D62" s="21">
        <v>1.4999999999999999E-4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outlineLevel="3" x14ac:dyDescent="0.2">
      <c r="A63" s="28" t="s">
        <v>112</v>
      </c>
      <c r="B63" s="91">
        <v>166.97238708</v>
      </c>
      <c r="C63" s="91">
        <v>4150</v>
      </c>
      <c r="D63" s="21">
        <v>2.4880000000000002E-3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17" ht="14.25" outlineLevel="2" x14ac:dyDescent="0.25">
      <c r="A64" s="25" t="s">
        <v>5</v>
      </c>
      <c r="B64" s="77">
        <f t="shared" ref="B64:C64" si="14">SUM(B$65:B$67)</f>
        <v>169.41556835</v>
      </c>
      <c r="C64" s="77">
        <f t="shared" si="14"/>
        <v>4210.7238269899999</v>
      </c>
      <c r="D64" s="93">
        <v>2.5240000000000002E-3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outlineLevel="3" x14ac:dyDescent="0.2">
      <c r="A65" s="28" t="s">
        <v>7</v>
      </c>
      <c r="B65" s="91">
        <v>21.12301282</v>
      </c>
      <c r="C65" s="91">
        <v>525</v>
      </c>
      <c r="D65" s="21">
        <v>3.1500000000000001E-4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outlineLevel="3" x14ac:dyDescent="0.2">
      <c r="A66" s="28" t="s">
        <v>68</v>
      </c>
      <c r="B66" s="91">
        <v>143.05358530000001</v>
      </c>
      <c r="C66" s="91">
        <v>3555.5123181499998</v>
      </c>
      <c r="D66" s="21">
        <v>2.1310000000000001E-3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outlineLevel="3" x14ac:dyDescent="0.2">
      <c r="A67" s="28" t="s">
        <v>18</v>
      </c>
      <c r="B67" s="91">
        <v>5.2389702299999996</v>
      </c>
      <c r="C67" s="91">
        <v>130.21150883999999</v>
      </c>
      <c r="D67" s="21">
        <v>7.7999999999999999E-5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ht="14.25" outlineLevel="2" x14ac:dyDescent="0.25">
      <c r="A68" s="25" t="s">
        <v>85</v>
      </c>
      <c r="B68" s="77">
        <f t="shared" ref="B68:C68" si="15">SUM(B$69:B$69)</f>
        <v>3.8409680000000002E-2</v>
      </c>
      <c r="C68" s="77">
        <f t="shared" si="15"/>
        <v>0.95465</v>
      </c>
      <c r="D68" s="93">
        <v>9.9999999999999995E-7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outlineLevel="3" x14ac:dyDescent="0.2">
      <c r="A69" s="28" t="s">
        <v>110</v>
      </c>
      <c r="B69" s="91">
        <v>3.8409680000000002E-2</v>
      </c>
      <c r="C69" s="91">
        <v>0.95465</v>
      </c>
      <c r="D69" s="21">
        <v>9.9999999999999995E-7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ht="15" outlineLevel="1" x14ac:dyDescent="0.25">
      <c r="A70" s="11" t="s">
        <v>52</v>
      </c>
      <c r="B70" s="45">
        <f t="shared" ref="B70:D70" si="16">B$71+B$77+B$79+B$86+B$87</f>
        <v>8510.5455211899989</v>
      </c>
      <c r="C70" s="45">
        <f t="shared" si="16"/>
        <v>211524.57919665004</v>
      </c>
      <c r="D70" s="65">
        <f t="shared" si="16"/>
        <v>0.12680400000000003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ht="14.25" outlineLevel="2" x14ac:dyDescent="0.25">
      <c r="A71" s="25" t="s">
        <v>91</v>
      </c>
      <c r="B71" s="77">
        <f t="shared" ref="B71:C71" si="17">SUM(B$72:B$76)</f>
        <v>5904.0708158399993</v>
      </c>
      <c r="C71" s="77">
        <f t="shared" si="17"/>
        <v>146742.19082188001</v>
      </c>
      <c r="D71" s="93">
        <v>8.7968000000000005E-2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outlineLevel="3" x14ac:dyDescent="0.2">
      <c r="A72" s="28" t="s">
        <v>8</v>
      </c>
      <c r="B72" s="91">
        <v>15.86552513</v>
      </c>
      <c r="C72" s="91">
        <v>394.32825062000001</v>
      </c>
      <c r="D72" s="21">
        <v>2.3599999999999999E-4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outlineLevel="3" x14ac:dyDescent="0.2">
      <c r="A73" s="28" t="s">
        <v>61</v>
      </c>
      <c r="B73" s="91">
        <v>71.997207939999996</v>
      </c>
      <c r="C73" s="91">
        <v>1789.4480529</v>
      </c>
      <c r="D73" s="21">
        <v>1.073E-3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outlineLevel="3" x14ac:dyDescent="0.2">
      <c r="A74" s="28" t="s">
        <v>51</v>
      </c>
      <c r="B74" s="91">
        <v>5.5450000800000003</v>
      </c>
      <c r="C74" s="91">
        <v>137.8177</v>
      </c>
      <c r="D74" s="21">
        <v>8.2999999999999998E-5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7" outlineLevel="3" x14ac:dyDescent="0.2">
      <c r="A75" s="28" t="s">
        <v>42</v>
      </c>
      <c r="B75" s="91">
        <v>430.87690499000001</v>
      </c>
      <c r="C75" s="91">
        <v>10709.19082528</v>
      </c>
      <c r="D75" s="21">
        <v>6.4200000000000004E-3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outlineLevel="3" x14ac:dyDescent="0.2">
      <c r="A76" s="28" t="s">
        <v>58</v>
      </c>
      <c r="B76" s="91">
        <v>5379.7861776999998</v>
      </c>
      <c r="C76" s="91">
        <v>133711.40599308</v>
      </c>
      <c r="D76" s="21">
        <v>8.0156000000000005E-2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ht="14.25" outlineLevel="2" x14ac:dyDescent="0.25">
      <c r="A77" s="25" t="s">
        <v>3</v>
      </c>
      <c r="B77" s="77">
        <f t="shared" ref="B77:C77" si="18">SUM(B$78:B$78)</f>
        <v>170.58624330000001</v>
      </c>
      <c r="C77" s="77">
        <f t="shared" si="18"/>
        <v>4239.8202607499998</v>
      </c>
      <c r="D77" s="93">
        <v>2.542E-3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outlineLevel="3" x14ac:dyDescent="0.2">
      <c r="A78" s="28" t="s">
        <v>65</v>
      </c>
      <c r="B78" s="91">
        <v>170.58624330000001</v>
      </c>
      <c r="C78" s="91">
        <v>4239.8202607499998</v>
      </c>
      <c r="D78" s="21">
        <v>2.542E-3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ht="28.5" outlineLevel="2" x14ac:dyDescent="0.25">
      <c r="A79" s="129" t="s">
        <v>13</v>
      </c>
      <c r="B79" s="77">
        <f t="shared" ref="B79:C79" si="19">SUM(B$80:B$85)</f>
        <v>2321.96184051</v>
      </c>
      <c r="C79" s="77">
        <f t="shared" si="19"/>
        <v>57710.989266310004</v>
      </c>
      <c r="D79" s="93">
        <v>3.4597000000000003E-2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outlineLevel="3" x14ac:dyDescent="0.2">
      <c r="A80" s="28" t="s">
        <v>9</v>
      </c>
      <c r="B80" s="91">
        <v>15.014320120000001</v>
      </c>
      <c r="C80" s="91">
        <v>373.17205301000001</v>
      </c>
      <c r="D80" s="21">
        <v>2.24E-4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outlineLevel="3" x14ac:dyDescent="0.2">
      <c r="A81" s="28" t="s">
        <v>78</v>
      </c>
      <c r="B81" s="91">
        <v>42.419250390000002</v>
      </c>
      <c r="C81" s="91">
        <v>1054.30539866</v>
      </c>
      <c r="D81" s="21">
        <v>6.3199999999999997E-4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outlineLevel="3" x14ac:dyDescent="0.2">
      <c r="A82" s="28" t="s">
        <v>98</v>
      </c>
      <c r="B82" s="91">
        <v>500</v>
      </c>
      <c r="C82" s="91">
        <v>12427.2045</v>
      </c>
      <c r="D82" s="21">
        <v>7.45E-3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outlineLevel="3" x14ac:dyDescent="0.2">
      <c r="A83" s="28" t="s">
        <v>45</v>
      </c>
      <c r="B83" s="91">
        <v>65.62</v>
      </c>
      <c r="C83" s="91">
        <v>1630.94631858</v>
      </c>
      <c r="D83" s="21">
        <v>9.7799999999999992E-4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outlineLevel="3" x14ac:dyDescent="0.2">
      <c r="A84" s="28" t="s">
        <v>47</v>
      </c>
      <c r="B84" s="91">
        <v>1552.1238949999999</v>
      </c>
      <c r="C84" s="91">
        <v>38577.122105000002</v>
      </c>
      <c r="D84" s="21">
        <v>2.3126000000000001E-2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outlineLevel="3" x14ac:dyDescent="0.2">
      <c r="A85" s="28" t="s">
        <v>101</v>
      </c>
      <c r="B85" s="91">
        <v>146.78437500000001</v>
      </c>
      <c r="C85" s="91">
        <v>3648.2388910599998</v>
      </c>
      <c r="D85" s="21">
        <v>2.1870000000000001E-3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4.25" outlineLevel="2" x14ac:dyDescent="0.25">
      <c r="A86" s="25" t="s">
        <v>92</v>
      </c>
      <c r="B86" s="77"/>
      <c r="C86" s="77"/>
      <c r="D86" s="93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ht="14.25" outlineLevel="2" x14ac:dyDescent="0.25">
      <c r="A87" s="25" t="s">
        <v>4</v>
      </c>
      <c r="B87" s="77">
        <f t="shared" ref="B87:C87" si="20">SUM(B$88:B$88)</f>
        <v>113.92662154</v>
      </c>
      <c r="C87" s="77">
        <f t="shared" si="20"/>
        <v>2831.57884771</v>
      </c>
      <c r="D87" s="93">
        <v>1.6969999999999999E-3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outlineLevel="3" x14ac:dyDescent="0.2">
      <c r="A88" s="28" t="s">
        <v>58</v>
      </c>
      <c r="B88" s="91">
        <v>113.92662154</v>
      </c>
      <c r="C88" s="91">
        <v>2831.57884771</v>
      </c>
      <c r="D88" s="21">
        <v>1.6969999999999999E-3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x14ac:dyDescent="0.2">
      <c r="B89" s="74"/>
      <c r="C89" s="74"/>
      <c r="D89" s="7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x14ac:dyDescent="0.2">
      <c r="B90" s="74"/>
      <c r="C90" s="74"/>
      <c r="D90" s="7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x14ac:dyDescent="0.2">
      <c r="B91" s="74"/>
      <c r="C91" s="74"/>
      <c r="D91" s="7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x14ac:dyDescent="0.2">
      <c r="B92" s="74"/>
      <c r="C92" s="74"/>
      <c r="D92" s="7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x14ac:dyDescent="0.2">
      <c r="B93" s="74"/>
      <c r="C93" s="74"/>
      <c r="D93" s="7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x14ac:dyDescent="0.2">
      <c r="B94" s="74"/>
      <c r="C94" s="74"/>
      <c r="D94" s="7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x14ac:dyDescent="0.2">
      <c r="B95" s="74"/>
      <c r="C95" s="74"/>
      <c r="D95" s="7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x14ac:dyDescent="0.2">
      <c r="B96" s="74"/>
      <c r="C96" s="74"/>
      <c r="D96" s="7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74"/>
      <c r="C97" s="74"/>
      <c r="D97" s="7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74"/>
      <c r="C98" s="74"/>
      <c r="D98" s="7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74"/>
      <c r="C99" s="74"/>
      <c r="D99" s="7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74"/>
      <c r="C100" s="74"/>
      <c r="D100" s="7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74"/>
      <c r="C101" s="74"/>
      <c r="D101" s="7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74"/>
      <c r="C102" s="74"/>
      <c r="D102" s="7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">
      <c r="B103" s="74"/>
      <c r="C103" s="74"/>
      <c r="D103" s="7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">
      <c r="B104" s="74"/>
      <c r="C104" s="74"/>
      <c r="D104" s="7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">
      <c r="B105" s="74"/>
      <c r="C105" s="74"/>
      <c r="D105" s="7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">
      <c r="B106" s="74"/>
      <c r="C106" s="74"/>
      <c r="D106" s="7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">
      <c r="B107" s="74"/>
      <c r="C107" s="74"/>
      <c r="D107" s="7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">
      <c r="B108" s="74"/>
      <c r="C108" s="74"/>
      <c r="D108" s="7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">
      <c r="B109" s="74"/>
      <c r="C109" s="74"/>
      <c r="D109" s="7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">
      <c r="B110" s="74"/>
      <c r="C110" s="74"/>
      <c r="D110" s="7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">
      <c r="B111" s="74"/>
      <c r="C111" s="74"/>
      <c r="D111" s="7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">
      <c r="B112" s="74"/>
      <c r="C112" s="74"/>
      <c r="D112" s="7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">
      <c r="B113" s="74"/>
      <c r="C113" s="74"/>
      <c r="D113" s="7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">
      <c r="B114" s="74"/>
      <c r="C114" s="74"/>
      <c r="D114" s="7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">
      <c r="B115" s="74"/>
      <c r="C115" s="74"/>
      <c r="D115" s="7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">
      <c r="B116" s="74"/>
      <c r="C116" s="74"/>
      <c r="D116" s="7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">
      <c r="B117" s="74"/>
      <c r="C117" s="74"/>
      <c r="D117" s="7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">
      <c r="B118" s="74"/>
      <c r="C118" s="74"/>
      <c r="D118" s="7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">
      <c r="B119" s="74"/>
      <c r="C119" s="74"/>
      <c r="D119" s="7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">
      <c r="B120" s="74"/>
      <c r="C120" s="74"/>
      <c r="D120" s="7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">
      <c r="B121" s="74"/>
      <c r="C121" s="74"/>
      <c r="D121" s="7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">
      <c r="B122" s="74"/>
      <c r="C122" s="74"/>
      <c r="D122" s="7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">
      <c r="B123" s="74"/>
      <c r="C123" s="74"/>
      <c r="D123" s="7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">
      <c r="B124" s="74"/>
      <c r="C124" s="74"/>
      <c r="D124" s="7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">
      <c r="B125" s="74"/>
      <c r="C125" s="74"/>
      <c r="D125" s="7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">
      <c r="B126" s="74"/>
      <c r="C126" s="74"/>
      <c r="D126" s="7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">
      <c r="B127" s="74"/>
      <c r="C127" s="74"/>
      <c r="D127" s="7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">
      <c r="B128" s="74"/>
      <c r="C128" s="74"/>
      <c r="D128" s="7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">
      <c r="B169" s="74"/>
      <c r="C169" s="74"/>
      <c r="D169" s="7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">
      <c r="B170" s="74"/>
      <c r="C170" s="74"/>
      <c r="D170" s="7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">
      <c r="B171" s="74"/>
      <c r="C171" s="74"/>
      <c r="D171" s="7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">
      <c r="B172" s="74"/>
      <c r="C172" s="74"/>
      <c r="D172" s="7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">
      <c r="B173" s="74"/>
      <c r="C173" s="74"/>
      <c r="D173" s="7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">
      <c r="B174" s="74"/>
      <c r="C174" s="74"/>
      <c r="D174" s="7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">
      <c r="B175" s="74"/>
      <c r="C175" s="74"/>
      <c r="D175" s="7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">
      <c r="B176" s="74"/>
      <c r="C176" s="74"/>
      <c r="D176" s="7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">
      <c r="B177" s="74"/>
      <c r="C177" s="74"/>
      <c r="D177" s="7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">
      <c r="B178" s="74"/>
      <c r="C178" s="74"/>
      <c r="D178" s="7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">
      <c r="B179" s="74"/>
      <c r="C179" s="74"/>
      <c r="D179" s="7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">
      <c r="B180" s="74"/>
      <c r="C180" s="74"/>
      <c r="D180" s="7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">
      <c r="B181" s="74"/>
      <c r="C181" s="74"/>
      <c r="D181" s="7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">
      <c r="B182" s="74"/>
      <c r="C182" s="74"/>
      <c r="D182" s="7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">
      <c r="B183" s="74"/>
      <c r="C183" s="74"/>
      <c r="D183" s="7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</sheetData>
  <mergeCells count="2">
    <mergeCell ref="A2:D2"/>
    <mergeCell ref="A3:D3"/>
  </mergeCells>
  <printOptions horizontalCentered="1" verticalCentered="1"/>
  <pageMargins left="0.78740157480314998" right="0.78740157480314998" top="0.51" bottom="0.53" header="0.511811023622047" footer="0.511811023622047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12" customWidth="1"/>
    <col min="2" max="2" width="12.7109375" style="66" customWidth="1"/>
    <col min="3" max="3" width="14.42578125" style="66" customWidth="1"/>
    <col min="4" max="4" width="10.28515625" style="68" customWidth="1"/>
    <col min="5" max="16384" width="9.140625" style="1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30.06.2016</v>
      </c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3">
      <c r="A3" s="2" t="s">
        <v>111</v>
      </c>
      <c r="B3" s="2"/>
      <c r="C3" s="2"/>
      <c r="D3" s="2"/>
    </row>
    <row r="4" spans="1:19" x14ac:dyDescent="0.2">
      <c r="B4" s="96" t="s">
        <v>117</v>
      </c>
      <c r="C4" s="74"/>
      <c r="D4" s="7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s="37" customFormat="1" x14ac:dyDescent="0.2">
      <c r="B5" s="94"/>
      <c r="C5" s="94"/>
      <c r="D5" s="37" t="str">
        <f>VALVAL</f>
        <v>млн. одиниць</v>
      </c>
    </row>
    <row r="6" spans="1:19" s="42" customFormat="1" x14ac:dyDescent="0.2">
      <c r="A6" s="50"/>
      <c r="B6" s="47" t="s">
        <v>109</v>
      </c>
      <c r="C6" s="47" t="s">
        <v>2</v>
      </c>
      <c r="D6" s="70" t="s">
        <v>43</v>
      </c>
    </row>
    <row r="7" spans="1:19" s="95" customFormat="1" ht="15.75" x14ac:dyDescent="0.2">
      <c r="A7" s="97" t="s">
        <v>108</v>
      </c>
      <c r="B7" s="98">
        <f t="shared" ref="B7:C7" si="0">B$8+B$47</f>
        <v>67116.141827549989</v>
      </c>
      <c r="C7" s="98">
        <f t="shared" si="0"/>
        <v>1668132.0394846601</v>
      </c>
      <c r="D7" s="99">
        <v>0.99999899999999997</v>
      </c>
    </row>
    <row r="8" spans="1:19" s="69" customFormat="1" ht="15" x14ac:dyDescent="0.2">
      <c r="A8" s="89" t="s">
        <v>33</v>
      </c>
      <c r="B8" s="71">
        <f t="shared" ref="B8:D8" si="1">B$9+B$32</f>
        <v>22961.35258676</v>
      </c>
      <c r="C8" s="71">
        <f t="shared" si="1"/>
        <v>570690.84838492016</v>
      </c>
      <c r="D8" s="75">
        <f t="shared" si="1"/>
        <v>0.342111</v>
      </c>
    </row>
    <row r="9" spans="1:19" s="15" customFormat="1" ht="15" outlineLevel="1" x14ac:dyDescent="0.2">
      <c r="A9" s="16" t="s">
        <v>48</v>
      </c>
      <c r="B9" s="26">
        <f t="shared" ref="B9:D9" si="2">B$10+B$30</f>
        <v>22140.10231776</v>
      </c>
      <c r="C9" s="26">
        <f t="shared" si="2"/>
        <v>550279.15830793011</v>
      </c>
      <c r="D9" s="61">
        <f t="shared" si="2"/>
        <v>0.329876</v>
      </c>
    </row>
    <row r="10" spans="1:19" s="51" customFormat="1" ht="14.25" outlineLevel="2" x14ac:dyDescent="0.2">
      <c r="A10" s="100" t="s">
        <v>83</v>
      </c>
      <c r="B10" s="101">
        <f t="shared" ref="B10:C10" si="3">SUM(B$11:B$29)</f>
        <v>22036.341082120001</v>
      </c>
      <c r="C10" s="101">
        <f t="shared" si="3"/>
        <v>547700.23411907011</v>
      </c>
      <c r="D10" s="102">
        <v>0.32833000000000001</v>
      </c>
    </row>
    <row r="11" spans="1:19" outlineLevel="3" x14ac:dyDescent="0.2">
      <c r="A11" s="28" t="s">
        <v>90</v>
      </c>
      <c r="B11" s="91">
        <v>637.66714388999992</v>
      </c>
      <c r="C11" s="91">
        <v>15848.84</v>
      </c>
      <c r="D11" s="21">
        <v>9.5010000000000008E-3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outlineLevel="3" x14ac:dyDescent="0.2">
      <c r="A12" s="28" t="s">
        <v>50</v>
      </c>
      <c r="B12" s="91">
        <v>130.76150795000001</v>
      </c>
      <c r="C12" s="91">
        <v>3250</v>
      </c>
      <c r="D12" s="21">
        <v>1.9480000000000001E-3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outlineLevel="3" x14ac:dyDescent="0.2">
      <c r="A13" s="28" t="s">
        <v>113</v>
      </c>
      <c r="B13" s="91">
        <v>105.31853724999999</v>
      </c>
      <c r="C13" s="91">
        <v>2617.63</v>
      </c>
      <c r="D13" s="21">
        <v>1.5690000000000001E-3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outlineLevel="3" x14ac:dyDescent="0.2">
      <c r="A14" s="28" t="s">
        <v>76</v>
      </c>
      <c r="B14" s="91">
        <v>60.351465210000001</v>
      </c>
      <c r="C14" s="91">
        <v>1500</v>
      </c>
      <c r="D14" s="21">
        <v>8.9899999999999995E-4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outlineLevel="3" x14ac:dyDescent="0.2">
      <c r="A15" s="28" t="s">
        <v>29</v>
      </c>
      <c r="B15" s="91">
        <v>1564.4299166399999</v>
      </c>
      <c r="C15" s="91">
        <v>38882.981</v>
      </c>
      <c r="D15" s="21">
        <v>2.3309E-2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outlineLevel="3" x14ac:dyDescent="0.2">
      <c r="A16" s="76" t="s">
        <v>102</v>
      </c>
      <c r="B16" s="20">
        <v>2436.5279818099998</v>
      </c>
      <c r="C16" s="20">
        <v>60558.463000000003</v>
      </c>
      <c r="D16" s="35">
        <v>3.6303000000000002E-2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outlineLevel="3" x14ac:dyDescent="0.2">
      <c r="A17" s="28" t="s">
        <v>37</v>
      </c>
      <c r="B17" s="91">
        <v>2057.9414702200002</v>
      </c>
      <c r="C17" s="91">
        <v>51148.919000000002</v>
      </c>
      <c r="D17" s="21">
        <v>3.0661999999999998E-2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outlineLevel="3" x14ac:dyDescent="0.2">
      <c r="A18" s="28" t="s">
        <v>104</v>
      </c>
      <c r="B18" s="91">
        <v>1259.382108</v>
      </c>
      <c r="C18" s="91">
        <v>31301.198</v>
      </c>
      <c r="D18" s="21">
        <v>1.8763999999999999E-2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outlineLevel="3" x14ac:dyDescent="0.2">
      <c r="A19" s="28" t="s">
        <v>69</v>
      </c>
      <c r="B19" s="91">
        <v>1651.20767912</v>
      </c>
      <c r="C19" s="91">
        <v>41039.790999999997</v>
      </c>
      <c r="D19" s="21">
        <v>2.4601999999999999E-2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outlineLevel="3" x14ac:dyDescent="0.2">
      <c r="A20" s="28" t="s">
        <v>16</v>
      </c>
      <c r="B20" s="91">
        <v>1029.9983395100001</v>
      </c>
      <c r="C20" s="91">
        <v>25600</v>
      </c>
      <c r="D20" s="21">
        <v>1.5347E-2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outlineLevel="3" x14ac:dyDescent="0.2">
      <c r="A21" s="28" t="s">
        <v>96</v>
      </c>
      <c r="B21" s="91">
        <v>6502.2262047899994</v>
      </c>
      <c r="C21" s="91">
        <v>161608.98950405</v>
      </c>
      <c r="D21" s="21">
        <v>9.6879999999999994E-2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outlineLevel="3" x14ac:dyDescent="0.2">
      <c r="A22" s="28" t="s">
        <v>54</v>
      </c>
      <c r="B22" s="91">
        <v>160.20117155</v>
      </c>
      <c r="C22" s="91">
        <v>3981.7054399999997</v>
      </c>
      <c r="D22" s="21">
        <v>2.3869999999999998E-3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outlineLevel="3" x14ac:dyDescent="0.2">
      <c r="A23" s="28" t="s">
        <v>0</v>
      </c>
      <c r="B23" s="91">
        <v>1368.2479883000001</v>
      </c>
      <c r="C23" s="91">
        <v>34006.995114400001</v>
      </c>
      <c r="D23" s="21">
        <v>2.0386000000000001E-2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outlineLevel="3" x14ac:dyDescent="0.2">
      <c r="A24" s="28" t="s">
        <v>84</v>
      </c>
      <c r="B24" s="91">
        <v>1968.70277412</v>
      </c>
      <c r="C24" s="91">
        <v>48930.943947439999</v>
      </c>
      <c r="D24" s="21">
        <v>2.9333000000000001E-2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outlineLevel="3" x14ac:dyDescent="0.2">
      <c r="A25" s="28" t="s">
        <v>89</v>
      </c>
      <c r="B25" s="91">
        <v>755.51800000000003</v>
      </c>
      <c r="C25" s="91">
        <v>18777.953378869999</v>
      </c>
      <c r="D25" s="21">
        <v>1.1257E-2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outlineLevel="3" x14ac:dyDescent="0.2">
      <c r="A26" s="28" t="s">
        <v>46</v>
      </c>
      <c r="B26" s="91">
        <v>275.59527704000004</v>
      </c>
      <c r="C26" s="91">
        <v>6849.7577343100002</v>
      </c>
      <c r="D26" s="21">
        <v>4.1060000000000003E-3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outlineLevel="3" x14ac:dyDescent="0.2">
      <c r="A27" s="28" t="s">
        <v>1</v>
      </c>
      <c r="B27" s="91">
        <v>7.90873764</v>
      </c>
      <c r="C27" s="91">
        <v>196.56700000000001</v>
      </c>
      <c r="D27" s="21">
        <v>1.18E-4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outlineLevel="3" x14ac:dyDescent="0.2">
      <c r="A28" s="28" t="s">
        <v>26</v>
      </c>
      <c r="B28" s="91">
        <v>35.547013020000001</v>
      </c>
      <c r="C28" s="91">
        <v>883.5</v>
      </c>
      <c r="D28" s="21">
        <v>5.2999999999999998E-4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outlineLevel="3" x14ac:dyDescent="0.2">
      <c r="A29" s="28" t="s">
        <v>86</v>
      </c>
      <c r="B29" s="91">
        <v>28.807766060000002</v>
      </c>
      <c r="C29" s="91">
        <v>716</v>
      </c>
      <c r="D29" s="21">
        <v>4.2900000000000002E-4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outlineLevel="2" x14ac:dyDescent="0.2">
      <c r="A30" s="100" t="s">
        <v>5</v>
      </c>
      <c r="B30" s="101">
        <f t="shared" ref="B30:C30" si="4">SUM(B$31:B$31)</f>
        <v>103.76123564</v>
      </c>
      <c r="C30" s="101">
        <f t="shared" si="4"/>
        <v>2578.92418886</v>
      </c>
      <c r="D30" s="102">
        <v>1.5460000000000001E-3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outlineLevel="3" x14ac:dyDescent="0.2">
      <c r="A31" s="28" t="s">
        <v>60</v>
      </c>
      <c r="B31" s="91">
        <v>103.76123564</v>
      </c>
      <c r="C31" s="91">
        <v>2578.92418886</v>
      </c>
      <c r="D31" s="21">
        <v>1.5460000000000001E-3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5" outlineLevel="1" x14ac:dyDescent="0.25">
      <c r="A32" s="11" t="s">
        <v>71</v>
      </c>
      <c r="B32" s="45">
        <f t="shared" ref="B32:D32" si="5">B$33+B$41+B$45</f>
        <v>821.250269</v>
      </c>
      <c r="C32" s="45">
        <f t="shared" si="5"/>
        <v>20411.690076989998</v>
      </c>
      <c r="D32" s="65">
        <f t="shared" si="5"/>
        <v>1.2234999999999999E-2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4.25" outlineLevel="2" x14ac:dyDescent="0.2">
      <c r="A33" s="100" t="s">
        <v>83</v>
      </c>
      <c r="B33" s="101">
        <f t="shared" ref="B33:C33" si="6">SUM(B$34:B$40)</f>
        <v>651.79629096999997</v>
      </c>
      <c r="C33" s="101">
        <f t="shared" si="6"/>
        <v>16200.0116</v>
      </c>
      <c r="D33" s="102">
        <v>9.7099999999999999E-3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outlineLevel="3" x14ac:dyDescent="0.2">
      <c r="A34" s="28" t="s">
        <v>97</v>
      </c>
      <c r="B34" s="91">
        <v>4.6672E-4</v>
      </c>
      <c r="C34" s="91">
        <v>1.1599999999999999E-2</v>
      </c>
      <c r="D34" s="21">
        <v>0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outlineLevel="3" x14ac:dyDescent="0.2">
      <c r="A35" s="28" t="s">
        <v>31</v>
      </c>
      <c r="B35" s="91">
        <v>40.234310139999998</v>
      </c>
      <c r="C35" s="91">
        <v>1000</v>
      </c>
      <c r="D35" s="21">
        <v>5.9900000000000003E-4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outlineLevel="3" x14ac:dyDescent="0.2">
      <c r="A36" s="28" t="s">
        <v>34</v>
      </c>
      <c r="B36" s="91">
        <v>120.70293042</v>
      </c>
      <c r="C36" s="91">
        <v>3000</v>
      </c>
      <c r="D36" s="21">
        <v>1.7979999999999999E-3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outlineLevel="3" x14ac:dyDescent="0.2">
      <c r="A37" s="28" t="s">
        <v>114</v>
      </c>
      <c r="B37" s="91">
        <v>120.70293042</v>
      </c>
      <c r="C37" s="91">
        <v>3000</v>
      </c>
      <c r="D37" s="21">
        <v>1.7979999999999999E-3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outlineLevel="3" x14ac:dyDescent="0.2">
      <c r="A38" s="28" t="s">
        <v>94</v>
      </c>
      <c r="B38" s="91">
        <v>193.12468866</v>
      </c>
      <c r="C38" s="91">
        <v>4800</v>
      </c>
      <c r="D38" s="21">
        <v>2.8769999999999998E-3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outlineLevel="3" x14ac:dyDescent="0.2">
      <c r="A39" s="28" t="s">
        <v>28</v>
      </c>
      <c r="B39" s="91">
        <v>10.058577530000001</v>
      </c>
      <c r="C39" s="91">
        <v>250</v>
      </c>
      <c r="D39" s="21">
        <v>1.4999999999999999E-4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outlineLevel="3" x14ac:dyDescent="0.2">
      <c r="A40" s="28" t="s">
        <v>112</v>
      </c>
      <c r="B40" s="91">
        <v>166.97238708</v>
      </c>
      <c r="C40" s="91">
        <v>4150</v>
      </c>
      <c r="D40" s="21">
        <v>2.4880000000000002E-3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ht="14.25" outlineLevel="2" x14ac:dyDescent="0.2">
      <c r="A41" s="100" t="s">
        <v>5</v>
      </c>
      <c r="B41" s="101">
        <f t="shared" ref="B41:C41" si="7">SUM(B$42:B$44)</f>
        <v>169.41556835</v>
      </c>
      <c r="C41" s="101">
        <f t="shared" si="7"/>
        <v>4210.7238269899999</v>
      </c>
      <c r="D41" s="102">
        <v>2.5240000000000002E-3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outlineLevel="3" x14ac:dyDescent="0.2">
      <c r="A42" s="28" t="s">
        <v>7</v>
      </c>
      <c r="B42" s="91">
        <v>21.12301282</v>
      </c>
      <c r="C42" s="91">
        <v>525</v>
      </c>
      <c r="D42" s="21">
        <v>3.1500000000000001E-4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outlineLevel="3" x14ac:dyDescent="0.2">
      <c r="A43" s="28" t="s">
        <v>68</v>
      </c>
      <c r="B43" s="91">
        <v>143.05358530000001</v>
      </c>
      <c r="C43" s="91">
        <v>3555.5123181499998</v>
      </c>
      <c r="D43" s="21">
        <v>2.1310000000000001E-3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outlineLevel="3" x14ac:dyDescent="0.2">
      <c r="A44" s="28" t="s">
        <v>18</v>
      </c>
      <c r="B44" s="91">
        <v>5.2389702299999996</v>
      </c>
      <c r="C44" s="91">
        <v>130.21150883999999</v>
      </c>
      <c r="D44" s="21">
        <v>7.7999999999999999E-5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ht="14.25" outlineLevel="2" x14ac:dyDescent="0.2">
      <c r="A45" s="100" t="s">
        <v>85</v>
      </c>
      <c r="B45" s="101">
        <f t="shared" ref="B45:C45" si="8">SUM(B$46:B$46)</f>
        <v>3.8409680000000002E-2</v>
      </c>
      <c r="C45" s="101">
        <f t="shared" si="8"/>
        <v>0.95465</v>
      </c>
      <c r="D45" s="102">
        <v>9.9999999999999995E-7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outlineLevel="3" x14ac:dyDescent="0.2">
      <c r="A46" s="28" t="s">
        <v>110</v>
      </c>
      <c r="B46" s="91">
        <v>3.8409680000000002E-2</v>
      </c>
      <c r="C46" s="91">
        <v>0.95465</v>
      </c>
      <c r="D46" s="21">
        <v>9.9999999999999995E-7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t="15" x14ac:dyDescent="0.2">
      <c r="A47" s="89" t="s">
        <v>52</v>
      </c>
      <c r="B47" s="71">
        <f t="shared" ref="B47:D47" si="9">B$48+B$70</f>
        <v>44154.789240789993</v>
      </c>
      <c r="C47" s="71">
        <f t="shared" si="9"/>
        <v>1097441.1910997399</v>
      </c>
      <c r="D47" s="75">
        <f t="shared" si="9"/>
        <v>0.65788800000000003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5" outlineLevel="1" x14ac:dyDescent="0.2">
      <c r="A48" s="16" t="s">
        <v>48</v>
      </c>
      <c r="B48" s="26">
        <f t="shared" ref="B48:D48" si="10">B$49+B$56+B$62+B$64+B$68</f>
        <v>35644.243719599996</v>
      </c>
      <c r="C48" s="26">
        <f t="shared" si="10"/>
        <v>885916.61190308991</v>
      </c>
      <c r="D48" s="61">
        <f t="shared" si="10"/>
        <v>0.531084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14.25" outlineLevel="2" x14ac:dyDescent="0.2">
      <c r="A49" s="100" t="s">
        <v>91</v>
      </c>
      <c r="B49" s="101">
        <f t="shared" ref="B49:C49" si="11">SUM(B$50:B$55)</f>
        <v>14100.845051399998</v>
      </c>
      <c r="C49" s="101">
        <f t="shared" si="11"/>
        <v>350468.17015333998</v>
      </c>
      <c r="D49" s="102">
        <v>0.21009700000000001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outlineLevel="3" x14ac:dyDescent="0.2">
      <c r="A50" s="28" t="s">
        <v>17</v>
      </c>
      <c r="B50" s="91">
        <v>2450.8900372500002</v>
      </c>
      <c r="C50" s="91">
        <v>60915.4234</v>
      </c>
      <c r="D50" s="21">
        <v>3.6517000000000001E-2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outlineLevel="3" x14ac:dyDescent="0.2">
      <c r="A51" s="28" t="s">
        <v>61</v>
      </c>
      <c r="B51" s="91">
        <v>592.87880831999996</v>
      </c>
      <c r="C51" s="91">
        <v>14735.652389319999</v>
      </c>
      <c r="D51" s="21">
        <v>8.8339999999999998E-3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outlineLevel="3" x14ac:dyDescent="0.2">
      <c r="A52" s="28" t="s">
        <v>51</v>
      </c>
      <c r="B52" s="91">
        <v>525.50297797999997</v>
      </c>
      <c r="C52" s="91">
        <v>13061.065945689999</v>
      </c>
      <c r="D52" s="21">
        <v>7.8300000000000002E-3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outlineLevel="3" x14ac:dyDescent="0.2">
      <c r="A53" s="28" t="s">
        <v>42</v>
      </c>
      <c r="B53" s="91">
        <v>5138.3289531700002</v>
      </c>
      <c r="C53" s="91">
        <v>127710.12937867</v>
      </c>
      <c r="D53" s="21">
        <v>7.6559000000000002E-2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outlineLevel="3" x14ac:dyDescent="0.2">
      <c r="A54" s="28" t="s">
        <v>58</v>
      </c>
      <c r="B54" s="91">
        <v>5392.3897621799997</v>
      </c>
      <c r="C54" s="91">
        <v>134024.66063649001</v>
      </c>
      <c r="D54" s="21">
        <v>8.0343999999999999E-2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outlineLevel="3" x14ac:dyDescent="0.2">
      <c r="A55" s="28" t="s">
        <v>14</v>
      </c>
      <c r="B55" s="91">
        <v>0.85451250000000001</v>
      </c>
      <c r="C55" s="91">
        <v>21.238403170000002</v>
      </c>
      <c r="D55" s="21">
        <v>1.2999999999999999E-5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ht="14.25" outlineLevel="2" x14ac:dyDescent="0.2">
      <c r="A56" s="100" t="s">
        <v>3</v>
      </c>
      <c r="B56" s="101">
        <f t="shared" ref="B56:C56" si="12">SUM(B$57:B$61)</f>
        <v>1782.23152914</v>
      </c>
      <c r="C56" s="101">
        <f t="shared" si="12"/>
        <v>44296.311358030005</v>
      </c>
      <c r="D56" s="102">
        <v>2.6554000000000001E-2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outlineLevel="3" x14ac:dyDescent="0.2">
      <c r="A57" s="28" t="s">
        <v>65</v>
      </c>
      <c r="B57" s="91">
        <v>307.90588502000003</v>
      </c>
      <c r="C57" s="91">
        <v>7652.8188</v>
      </c>
      <c r="D57" s="21">
        <v>4.5880000000000001E-3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outlineLevel="3" x14ac:dyDescent="0.2">
      <c r="A58" s="28" t="s">
        <v>23</v>
      </c>
      <c r="B58" s="91">
        <v>229.56300349</v>
      </c>
      <c r="C58" s="91">
        <v>5705.6527800000003</v>
      </c>
      <c r="D58" s="21">
        <v>3.4199999999999999E-3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outlineLevel="3" x14ac:dyDescent="0.2">
      <c r="A59" s="28" t="s">
        <v>6</v>
      </c>
      <c r="B59" s="91">
        <v>605.85586000000001</v>
      </c>
      <c r="C59" s="91">
        <v>15058.18933949</v>
      </c>
      <c r="D59" s="21">
        <v>9.0270000000000003E-3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outlineLevel="3" x14ac:dyDescent="0.2">
      <c r="A60" s="28" t="s">
        <v>62</v>
      </c>
      <c r="B60" s="91">
        <v>9.0219974300000008</v>
      </c>
      <c r="C60" s="91">
        <v>224.23641412000001</v>
      </c>
      <c r="D60" s="21">
        <v>1.34E-4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outlineLevel="3" x14ac:dyDescent="0.2">
      <c r="A61" s="28" t="s">
        <v>66</v>
      </c>
      <c r="B61" s="91">
        <v>629.88478320000002</v>
      </c>
      <c r="C61" s="91">
        <v>15655.414024420001</v>
      </c>
      <c r="D61" s="21">
        <v>9.3849999999999992E-3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ht="28.5" outlineLevel="2" x14ac:dyDescent="0.25">
      <c r="A62" s="103" t="s">
        <v>13</v>
      </c>
      <c r="B62" s="104">
        <f t="shared" ref="B62:C62" si="13">SUM(B$63:B$63)</f>
        <v>5.6702280000000001E-2</v>
      </c>
      <c r="C62" s="104">
        <f t="shared" si="13"/>
        <v>1.40930175</v>
      </c>
      <c r="D62" s="105">
        <v>9.9999999999999995E-7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outlineLevel="3" x14ac:dyDescent="0.2">
      <c r="A63" s="28" t="s">
        <v>49</v>
      </c>
      <c r="B63" s="91">
        <v>5.6702280000000001E-2</v>
      </c>
      <c r="C63" s="91">
        <v>1.40930175</v>
      </c>
      <c r="D63" s="21">
        <v>9.9999999999999995E-7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17" ht="14.25" outlineLevel="2" x14ac:dyDescent="0.2">
      <c r="A64" s="100" t="s">
        <v>92</v>
      </c>
      <c r="B64" s="101">
        <f t="shared" ref="B64:C64" si="14">SUM(B$65:B$67)</f>
        <v>18043.330000000002</v>
      </c>
      <c r="C64" s="101">
        <f t="shared" si="14"/>
        <v>448456.30354196997</v>
      </c>
      <c r="D64" s="102">
        <v>0.26883800000000002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outlineLevel="3" x14ac:dyDescent="0.2">
      <c r="A65" s="28" t="s">
        <v>75</v>
      </c>
      <c r="B65" s="91">
        <v>3000</v>
      </c>
      <c r="C65" s="91">
        <v>74563.226999999999</v>
      </c>
      <c r="D65" s="21">
        <v>4.4699000000000003E-2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outlineLevel="3" x14ac:dyDescent="0.2">
      <c r="A66" s="28" t="s">
        <v>77</v>
      </c>
      <c r="B66" s="91">
        <v>1000</v>
      </c>
      <c r="C66" s="91">
        <v>24854.409</v>
      </c>
      <c r="D66" s="21">
        <v>1.49E-2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outlineLevel="3" x14ac:dyDescent="0.2">
      <c r="A67" s="28" t="s">
        <v>80</v>
      </c>
      <c r="B67" s="91">
        <v>14043.33</v>
      </c>
      <c r="C67" s="91">
        <v>349038.66754196997</v>
      </c>
      <c r="D67" s="21">
        <v>0.20923900000000001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ht="14.25" outlineLevel="2" x14ac:dyDescent="0.2">
      <c r="A68" s="100" t="s">
        <v>4</v>
      </c>
      <c r="B68" s="101">
        <f t="shared" ref="B68:C68" si="15">SUM(B$69:B$69)</f>
        <v>1717.7804367799999</v>
      </c>
      <c r="C68" s="101">
        <f t="shared" si="15"/>
        <v>42694.417547999998</v>
      </c>
      <c r="D68" s="102">
        <v>2.5593999999999999E-2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outlineLevel="3" x14ac:dyDescent="0.2">
      <c r="A69" s="28" t="s">
        <v>58</v>
      </c>
      <c r="B69" s="91">
        <v>1717.7804367799999</v>
      </c>
      <c r="C69" s="91">
        <v>42694.417547999998</v>
      </c>
      <c r="D69" s="21">
        <v>2.5593999999999999E-2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ht="15" outlineLevel="1" x14ac:dyDescent="0.2">
      <c r="A70" s="16" t="s">
        <v>71</v>
      </c>
      <c r="B70" s="26">
        <f t="shared" ref="B70:D70" si="16">B$71+B$77+B$79+B$86+B$87</f>
        <v>8510.5455211899989</v>
      </c>
      <c r="C70" s="26">
        <f t="shared" si="16"/>
        <v>211524.57919665004</v>
      </c>
      <c r="D70" s="61">
        <f t="shared" si="16"/>
        <v>0.12680400000000003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ht="14.25" outlineLevel="2" x14ac:dyDescent="0.2">
      <c r="A71" s="100" t="s">
        <v>91</v>
      </c>
      <c r="B71" s="101">
        <f t="shared" ref="B71:C71" si="17">SUM(B$72:B$76)</f>
        <v>5904.0708158399993</v>
      </c>
      <c r="C71" s="101">
        <f t="shared" si="17"/>
        <v>146742.19082188001</v>
      </c>
      <c r="D71" s="102">
        <v>8.7968000000000005E-2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outlineLevel="3" x14ac:dyDescent="0.2">
      <c r="A72" s="28" t="s">
        <v>8</v>
      </c>
      <c r="B72" s="91">
        <v>15.86552513</v>
      </c>
      <c r="C72" s="91">
        <v>394.32825062000001</v>
      </c>
      <c r="D72" s="21">
        <v>2.3599999999999999E-4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outlineLevel="3" x14ac:dyDescent="0.2">
      <c r="A73" s="28" t="s">
        <v>61</v>
      </c>
      <c r="B73" s="91">
        <v>71.997207939999996</v>
      </c>
      <c r="C73" s="91">
        <v>1789.4480529</v>
      </c>
      <c r="D73" s="21">
        <v>1.073E-3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outlineLevel="3" x14ac:dyDescent="0.2">
      <c r="A74" s="28" t="s">
        <v>51</v>
      </c>
      <c r="B74" s="91">
        <v>5.5450000800000003</v>
      </c>
      <c r="C74" s="91">
        <v>137.8177</v>
      </c>
      <c r="D74" s="21">
        <v>8.2999999999999998E-5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7" outlineLevel="3" x14ac:dyDescent="0.2">
      <c r="A75" s="28" t="s">
        <v>42</v>
      </c>
      <c r="B75" s="91">
        <v>430.87690499000001</v>
      </c>
      <c r="C75" s="91">
        <v>10709.19082528</v>
      </c>
      <c r="D75" s="21">
        <v>6.4200000000000004E-3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outlineLevel="3" x14ac:dyDescent="0.2">
      <c r="A76" s="28" t="s">
        <v>58</v>
      </c>
      <c r="B76" s="91">
        <v>5379.7861776999998</v>
      </c>
      <c r="C76" s="91">
        <v>133711.40599308</v>
      </c>
      <c r="D76" s="21">
        <v>8.0156000000000005E-2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ht="14.25" outlineLevel="2" x14ac:dyDescent="0.2">
      <c r="A77" s="100" t="s">
        <v>3</v>
      </c>
      <c r="B77" s="101">
        <f t="shared" ref="B77:C77" si="18">SUM(B$78:B$78)</f>
        <v>170.58624330000001</v>
      </c>
      <c r="C77" s="101">
        <f t="shared" si="18"/>
        <v>4239.8202607499998</v>
      </c>
      <c r="D77" s="102">
        <v>2.542E-3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outlineLevel="3" x14ac:dyDescent="0.2">
      <c r="A78" s="28" t="s">
        <v>65</v>
      </c>
      <c r="B78" s="91">
        <v>170.58624330000001</v>
      </c>
      <c r="C78" s="91">
        <v>4239.8202607499998</v>
      </c>
      <c r="D78" s="21">
        <v>2.542E-3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ht="28.5" outlineLevel="2" x14ac:dyDescent="0.25">
      <c r="A79" s="103" t="s">
        <v>13</v>
      </c>
      <c r="B79" s="104">
        <f t="shared" ref="B79:C79" si="19">SUM(B$80:B$85)</f>
        <v>2321.96184051</v>
      </c>
      <c r="C79" s="104">
        <f t="shared" si="19"/>
        <v>57710.989266310004</v>
      </c>
      <c r="D79" s="105">
        <v>3.4597000000000003E-2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outlineLevel="3" x14ac:dyDescent="0.2">
      <c r="A80" s="28" t="s">
        <v>9</v>
      </c>
      <c r="B80" s="91">
        <v>15.014320120000001</v>
      </c>
      <c r="C80" s="91">
        <v>373.17205301000001</v>
      </c>
      <c r="D80" s="21">
        <v>2.24E-4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outlineLevel="3" x14ac:dyDescent="0.2">
      <c r="A81" s="28" t="s">
        <v>78</v>
      </c>
      <c r="B81" s="91">
        <v>42.419250390000002</v>
      </c>
      <c r="C81" s="91">
        <v>1054.30539866</v>
      </c>
      <c r="D81" s="21">
        <v>6.3199999999999997E-4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outlineLevel="3" x14ac:dyDescent="0.2">
      <c r="A82" s="28" t="s">
        <v>98</v>
      </c>
      <c r="B82" s="91">
        <v>500</v>
      </c>
      <c r="C82" s="91">
        <v>12427.2045</v>
      </c>
      <c r="D82" s="21">
        <v>7.45E-3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outlineLevel="3" x14ac:dyDescent="0.2">
      <c r="A83" s="28" t="s">
        <v>45</v>
      </c>
      <c r="B83" s="91">
        <v>65.62</v>
      </c>
      <c r="C83" s="91">
        <v>1630.94631858</v>
      </c>
      <c r="D83" s="21">
        <v>9.7799999999999992E-4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outlineLevel="3" x14ac:dyDescent="0.2">
      <c r="A84" s="28" t="s">
        <v>47</v>
      </c>
      <c r="B84" s="91">
        <v>1552.1238949999999</v>
      </c>
      <c r="C84" s="91">
        <v>38577.122105000002</v>
      </c>
      <c r="D84" s="21">
        <v>2.3126000000000001E-2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outlineLevel="3" x14ac:dyDescent="0.2">
      <c r="A85" s="28" t="s">
        <v>101</v>
      </c>
      <c r="B85" s="91">
        <v>146.78437500000001</v>
      </c>
      <c r="C85" s="91">
        <v>3648.2388910599998</v>
      </c>
      <c r="D85" s="21">
        <v>2.1870000000000001E-3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4.25" outlineLevel="2" x14ac:dyDescent="0.2">
      <c r="A86" s="100" t="s">
        <v>92</v>
      </c>
      <c r="B86" s="101"/>
      <c r="C86" s="101"/>
      <c r="D86" s="102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ht="14.25" outlineLevel="2" x14ac:dyDescent="0.2">
      <c r="A87" s="100" t="s">
        <v>4</v>
      </c>
      <c r="B87" s="101">
        <f t="shared" ref="B87:C87" si="20">SUM(B$88:B$88)</f>
        <v>113.92662154</v>
      </c>
      <c r="C87" s="101">
        <f t="shared" si="20"/>
        <v>2831.57884771</v>
      </c>
      <c r="D87" s="102">
        <v>1.6969999999999999E-3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outlineLevel="3" x14ac:dyDescent="0.2">
      <c r="A88" s="28" t="s">
        <v>58</v>
      </c>
      <c r="B88" s="91">
        <v>113.92662154</v>
      </c>
      <c r="C88" s="91">
        <v>2831.57884771</v>
      </c>
      <c r="D88" s="21">
        <v>1.6969999999999999E-3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x14ac:dyDescent="0.2">
      <c r="B89" s="74"/>
      <c r="C89" s="74"/>
      <c r="D89" s="7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x14ac:dyDescent="0.2">
      <c r="B90" s="74"/>
      <c r="C90" s="74"/>
      <c r="D90" s="7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x14ac:dyDescent="0.2">
      <c r="B91" s="74"/>
      <c r="C91" s="74"/>
      <c r="D91" s="7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x14ac:dyDescent="0.2">
      <c r="B92" s="74"/>
      <c r="C92" s="74"/>
      <c r="D92" s="7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x14ac:dyDescent="0.2">
      <c r="B93" s="74"/>
      <c r="C93" s="74"/>
      <c r="D93" s="7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x14ac:dyDescent="0.2">
      <c r="B94" s="74"/>
      <c r="C94" s="74"/>
      <c r="D94" s="7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x14ac:dyDescent="0.2">
      <c r="B95" s="74"/>
      <c r="C95" s="74"/>
      <c r="D95" s="7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x14ac:dyDescent="0.2">
      <c r="B96" s="74"/>
      <c r="C96" s="74"/>
      <c r="D96" s="7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74"/>
      <c r="C97" s="74"/>
      <c r="D97" s="7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74"/>
      <c r="C98" s="74"/>
      <c r="D98" s="7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74"/>
      <c r="C99" s="74"/>
      <c r="D99" s="7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74"/>
      <c r="C100" s="74"/>
      <c r="D100" s="7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74"/>
      <c r="C101" s="74"/>
      <c r="D101" s="7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74"/>
      <c r="C102" s="74"/>
      <c r="D102" s="7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">
      <c r="B103" s="74"/>
      <c r="C103" s="74"/>
      <c r="D103" s="7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">
      <c r="B104" s="74"/>
      <c r="C104" s="74"/>
      <c r="D104" s="7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">
      <c r="B105" s="74"/>
      <c r="C105" s="74"/>
      <c r="D105" s="7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">
      <c r="B106" s="74"/>
      <c r="C106" s="74"/>
      <c r="D106" s="7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">
      <c r="B107" s="74"/>
      <c r="C107" s="74"/>
      <c r="D107" s="7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">
      <c r="B108" s="74"/>
      <c r="C108" s="74"/>
      <c r="D108" s="7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">
      <c r="B109" s="74"/>
      <c r="C109" s="74"/>
      <c r="D109" s="7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">
      <c r="B110" s="74"/>
      <c r="C110" s="74"/>
      <c r="D110" s="7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">
      <c r="B111" s="74"/>
      <c r="C111" s="74"/>
      <c r="D111" s="7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">
      <c r="B112" s="74"/>
      <c r="C112" s="74"/>
      <c r="D112" s="7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">
      <c r="B113" s="74"/>
      <c r="C113" s="74"/>
      <c r="D113" s="7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">
      <c r="B114" s="74"/>
      <c r="C114" s="74"/>
      <c r="D114" s="7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">
      <c r="B115" s="74"/>
      <c r="C115" s="74"/>
      <c r="D115" s="7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">
      <c r="B116" s="74"/>
      <c r="C116" s="74"/>
      <c r="D116" s="7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">
      <c r="B117" s="74"/>
      <c r="C117" s="74"/>
      <c r="D117" s="7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">
      <c r="B118" s="74"/>
      <c r="C118" s="74"/>
      <c r="D118" s="7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">
      <c r="B119" s="74"/>
      <c r="C119" s="74"/>
      <c r="D119" s="7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">
      <c r="B120" s="74"/>
      <c r="C120" s="74"/>
      <c r="D120" s="7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">
      <c r="B121" s="74"/>
      <c r="C121" s="74"/>
      <c r="D121" s="7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">
      <c r="B122" s="74"/>
      <c r="C122" s="74"/>
      <c r="D122" s="7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">
      <c r="B123" s="74"/>
      <c r="C123" s="74"/>
      <c r="D123" s="7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">
      <c r="B124" s="74"/>
      <c r="C124" s="74"/>
      <c r="D124" s="7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">
      <c r="B125" s="74"/>
      <c r="C125" s="74"/>
      <c r="D125" s="7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">
      <c r="B126" s="74"/>
      <c r="C126" s="74"/>
      <c r="D126" s="7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">
      <c r="B127" s="74"/>
      <c r="C127" s="74"/>
      <c r="D127" s="7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">
      <c r="B128" s="74"/>
      <c r="C128" s="74"/>
      <c r="D128" s="7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">
      <c r="B169" s="74"/>
      <c r="C169" s="74"/>
      <c r="D169" s="7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">
      <c r="B170" s="74"/>
      <c r="C170" s="74"/>
      <c r="D170" s="7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">
      <c r="B171" s="74"/>
      <c r="C171" s="74"/>
      <c r="D171" s="7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">
      <c r="B172" s="74"/>
      <c r="C172" s="74"/>
      <c r="D172" s="7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">
      <c r="B173" s="74"/>
      <c r="C173" s="74"/>
      <c r="D173" s="7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">
      <c r="B174" s="74"/>
      <c r="C174" s="74"/>
      <c r="D174" s="7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">
      <c r="B175" s="74"/>
      <c r="C175" s="74"/>
      <c r="D175" s="7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">
      <c r="B176" s="74"/>
      <c r="C176" s="74"/>
      <c r="D176" s="7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">
      <c r="B177" s="74"/>
      <c r="C177" s="74"/>
      <c r="D177" s="7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">
      <c r="B178" s="74"/>
      <c r="C178" s="74"/>
      <c r="D178" s="7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">
      <c r="B179" s="74"/>
      <c r="C179" s="74"/>
      <c r="D179" s="7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">
      <c r="B180" s="74"/>
      <c r="C180" s="74"/>
      <c r="D180" s="7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">
      <c r="B181" s="74"/>
      <c r="C181" s="74"/>
      <c r="D181" s="7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">
      <c r="B182" s="74"/>
      <c r="C182" s="74"/>
      <c r="D182" s="7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">
      <c r="B183" s="74"/>
      <c r="C183" s="74"/>
      <c r="D183" s="7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</sheetData>
  <mergeCells count="2">
    <mergeCell ref="A2:D2"/>
    <mergeCell ref="A3:D3"/>
  </mergeCells>
  <printOptions horizontalCentered="1" verticalCentered="1"/>
  <pageMargins left="0.78740157480314998" right="0.78740157480314998" top="0.51" bottom="0.51" header="0.511811023622047" footer="0.511811023622047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27</v>
      </c>
    </row>
    <row r="3" spans="1:7" x14ac:dyDescent="0.2">
      <c r="A3" t="s">
        <v>103</v>
      </c>
      <c r="B3" s="9">
        <v>42551</v>
      </c>
      <c r="C3" s="9">
        <f>DREPORTDATE</f>
        <v>42551</v>
      </c>
    </row>
    <row r="4" spans="1:7" x14ac:dyDescent="0.2">
      <c r="A4" t="s">
        <v>74</v>
      </c>
      <c r="B4">
        <v>1000000</v>
      </c>
      <c r="C4" t="str">
        <f>IF($B$4=1,"дол. США",IF($B$4=1000,"тис. дол. США",IF($B$4=1000000,"млн. дол. США",IF($B$4=1000000000,"млрд. дол. США"))))</f>
        <v>млн. дол. США</v>
      </c>
      <c r="D4" t="str">
        <f>IF($B$4=1,"грн",IF($B$4=1000,"тис. грн",IF($B$4=1000000,"млн. грн",IF($B$4=1000000000,"млрд. грн"))))</f>
        <v>млн. грн</v>
      </c>
      <c r="E4" t="str">
        <f>IF($B$4=1,"одиниць",IF($B$4=1000,"тис. одиниць",IF($B$4=1000000,"млн. одиниць",IF($B$4=1000000000,"млрд. одиниць"))))</f>
        <v>млн. одиниць</v>
      </c>
      <c r="F4">
        <f>1000000000/DDELIMER</f>
        <v>1000</v>
      </c>
      <c r="G4">
        <f>IF($B$4=1,1000000000,IF($B$4=1000,1000000,IF($B$4=1000000,1000,IF($B$4=1000000000,1))))</f>
        <v>1000</v>
      </c>
    </row>
    <row r="5" spans="1:7" x14ac:dyDescent="0.2">
      <c r="A5" t="s">
        <v>30</v>
      </c>
      <c r="B5" t="s">
        <v>105</v>
      </c>
    </row>
    <row r="8" spans="1:7" x14ac:dyDescent="0.2">
      <c r="A8" t="s">
        <v>56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M180"/>
  <sheetViews>
    <sheetView workbookViewId="0">
      <selection activeCell="A5" sqref="A5"/>
    </sheetView>
  </sheetViews>
  <sheetFormatPr defaultRowHeight="11.25" outlineLevelRow="3" x14ac:dyDescent="0.2"/>
  <cols>
    <col min="1" max="1" width="79" style="92" customWidth="1"/>
    <col min="2" max="8" width="14" style="54" bestFit="1" customWidth="1"/>
    <col min="9" max="16384" width="9.140625" style="92"/>
  </cols>
  <sheetData>
    <row r="1" spans="1:13" s="12" customFormat="1" ht="12.75" x14ac:dyDescent="0.2">
      <c r="B1" s="66"/>
      <c r="C1" s="66"/>
      <c r="D1" s="66"/>
      <c r="E1" s="66"/>
      <c r="F1" s="66"/>
      <c r="G1" s="66"/>
      <c r="H1" s="66"/>
    </row>
    <row r="2" spans="1:13" s="12" customFormat="1" ht="18.75" x14ac:dyDescent="0.2">
      <c r="A2" s="1" t="s">
        <v>116</v>
      </c>
      <c r="B2" s="1"/>
      <c r="C2" s="1"/>
      <c r="D2" s="1"/>
      <c r="E2" s="1"/>
      <c r="F2" s="1"/>
      <c r="G2" s="1"/>
      <c r="H2" s="1"/>
      <c r="I2" s="33"/>
      <c r="J2" s="33"/>
      <c r="K2" s="33"/>
      <c r="L2" s="33"/>
      <c r="M2" s="33"/>
    </row>
    <row r="3" spans="1:13" s="12" customFormat="1" ht="12.75" x14ac:dyDescent="0.2">
      <c r="A3" s="62"/>
      <c r="B3" s="66"/>
      <c r="C3" s="66"/>
      <c r="D3" s="66"/>
      <c r="E3" s="66"/>
      <c r="F3" s="66"/>
      <c r="G3" s="66"/>
      <c r="H3" s="66"/>
    </row>
    <row r="4" spans="1:13" s="37" customFormat="1" ht="12.75" x14ac:dyDescent="0.2">
      <c r="B4" s="94"/>
      <c r="C4" s="94"/>
      <c r="D4" s="94"/>
      <c r="E4" s="94"/>
      <c r="F4" s="94"/>
      <c r="G4" s="94"/>
      <c r="H4" s="94" t="str">
        <f>VALUAH</f>
        <v>млн. грн</v>
      </c>
    </row>
    <row r="5" spans="1:13" s="42" customFormat="1" ht="12.75" x14ac:dyDescent="0.2">
      <c r="A5" s="50"/>
      <c r="B5" s="10">
        <v>42369</v>
      </c>
      <c r="C5" s="10">
        <v>42400</v>
      </c>
      <c r="D5" s="10">
        <v>42429</v>
      </c>
      <c r="E5" s="10">
        <v>42460</v>
      </c>
      <c r="F5" s="10">
        <v>42490</v>
      </c>
      <c r="G5" s="10">
        <v>42521</v>
      </c>
      <c r="H5" s="10">
        <v>42551</v>
      </c>
    </row>
    <row r="6" spans="1:13" s="95" customFormat="1" ht="15.75" x14ac:dyDescent="0.2">
      <c r="A6" s="49" t="s">
        <v>108</v>
      </c>
      <c r="B6" s="67">
        <f t="shared" ref="B6:G6" si="0">B$7+B$54</f>
        <v>1572180.1589905</v>
      </c>
      <c r="C6" s="67">
        <f t="shared" si="0"/>
        <v>1645619.6626974498</v>
      </c>
      <c r="D6" s="67">
        <f t="shared" si="0"/>
        <v>1740938.6519851901</v>
      </c>
      <c r="E6" s="67">
        <f t="shared" si="0"/>
        <v>1710381.0068600301</v>
      </c>
      <c r="F6" s="67">
        <f t="shared" si="0"/>
        <v>1690002.3547570298</v>
      </c>
      <c r="G6" s="67">
        <f t="shared" si="0"/>
        <v>1683546.2830250598</v>
      </c>
      <c r="H6" s="67">
        <v>1668132.0394846599</v>
      </c>
    </row>
    <row r="7" spans="1:13" s="48" customFormat="1" ht="15" x14ac:dyDescent="0.2">
      <c r="A7" s="106" t="s">
        <v>48</v>
      </c>
      <c r="B7" s="107">
        <f t="shared" ref="B7:H7" si="1">B$8+B$32</f>
        <v>1334271.60129128</v>
      </c>
      <c r="C7" s="107">
        <f t="shared" si="1"/>
        <v>1392400.3449641599</v>
      </c>
      <c r="D7" s="107">
        <f t="shared" si="1"/>
        <v>1483853.51281361</v>
      </c>
      <c r="E7" s="107">
        <f t="shared" si="1"/>
        <v>1457673.7684841501</v>
      </c>
      <c r="F7" s="107">
        <f t="shared" si="1"/>
        <v>1448913.7072791099</v>
      </c>
      <c r="G7" s="107">
        <f t="shared" si="1"/>
        <v>1448548.3635003499</v>
      </c>
      <c r="H7" s="107">
        <f t="shared" si="1"/>
        <v>1436195.77021102</v>
      </c>
    </row>
    <row r="8" spans="1:13" s="15" customFormat="1" ht="15" outlineLevel="1" x14ac:dyDescent="0.2">
      <c r="A8" s="108" t="s">
        <v>33</v>
      </c>
      <c r="B8" s="109">
        <f t="shared" ref="B8:H8" si="2">B$9+B$30</f>
        <v>508001.12311178993</v>
      </c>
      <c r="C8" s="109">
        <f t="shared" si="2"/>
        <v>528455.98918348993</v>
      </c>
      <c r="D8" s="109">
        <f t="shared" si="2"/>
        <v>544518.17468265991</v>
      </c>
      <c r="E8" s="109">
        <f t="shared" si="2"/>
        <v>532470.43052634003</v>
      </c>
      <c r="F8" s="109">
        <f t="shared" si="2"/>
        <v>547313.57962778001</v>
      </c>
      <c r="G8" s="109">
        <f t="shared" si="2"/>
        <v>552476.04499317007</v>
      </c>
      <c r="H8" s="109">
        <f t="shared" si="2"/>
        <v>550279.15830792999</v>
      </c>
    </row>
    <row r="9" spans="1:13" s="51" customFormat="1" ht="12.75" outlineLevel="2" collapsed="1" x14ac:dyDescent="0.2">
      <c r="A9" s="34" t="s">
        <v>83</v>
      </c>
      <c r="B9" s="40">
        <f t="shared" ref="B9:G9" si="3">SUM(B$10:B$29)</f>
        <v>505356.07266168995</v>
      </c>
      <c r="C9" s="40">
        <f t="shared" si="3"/>
        <v>525810.93873338995</v>
      </c>
      <c r="D9" s="40">
        <f t="shared" si="3"/>
        <v>541873.12423255993</v>
      </c>
      <c r="E9" s="40">
        <f t="shared" si="3"/>
        <v>529858.44320685999</v>
      </c>
      <c r="F9" s="40">
        <f t="shared" si="3"/>
        <v>544701.59230829997</v>
      </c>
      <c r="G9" s="40">
        <f t="shared" si="3"/>
        <v>549864.05767369003</v>
      </c>
      <c r="H9" s="40">
        <v>547700.23411907</v>
      </c>
    </row>
    <row r="10" spans="1:13" s="44" customFormat="1" ht="12.75" hidden="1" outlineLevel="3" x14ac:dyDescent="0.2">
      <c r="A10" s="76" t="s">
        <v>35</v>
      </c>
      <c r="B10" s="17">
        <v>98.638000000000005</v>
      </c>
      <c r="C10" s="17">
        <v>99.6</v>
      </c>
      <c r="D10" s="17">
        <v>99.6</v>
      </c>
      <c r="E10" s="17">
        <v>99.6</v>
      </c>
      <c r="F10" s="17">
        <v>99.6</v>
      </c>
      <c r="G10" s="17">
        <v>0</v>
      </c>
      <c r="H10" s="17">
        <v>0</v>
      </c>
    </row>
    <row r="11" spans="1:13" ht="12.75" hidden="1" outlineLevel="3" x14ac:dyDescent="0.2">
      <c r="A11" s="28" t="s">
        <v>102</v>
      </c>
      <c r="B11" s="91">
        <v>60558.463000000003</v>
      </c>
      <c r="C11" s="91">
        <v>60558.463000000003</v>
      </c>
      <c r="D11" s="91">
        <v>60558.463000000003</v>
      </c>
      <c r="E11" s="91">
        <v>60558.463000000003</v>
      </c>
      <c r="F11" s="91">
        <v>60558.463000000003</v>
      </c>
      <c r="G11" s="91">
        <v>60558.463000000003</v>
      </c>
      <c r="H11" s="91">
        <v>60558.463000000003</v>
      </c>
      <c r="I11" s="8"/>
      <c r="J11" s="8"/>
      <c r="K11" s="8"/>
    </row>
    <row r="12" spans="1:13" ht="12.75" hidden="1" outlineLevel="3" x14ac:dyDescent="0.2">
      <c r="A12" s="28" t="s">
        <v>29</v>
      </c>
      <c r="B12" s="91">
        <v>38882.981</v>
      </c>
      <c r="C12" s="91">
        <v>38882.981</v>
      </c>
      <c r="D12" s="91">
        <v>38882.981</v>
      </c>
      <c r="E12" s="91">
        <v>38882.981</v>
      </c>
      <c r="F12" s="91">
        <v>38882.981</v>
      </c>
      <c r="G12" s="91">
        <v>38882.981</v>
      </c>
      <c r="H12" s="91">
        <v>38882.981</v>
      </c>
      <c r="I12" s="8"/>
      <c r="J12" s="8"/>
      <c r="K12" s="8"/>
    </row>
    <row r="13" spans="1:13" ht="12.75" hidden="1" outlineLevel="3" x14ac:dyDescent="0.2">
      <c r="A13" s="28" t="s">
        <v>46</v>
      </c>
      <c r="B13" s="91">
        <v>8283.7102117199993</v>
      </c>
      <c r="C13" s="91">
        <v>8781.0073115100004</v>
      </c>
      <c r="D13" s="91">
        <v>9437.68709141</v>
      </c>
      <c r="E13" s="91">
        <v>9199.0309381200004</v>
      </c>
      <c r="F13" s="91">
        <v>9443.0042065599991</v>
      </c>
      <c r="G13" s="91">
        <v>10135.91976029</v>
      </c>
      <c r="H13" s="91">
        <v>6849.7577343100002</v>
      </c>
      <c r="I13" s="8"/>
      <c r="J13" s="8"/>
      <c r="K13" s="8"/>
    </row>
    <row r="14" spans="1:13" ht="12.75" hidden="1" outlineLevel="3" x14ac:dyDescent="0.2">
      <c r="A14" s="28" t="s">
        <v>76</v>
      </c>
      <c r="B14" s="91">
        <v>1500</v>
      </c>
      <c r="C14" s="91">
        <v>1500</v>
      </c>
      <c r="D14" s="91">
        <v>1500</v>
      </c>
      <c r="E14" s="91">
        <v>1500</v>
      </c>
      <c r="F14" s="91">
        <v>1500</v>
      </c>
      <c r="G14" s="91">
        <v>1500</v>
      </c>
      <c r="H14" s="91">
        <v>1500</v>
      </c>
      <c r="I14" s="8"/>
      <c r="J14" s="8"/>
      <c r="K14" s="8"/>
    </row>
    <row r="15" spans="1:13" ht="12.75" hidden="1" outlineLevel="3" x14ac:dyDescent="0.2">
      <c r="A15" s="28" t="s">
        <v>113</v>
      </c>
      <c r="B15" s="91">
        <v>2617.63</v>
      </c>
      <c r="C15" s="91">
        <v>2617.63</v>
      </c>
      <c r="D15" s="91">
        <v>2617.63</v>
      </c>
      <c r="E15" s="91">
        <v>2617.63</v>
      </c>
      <c r="F15" s="91">
        <v>2617.63</v>
      </c>
      <c r="G15" s="91">
        <v>2617.63</v>
      </c>
      <c r="H15" s="91">
        <v>2617.63</v>
      </c>
      <c r="I15" s="8"/>
      <c r="J15" s="8"/>
      <c r="K15" s="8"/>
    </row>
    <row r="16" spans="1:13" ht="12.75" hidden="1" outlineLevel="3" x14ac:dyDescent="0.2">
      <c r="A16" s="28" t="s">
        <v>50</v>
      </c>
      <c r="B16" s="91">
        <v>3250</v>
      </c>
      <c r="C16" s="91">
        <v>3250</v>
      </c>
      <c r="D16" s="91">
        <v>3250</v>
      </c>
      <c r="E16" s="91">
        <v>3250</v>
      </c>
      <c r="F16" s="91">
        <v>3250</v>
      </c>
      <c r="G16" s="91">
        <v>3250</v>
      </c>
      <c r="H16" s="91">
        <v>3250</v>
      </c>
      <c r="I16" s="8"/>
      <c r="J16" s="8"/>
      <c r="K16" s="8"/>
    </row>
    <row r="17" spans="1:11" ht="12.75" hidden="1" outlineLevel="3" x14ac:dyDescent="0.2">
      <c r="A17" s="28" t="s">
        <v>90</v>
      </c>
      <c r="B17" s="91">
        <v>15848.84</v>
      </c>
      <c r="C17" s="91">
        <v>15848.84</v>
      </c>
      <c r="D17" s="91">
        <v>15848.84</v>
      </c>
      <c r="E17" s="91">
        <v>15848.84</v>
      </c>
      <c r="F17" s="91">
        <v>15848.84</v>
      </c>
      <c r="G17" s="91">
        <v>15848.84</v>
      </c>
      <c r="H17" s="91">
        <v>15848.84</v>
      </c>
      <c r="I17" s="8"/>
      <c r="J17" s="8"/>
      <c r="K17" s="8"/>
    </row>
    <row r="18" spans="1:11" ht="12.75" hidden="1" outlineLevel="3" x14ac:dyDescent="0.2">
      <c r="A18" s="28" t="s">
        <v>89</v>
      </c>
      <c r="B18" s="91">
        <v>1048.92516</v>
      </c>
      <c r="C18" s="91">
        <v>13283.278013499999</v>
      </c>
      <c r="D18" s="91">
        <v>14299.24561756</v>
      </c>
      <c r="E18" s="91">
        <v>13890.56204673</v>
      </c>
      <c r="F18" s="91">
        <v>12203.20024086</v>
      </c>
      <c r="G18" s="91">
        <v>19013.36749904</v>
      </c>
      <c r="H18" s="91">
        <v>18777.953378869999</v>
      </c>
      <c r="I18" s="8"/>
      <c r="J18" s="8"/>
      <c r="K18" s="8"/>
    </row>
    <row r="19" spans="1:11" ht="12.75" hidden="1" outlineLevel="3" x14ac:dyDescent="0.2">
      <c r="A19" s="28" t="s">
        <v>84</v>
      </c>
      <c r="B19" s="91">
        <v>21910.342336000002</v>
      </c>
      <c r="C19" s="91">
        <v>22039.551152</v>
      </c>
      <c r="D19" s="91">
        <v>34281.427334860004</v>
      </c>
      <c r="E19" s="91">
        <v>34176.965954940002</v>
      </c>
      <c r="F19" s="91">
        <v>49158.496147329999</v>
      </c>
      <c r="G19" s="91">
        <v>52111.638694449997</v>
      </c>
      <c r="H19" s="91">
        <v>48930.943947439999</v>
      </c>
      <c r="I19" s="8"/>
      <c r="J19" s="8"/>
      <c r="K19" s="8"/>
    </row>
    <row r="20" spans="1:11" ht="12.75" hidden="1" outlineLevel="3" x14ac:dyDescent="0.2">
      <c r="A20" s="28" t="s">
        <v>86</v>
      </c>
      <c r="B20" s="91">
        <v>0</v>
      </c>
      <c r="C20" s="91">
        <v>0</v>
      </c>
      <c r="D20" s="91">
        <v>0</v>
      </c>
      <c r="E20" s="91">
        <v>0</v>
      </c>
      <c r="F20" s="91">
        <v>300</v>
      </c>
      <c r="G20" s="91">
        <v>300</v>
      </c>
      <c r="H20" s="91">
        <v>716</v>
      </c>
      <c r="I20" s="8"/>
      <c r="J20" s="8"/>
      <c r="K20" s="8"/>
    </row>
    <row r="21" spans="1:11" ht="12.75" hidden="1" outlineLevel="3" x14ac:dyDescent="0.2">
      <c r="A21" s="28" t="s">
        <v>0</v>
      </c>
      <c r="B21" s="91">
        <v>43377.236129329998</v>
      </c>
      <c r="C21" s="91">
        <v>36369.621793209997</v>
      </c>
      <c r="D21" s="91">
        <v>38704.983743019999</v>
      </c>
      <c r="E21" s="91">
        <v>29230.920825720001</v>
      </c>
      <c r="F21" s="91">
        <v>34196.925275369998</v>
      </c>
      <c r="G21" s="91">
        <v>32717.952818080001</v>
      </c>
      <c r="H21" s="91">
        <v>34006.995114400001</v>
      </c>
      <c r="I21" s="8"/>
      <c r="J21" s="8"/>
      <c r="K21" s="8"/>
    </row>
    <row r="22" spans="1:11" ht="12.75" hidden="1" outlineLevel="3" x14ac:dyDescent="0.2">
      <c r="A22" s="28" t="s">
        <v>54</v>
      </c>
      <c r="B22" s="91">
        <v>3845.1067200000002</v>
      </c>
      <c r="C22" s="91">
        <v>4029.2830399999998</v>
      </c>
      <c r="D22" s="91">
        <v>4333.7022399999996</v>
      </c>
      <c r="E22" s="91">
        <v>4199.8889600000002</v>
      </c>
      <c r="F22" s="91">
        <v>4034.8444800000002</v>
      </c>
      <c r="G22" s="91">
        <v>4031.56032</v>
      </c>
      <c r="H22" s="91">
        <v>3981.7054400000002</v>
      </c>
      <c r="I22" s="8"/>
      <c r="J22" s="8"/>
      <c r="K22" s="8"/>
    </row>
    <row r="23" spans="1:11" ht="12.75" hidden="1" outlineLevel="3" x14ac:dyDescent="0.2">
      <c r="A23" s="28" t="s">
        <v>96</v>
      </c>
      <c r="B23" s="91">
        <v>160233.81210464</v>
      </c>
      <c r="C23" s="91">
        <v>160325.77542317001</v>
      </c>
      <c r="D23" s="91">
        <v>159833.65620570999</v>
      </c>
      <c r="E23" s="91">
        <v>158098.65248135</v>
      </c>
      <c r="F23" s="91">
        <v>157487.13295818001</v>
      </c>
      <c r="G23" s="91">
        <v>157475.22958183</v>
      </c>
      <c r="H23" s="91">
        <v>161608.98950405</v>
      </c>
      <c r="I23" s="8"/>
      <c r="J23" s="8"/>
      <c r="K23" s="8"/>
    </row>
    <row r="24" spans="1:11" ht="12.75" hidden="1" outlineLevel="3" x14ac:dyDescent="0.2">
      <c r="A24" s="28" t="s">
        <v>26</v>
      </c>
      <c r="B24" s="91">
        <v>0</v>
      </c>
      <c r="C24" s="91">
        <v>50</v>
      </c>
      <c r="D24" s="91">
        <v>50</v>
      </c>
      <c r="E24" s="91">
        <v>130</v>
      </c>
      <c r="F24" s="91">
        <v>830</v>
      </c>
      <c r="G24" s="91">
        <v>830</v>
      </c>
      <c r="H24" s="91">
        <v>883.5</v>
      </c>
      <c r="I24" s="8"/>
      <c r="J24" s="8"/>
      <c r="K24" s="8"/>
    </row>
    <row r="25" spans="1:11" ht="12.75" hidden="1" outlineLevel="3" x14ac:dyDescent="0.2">
      <c r="A25" s="28" t="s">
        <v>16</v>
      </c>
      <c r="B25" s="91">
        <v>27100</v>
      </c>
      <c r="C25" s="91">
        <v>27100</v>
      </c>
      <c r="D25" s="91">
        <v>27100</v>
      </c>
      <c r="E25" s="91">
        <v>27100</v>
      </c>
      <c r="F25" s="91">
        <v>27100</v>
      </c>
      <c r="G25" s="91">
        <v>27100</v>
      </c>
      <c r="H25" s="91">
        <v>25600</v>
      </c>
      <c r="I25" s="8"/>
      <c r="J25" s="8"/>
      <c r="K25" s="8"/>
    </row>
    <row r="26" spans="1:11" ht="12.75" hidden="1" outlineLevel="3" x14ac:dyDescent="0.2">
      <c r="A26" s="28" t="s">
        <v>69</v>
      </c>
      <c r="B26" s="91">
        <v>48624.790999999997</v>
      </c>
      <c r="C26" s="91">
        <v>48624.790999999997</v>
      </c>
      <c r="D26" s="91">
        <v>48624.790999999997</v>
      </c>
      <c r="E26" s="91">
        <v>48624.790999999997</v>
      </c>
      <c r="F26" s="91">
        <v>44739.790999999997</v>
      </c>
      <c r="G26" s="91">
        <v>41039.790999999997</v>
      </c>
      <c r="H26" s="91">
        <v>41039.790999999997</v>
      </c>
      <c r="I26" s="8"/>
      <c r="J26" s="8"/>
      <c r="K26" s="8"/>
    </row>
    <row r="27" spans="1:11" ht="12.75" hidden="1" outlineLevel="3" x14ac:dyDescent="0.2">
      <c r="A27" s="28" t="s">
        <v>104</v>
      </c>
      <c r="B27" s="91">
        <v>31301.198</v>
      </c>
      <c r="C27" s="91">
        <v>31301.198</v>
      </c>
      <c r="D27" s="91">
        <v>31301.198</v>
      </c>
      <c r="E27" s="91">
        <v>31301.198</v>
      </c>
      <c r="F27" s="91">
        <v>31301.198</v>
      </c>
      <c r="G27" s="91">
        <v>31301.198</v>
      </c>
      <c r="H27" s="91">
        <v>31301.198</v>
      </c>
      <c r="I27" s="8"/>
      <c r="J27" s="8"/>
      <c r="K27" s="8"/>
    </row>
    <row r="28" spans="1:11" ht="12.75" hidden="1" outlineLevel="3" x14ac:dyDescent="0.2">
      <c r="A28" s="28" t="s">
        <v>1</v>
      </c>
      <c r="B28" s="91">
        <v>0</v>
      </c>
      <c r="C28" s="91">
        <v>0</v>
      </c>
      <c r="D28" s="91">
        <v>0</v>
      </c>
      <c r="E28" s="91">
        <v>0</v>
      </c>
      <c r="F28" s="91">
        <v>0.56699999999999995</v>
      </c>
      <c r="G28" s="91">
        <v>0.56699999999999995</v>
      </c>
      <c r="H28" s="91">
        <v>196.56700000000001</v>
      </c>
      <c r="I28" s="8"/>
      <c r="J28" s="8"/>
      <c r="K28" s="8"/>
    </row>
    <row r="29" spans="1:11" ht="12.75" hidden="1" outlineLevel="3" x14ac:dyDescent="0.2">
      <c r="A29" s="28" t="s">
        <v>37</v>
      </c>
      <c r="B29" s="91">
        <v>36874.398999999998</v>
      </c>
      <c r="C29" s="91">
        <v>51148.919000000002</v>
      </c>
      <c r="D29" s="91">
        <v>51148.919000000002</v>
      </c>
      <c r="E29" s="91">
        <v>51148.919000000002</v>
      </c>
      <c r="F29" s="91">
        <v>51148.919000000002</v>
      </c>
      <c r="G29" s="91">
        <v>51148.919000000002</v>
      </c>
      <c r="H29" s="91">
        <v>51148.919000000002</v>
      </c>
      <c r="I29" s="8"/>
      <c r="J29" s="8"/>
      <c r="K29" s="8"/>
    </row>
    <row r="30" spans="1:11" ht="12.75" outlineLevel="2" collapsed="1" x14ac:dyDescent="0.2">
      <c r="A30" s="63" t="s">
        <v>5</v>
      </c>
      <c r="B30" s="24">
        <f t="shared" ref="B30:G30" si="4">SUM(B$31:B$31)</f>
        <v>2645.0504501</v>
      </c>
      <c r="C30" s="24">
        <f t="shared" si="4"/>
        <v>2645.0504501</v>
      </c>
      <c r="D30" s="24">
        <f t="shared" si="4"/>
        <v>2645.0504501</v>
      </c>
      <c r="E30" s="24">
        <f t="shared" si="4"/>
        <v>2611.9873194800002</v>
      </c>
      <c r="F30" s="24">
        <f t="shared" si="4"/>
        <v>2611.9873194800002</v>
      </c>
      <c r="G30" s="24">
        <f t="shared" si="4"/>
        <v>2611.9873194800002</v>
      </c>
      <c r="H30" s="24">
        <v>2578.92418886</v>
      </c>
      <c r="I30" s="8"/>
      <c r="J30" s="8"/>
      <c r="K30" s="8"/>
    </row>
    <row r="31" spans="1:11" ht="12.75" hidden="1" outlineLevel="3" x14ac:dyDescent="0.2">
      <c r="A31" s="28" t="s">
        <v>60</v>
      </c>
      <c r="B31" s="91">
        <v>2645.0504501</v>
      </c>
      <c r="C31" s="91">
        <v>2645.0504501</v>
      </c>
      <c r="D31" s="91">
        <v>2645.0504501</v>
      </c>
      <c r="E31" s="91">
        <v>2611.9873194800002</v>
      </c>
      <c r="F31" s="91">
        <v>2611.9873194800002</v>
      </c>
      <c r="G31" s="91">
        <v>2611.9873194800002</v>
      </c>
      <c r="H31" s="91">
        <v>2578.92418886</v>
      </c>
      <c r="I31" s="8"/>
      <c r="J31" s="8"/>
      <c r="K31" s="8"/>
    </row>
    <row r="32" spans="1:11" ht="15" outlineLevel="1" x14ac:dyDescent="0.2">
      <c r="A32" s="108" t="s">
        <v>52</v>
      </c>
      <c r="B32" s="109">
        <f t="shared" ref="B32:H32" si="5">B$33+B$40+B$46+B$48+B$52</f>
        <v>826270.47817949008</v>
      </c>
      <c r="C32" s="109">
        <f t="shared" si="5"/>
        <v>863944.35578066995</v>
      </c>
      <c r="D32" s="109">
        <f t="shared" si="5"/>
        <v>939335.33813095</v>
      </c>
      <c r="E32" s="109">
        <f t="shared" si="5"/>
        <v>925203.33795781014</v>
      </c>
      <c r="F32" s="109">
        <f t="shared" si="5"/>
        <v>901600.12765132997</v>
      </c>
      <c r="G32" s="109">
        <f t="shared" si="5"/>
        <v>896072.31850717985</v>
      </c>
      <c r="H32" s="109">
        <f t="shared" si="5"/>
        <v>885916.61190308991</v>
      </c>
      <c r="I32" s="8"/>
      <c r="J32" s="8"/>
      <c r="K32" s="8"/>
    </row>
    <row r="33" spans="1:11" ht="12.75" outlineLevel="2" collapsed="1" x14ac:dyDescent="0.2">
      <c r="A33" s="63" t="s">
        <v>91</v>
      </c>
      <c r="B33" s="24">
        <f t="shared" ref="B33:G33" si="6">SUM(B$34:B$39)</f>
        <v>337449.29111161997</v>
      </c>
      <c r="C33" s="24">
        <f t="shared" si="6"/>
        <v>351875.21380503004</v>
      </c>
      <c r="D33" s="24">
        <f t="shared" si="6"/>
        <v>379266.08179367002</v>
      </c>
      <c r="E33" s="24">
        <f t="shared" si="6"/>
        <v>372540.70199592004</v>
      </c>
      <c r="F33" s="24">
        <f t="shared" si="6"/>
        <v>358955.03369399993</v>
      </c>
      <c r="G33" s="24">
        <f t="shared" si="6"/>
        <v>355004.87263423996</v>
      </c>
      <c r="H33" s="24">
        <v>350468.17015333998</v>
      </c>
      <c r="I33" s="8"/>
      <c r="J33" s="8"/>
      <c r="K33" s="8"/>
    </row>
    <row r="34" spans="1:11" ht="12.75" hidden="1" outlineLevel="3" x14ac:dyDescent="0.2">
      <c r="A34" s="28" t="s">
        <v>17</v>
      </c>
      <c r="B34" s="91">
        <v>57953.115089999999</v>
      </c>
      <c r="C34" s="91">
        <v>60604.772539999998</v>
      </c>
      <c r="D34" s="91">
        <v>65805.094809999995</v>
      </c>
      <c r="E34" s="91">
        <v>65613.412670000005</v>
      </c>
      <c r="F34" s="91">
        <v>63221.158389999997</v>
      </c>
      <c r="G34" s="91">
        <v>61951.626100000001</v>
      </c>
      <c r="H34" s="91">
        <v>60915.4234</v>
      </c>
      <c r="I34" s="8"/>
      <c r="J34" s="8"/>
      <c r="K34" s="8"/>
    </row>
    <row r="35" spans="1:11" ht="12.75" hidden="1" outlineLevel="3" x14ac:dyDescent="0.2">
      <c r="A35" s="28" t="s">
        <v>61</v>
      </c>
      <c r="B35" s="91">
        <v>13990.69907051</v>
      </c>
      <c r="C35" s="91">
        <v>14720.3780374</v>
      </c>
      <c r="D35" s="91">
        <v>15989.42881096</v>
      </c>
      <c r="E35" s="91">
        <v>15932.55975602</v>
      </c>
      <c r="F35" s="91">
        <v>15598.932524260001</v>
      </c>
      <c r="G35" s="91">
        <v>14882.86828278</v>
      </c>
      <c r="H35" s="91">
        <v>14735.652389319999</v>
      </c>
      <c r="I35" s="8"/>
      <c r="J35" s="8"/>
      <c r="K35" s="8"/>
    </row>
    <row r="36" spans="1:11" ht="12.75" hidden="1" outlineLevel="3" x14ac:dyDescent="0.2">
      <c r="A36" s="28" t="s">
        <v>51</v>
      </c>
      <c r="B36" s="91">
        <v>12530.14511808</v>
      </c>
      <c r="C36" s="91">
        <v>13103.464647160001</v>
      </c>
      <c r="D36" s="91">
        <v>14049.92352314</v>
      </c>
      <c r="E36" s="91">
        <v>14008.997825599999</v>
      </c>
      <c r="F36" s="91">
        <v>13555.44577722</v>
      </c>
      <c r="G36" s="91">
        <v>13283.24139884</v>
      </c>
      <c r="H36" s="91">
        <v>13061.065945689999</v>
      </c>
      <c r="I36" s="8"/>
      <c r="J36" s="8"/>
      <c r="K36" s="8"/>
    </row>
    <row r="37" spans="1:11" ht="12.75" hidden="1" outlineLevel="3" x14ac:dyDescent="0.2">
      <c r="A37" s="28" t="s">
        <v>42</v>
      </c>
      <c r="B37" s="91">
        <v>124747.12580343999</v>
      </c>
      <c r="C37" s="91">
        <v>129575.87763197999</v>
      </c>
      <c r="D37" s="91">
        <v>139338.86772974001</v>
      </c>
      <c r="E37" s="91">
        <v>134577.12192447999</v>
      </c>
      <c r="F37" s="91">
        <v>129362.78663962</v>
      </c>
      <c r="G37" s="91">
        <v>128769.32668262</v>
      </c>
      <c r="H37" s="91">
        <v>127710.12937867</v>
      </c>
      <c r="I37" s="8"/>
      <c r="J37" s="8"/>
      <c r="K37" s="8"/>
    </row>
    <row r="38" spans="1:11" ht="12.75" hidden="1" outlineLevel="3" x14ac:dyDescent="0.2">
      <c r="A38" s="28" t="s">
        <v>58</v>
      </c>
      <c r="B38" s="91">
        <v>128207.69715962</v>
      </c>
      <c r="C38" s="91">
        <v>133849.22844748001</v>
      </c>
      <c r="D38" s="91">
        <v>144059.64860625</v>
      </c>
      <c r="E38" s="91">
        <v>142386.20616323999</v>
      </c>
      <c r="F38" s="91">
        <v>137195.18815989999</v>
      </c>
      <c r="G38" s="91">
        <v>136096.30550672</v>
      </c>
      <c r="H38" s="91">
        <v>134024.66063649001</v>
      </c>
      <c r="I38" s="8"/>
      <c r="J38" s="8"/>
      <c r="K38" s="8"/>
    </row>
    <row r="39" spans="1:11" ht="12.75" hidden="1" outlineLevel="3" x14ac:dyDescent="0.2">
      <c r="A39" s="28" t="s">
        <v>14</v>
      </c>
      <c r="B39" s="91">
        <v>20.508869969999999</v>
      </c>
      <c r="C39" s="91">
        <v>21.492501010000002</v>
      </c>
      <c r="D39" s="91">
        <v>23.118313579999999</v>
      </c>
      <c r="E39" s="91">
        <v>22.40365658</v>
      </c>
      <c r="F39" s="91">
        <v>21.522203000000001</v>
      </c>
      <c r="G39" s="91">
        <v>21.504663279999999</v>
      </c>
      <c r="H39" s="91">
        <v>21.238403170000002</v>
      </c>
      <c r="I39" s="8"/>
      <c r="J39" s="8"/>
      <c r="K39" s="8"/>
    </row>
    <row r="40" spans="1:11" ht="12.75" outlineLevel="2" collapsed="1" x14ac:dyDescent="0.2">
      <c r="A40" s="63" t="s">
        <v>3</v>
      </c>
      <c r="B40" s="24">
        <f t="shared" ref="B40:G40" si="7">SUM(B$41:B$45)</f>
        <v>32708.527153449999</v>
      </c>
      <c r="C40" s="24">
        <f t="shared" si="7"/>
        <v>34242.409410929999</v>
      </c>
      <c r="D40" s="24">
        <f t="shared" si="7"/>
        <v>37526.916022509999</v>
      </c>
      <c r="E40" s="24">
        <f t="shared" si="7"/>
        <v>45388.069667039999</v>
      </c>
      <c r="F40" s="24">
        <f t="shared" si="7"/>
        <v>44490.385573250001</v>
      </c>
      <c r="G40" s="24">
        <f t="shared" si="7"/>
        <v>43633.180387600005</v>
      </c>
      <c r="H40" s="24">
        <v>44296.311358029998</v>
      </c>
      <c r="I40" s="8"/>
      <c r="J40" s="8"/>
      <c r="K40" s="8"/>
    </row>
    <row r="41" spans="1:11" ht="12.75" hidden="1" outlineLevel="3" x14ac:dyDescent="0.2">
      <c r="A41" s="28" t="s">
        <v>65</v>
      </c>
      <c r="B41" s="91">
        <v>6914.0144</v>
      </c>
      <c r="C41" s="91">
        <v>7142.7943999999998</v>
      </c>
      <c r="D41" s="91">
        <v>7988.7479999999996</v>
      </c>
      <c r="E41" s="91">
        <v>8048.6144000000004</v>
      </c>
      <c r="F41" s="91">
        <v>8023.2388000000001</v>
      </c>
      <c r="G41" s="91">
        <v>7720.3</v>
      </c>
      <c r="H41" s="91">
        <v>7652.8188</v>
      </c>
      <c r="I41" s="8"/>
      <c r="J41" s="8"/>
      <c r="K41" s="8"/>
    </row>
    <row r="42" spans="1:11" ht="12.75" hidden="1" outlineLevel="3" x14ac:dyDescent="0.2">
      <c r="A42" s="28" t="s">
        <v>23</v>
      </c>
      <c r="B42" s="91">
        <v>5428.1877029999996</v>
      </c>
      <c r="C42" s="91">
        <v>5676.5556180000003</v>
      </c>
      <c r="D42" s="91">
        <v>6163.6446269999997</v>
      </c>
      <c r="E42" s="91">
        <v>6145.690689</v>
      </c>
      <c r="F42" s="91">
        <v>5921.6198130000002</v>
      </c>
      <c r="G42" s="91">
        <v>5802.7088700000004</v>
      </c>
      <c r="H42" s="91">
        <v>5705.6527800000003</v>
      </c>
      <c r="I42" s="8"/>
      <c r="J42" s="8"/>
      <c r="K42" s="8"/>
    </row>
    <row r="43" spans="1:11" ht="12.75" hidden="1" outlineLevel="3" x14ac:dyDescent="0.2">
      <c r="A43" s="28" t="s">
        <v>6</v>
      </c>
      <c r="B43" s="91">
        <v>14540.944745860001</v>
      </c>
      <c r="C43" s="91">
        <v>15238.346638020001</v>
      </c>
      <c r="D43" s="91">
        <v>16391.060114370001</v>
      </c>
      <c r="E43" s="91">
        <v>15884.362865409999</v>
      </c>
      <c r="F43" s="91">
        <v>15259.40558185</v>
      </c>
      <c r="G43" s="91">
        <v>15246.96978447</v>
      </c>
      <c r="H43" s="91">
        <v>15058.18933949</v>
      </c>
      <c r="I43" s="8"/>
      <c r="J43" s="8"/>
      <c r="K43" s="8"/>
    </row>
    <row r="44" spans="1:11" ht="12.75" hidden="1" outlineLevel="3" x14ac:dyDescent="0.2">
      <c r="A44" s="28" t="s">
        <v>62</v>
      </c>
      <c r="B44" s="91">
        <v>216.53395599999999</v>
      </c>
      <c r="C44" s="91">
        <v>226.91919528</v>
      </c>
      <c r="D44" s="91">
        <v>244.08462803</v>
      </c>
      <c r="E44" s="91">
        <v>236.53923384999999</v>
      </c>
      <c r="F44" s="91">
        <v>227.23279088000001</v>
      </c>
      <c r="G44" s="91">
        <v>227.04760536000001</v>
      </c>
      <c r="H44" s="91">
        <v>224.23641412000001</v>
      </c>
      <c r="I44" s="8"/>
      <c r="J44" s="8"/>
      <c r="K44" s="8"/>
    </row>
    <row r="45" spans="1:11" ht="12.75" hidden="1" outlineLevel="3" x14ac:dyDescent="0.2">
      <c r="A45" s="28" t="s">
        <v>66</v>
      </c>
      <c r="B45" s="91">
        <v>5608.8463485900002</v>
      </c>
      <c r="C45" s="91">
        <v>5957.7935596300003</v>
      </c>
      <c r="D45" s="91">
        <v>6739.3786531100004</v>
      </c>
      <c r="E45" s="91">
        <v>15072.86247878</v>
      </c>
      <c r="F45" s="91">
        <v>15058.888587519999</v>
      </c>
      <c r="G45" s="91">
        <v>14636.15412777</v>
      </c>
      <c r="H45" s="91">
        <v>15655.414024420001</v>
      </c>
      <c r="I45" s="8"/>
      <c r="J45" s="8"/>
      <c r="K45" s="8"/>
    </row>
    <row r="46" spans="1:11" ht="25.5" outlineLevel="2" collapsed="1" x14ac:dyDescent="0.2">
      <c r="A46" s="110" t="s">
        <v>13</v>
      </c>
      <c r="B46" s="24">
        <f t="shared" ref="B46:G46" si="8">SUM(B$47:B$47)</f>
        <v>1.3407676100000001</v>
      </c>
      <c r="C46" s="24">
        <f t="shared" si="8"/>
        <v>1.4021147199999999</v>
      </c>
      <c r="D46" s="24">
        <f t="shared" si="8"/>
        <v>1.5224261800000001</v>
      </c>
      <c r="E46" s="24">
        <f t="shared" si="8"/>
        <v>1.5179915399999999</v>
      </c>
      <c r="F46" s="24">
        <f t="shared" si="8"/>
        <v>1.4626458200000001</v>
      </c>
      <c r="G46" s="24">
        <f t="shared" si="8"/>
        <v>1.4332746999999999</v>
      </c>
      <c r="H46" s="24">
        <v>1.40930175</v>
      </c>
      <c r="I46" s="8"/>
      <c r="J46" s="8"/>
      <c r="K46" s="8"/>
    </row>
    <row r="47" spans="1:11" ht="12.75" hidden="1" outlineLevel="3" x14ac:dyDescent="0.2">
      <c r="A47" s="28" t="s">
        <v>49</v>
      </c>
      <c r="B47" s="91">
        <v>1.3407676100000001</v>
      </c>
      <c r="C47" s="91">
        <v>1.4021147199999999</v>
      </c>
      <c r="D47" s="91">
        <v>1.5224261800000001</v>
      </c>
      <c r="E47" s="91">
        <v>1.5179915399999999</v>
      </c>
      <c r="F47" s="91">
        <v>1.4626458200000001</v>
      </c>
      <c r="G47" s="91">
        <v>1.4332746999999999</v>
      </c>
      <c r="H47" s="91">
        <v>1.40930175</v>
      </c>
      <c r="I47" s="8"/>
      <c r="J47" s="8"/>
      <c r="K47" s="8"/>
    </row>
    <row r="48" spans="1:11" ht="12.75" outlineLevel="2" collapsed="1" x14ac:dyDescent="0.2">
      <c r="A48" s="63" t="s">
        <v>92</v>
      </c>
      <c r="B48" s="24">
        <f t="shared" ref="B48:G48" si="9">SUM(B$49:B$51)</f>
        <v>415269.93272281002</v>
      </c>
      <c r="C48" s="24">
        <f t="shared" si="9"/>
        <v>435186.79795399</v>
      </c>
      <c r="D48" s="24">
        <f t="shared" si="9"/>
        <v>476649.69038858998</v>
      </c>
      <c r="E48" s="24">
        <f t="shared" si="9"/>
        <v>461915.00665530999</v>
      </c>
      <c r="F48" s="24">
        <f t="shared" si="9"/>
        <v>454448.83625825995</v>
      </c>
      <c r="G48" s="24">
        <f t="shared" si="9"/>
        <v>454078.47886664001</v>
      </c>
      <c r="H48" s="24">
        <v>448456.30354196997</v>
      </c>
      <c r="I48" s="8"/>
      <c r="J48" s="8"/>
      <c r="K48" s="8"/>
    </row>
    <row r="49" spans="1:11" ht="12.75" hidden="1" outlineLevel="3" x14ac:dyDescent="0.2">
      <c r="A49" s="28" t="s">
        <v>75</v>
      </c>
      <c r="B49" s="91">
        <v>72002.001000000004</v>
      </c>
      <c r="C49" s="91">
        <v>75455.307000000001</v>
      </c>
      <c r="D49" s="91">
        <v>81163.167000000001</v>
      </c>
      <c r="E49" s="91">
        <v>78654.168000000005</v>
      </c>
      <c r="F49" s="91">
        <v>75559.584000000003</v>
      </c>
      <c r="G49" s="91">
        <v>75498.005999999994</v>
      </c>
      <c r="H49" s="91">
        <v>74563.226999999999</v>
      </c>
      <c r="I49" s="8"/>
      <c r="J49" s="8"/>
      <c r="K49" s="8"/>
    </row>
    <row r="50" spans="1:11" ht="12.75" hidden="1" outlineLevel="3" x14ac:dyDescent="0.2">
      <c r="A50" s="28" t="s">
        <v>77</v>
      </c>
      <c r="B50" s="91">
        <v>24000.667000000001</v>
      </c>
      <c r="C50" s="91">
        <v>25151.769</v>
      </c>
      <c r="D50" s="91">
        <v>27054.388999999999</v>
      </c>
      <c r="E50" s="91">
        <v>26218.056</v>
      </c>
      <c r="F50" s="91">
        <v>25186.527999999998</v>
      </c>
      <c r="G50" s="91">
        <v>25166.002</v>
      </c>
      <c r="H50" s="91">
        <v>24854.409</v>
      </c>
      <c r="I50" s="8"/>
      <c r="J50" s="8"/>
      <c r="K50" s="8"/>
    </row>
    <row r="51" spans="1:11" ht="12.75" hidden="1" outlineLevel="3" x14ac:dyDescent="0.2">
      <c r="A51" s="28" t="s">
        <v>80</v>
      </c>
      <c r="B51" s="91">
        <v>319267.26472281001</v>
      </c>
      <c r="C51" s="91">
        <v>334579.72195399</v>
      </c>
      <c r="D51" s="91">
        <v>368432.13438859</v>
      </c>
      <c r="E51" s="91">
        <v>357042.78265531</v>
      </c>
      <c r="F51" s="91">
        <v>353702.72425825999</v>
      </c>
      <c r="G51" s="91">
        <v>353414.47086663998</v>
      </c>
      <c r="H51" s="91">
        <v>349038.66754196997</v>
      </c>
      <c r="I51" s="8"/>
      <c r="J51" s="8"/>
      <c r="K51" s="8"/>
    </row>
    <row r="52" spans="1:11" ht="12.75" outlineLevel="2" collapsed="1" x14ac:dyDescent="0.2">
      <c r="A52" s="63" t="s">
        <v>4</v>
      </c>
      <c r="B52" s="24">
        <f t="shared" ref="B52:G52" si="10">SUM(B$53:B$53)</f>
        <v>40841.386423999997</v>
      </c>
      <c r="C52" s="24">
        <f t="shared" si="10"/>
        <v>42638.532496</v>
      </c>
      <c r="D52" s="24">
        <f t="shared" si="10"/>
        <v>45891.127500000002</v>
      </c>
      <c r="E52" s="24">
        <f t="shared" si="10"/>
        <v>45358.041647999999</v>
      </c>
      <c r="F52" s="24">
        <f t="shared" si="10"/>
        <v>43704.409480000002</v>
      </c>
      <c r="G52" s="24">
        <f t="shared" si="10"/>
        <v>43354.353344000003</v>
      </c>
      <c r="H52" s="24">
        <v>42694.417547999998</v>
      </c>
      <c r="I52" s="8"/>
      <c r="J52" s="8"/>
      <c r="K52" s="8"/>
    </row>
    <row r="53" spans="1:11" ht="12.75" hidden="1" outlineLevel="3" x14ac:dyDescent="0.2">
      <c r="A53" s="28" t="s">
        <v>58</v>
      </c>
      <c r="B53" s="91">
        <v>40841.386423999997</v>
      </c>
      <c r="C53" s="91">
        <v>42638.532496</v>
      </c>
      <c r="D53" s="91">
        <v>45891.127500000002</v>
      </c>
      <c r="E53" s="91">
        <v>45358.041647999999</v>
      </c>
      <c r="F53" s="91">
        <v>43704.409480000002</v>
      </c>
      <c r="G53" s="91">
        <v>43354.353344000003</v>
      </c>
      <c r="H53" s="91">
        <v>42694.417547999998</v>
      </c>
      <c r="I53" s="8"/>
      <c r="J53" s="8"/>
      <c r="K53" s="8"/>
    </row>
    <row r="54" spans="1:11" ht="15" x14ac:dyDescent="0.2">
      <c r="A54" s="106" t="s">
        <v>71</v>
      </c>
      <c r="B54" s="107">
        <f t="shared" ref="B54:H54" si="11">B$55+B$70</f>
        <v>237908.55769921996</v>
      </c>
      <c r="C54" s="107">
        <f t="shared" si="11"/>
        <v>253219.31773329002</v>
      </c>
      <c r="D54" s="107">
        <f t="shared" si="11"/>
        <v>257085.13917158003</v>
      </c>
      <c r="E54" s="107">
        <f t="shared" si="11"/>
        <v>252707.23837588</v>
      </c>
      <c r="F54" s="107">
        <f t="shared" si="11"/>
        <v>241088.64747791999</v>
      </c>
      <c r="G54" s="107">
        <f t="shared" si="11"/>
        <v>234997.91952471001</v>
      </c>
      <c r="H54" s="107">
        <f t="shared" si="11"/>
        <v>231936.26927364003</v>
      </c>
      <c r="I54" s="8"/>
      <c r="J54" s="8"/>
      <c r="K54" s="8"/>
    </row>
    <row r="55" spans="1:11" ht="15" outlineLevel="1" x14ac:dyDescent="0.2">
      <c r="A55" s="108" t="s">
        <v>33</v>
      </c>
      <c r="B55" s="109">
        <f t="shared" ref="B55:H55" si="12">B$56+B$64+B$68</f>
        <v>21459.454905539998</v>
      </c>
      <c r="C55" s="109">
        <f t="shared" si="12"/>
        <v>21150.247491269998</v>
      </c>
      <c r="D55" s="109">
        <f t="shared" si="12"/>
        <v>20950.247491269998</v>
      </c>
      <c r="E55" s="109">
        <f t="shared" si="12"/>
        <v>20950.247491269998</v>
      </c>
      <c r="F55" s="109">
        <f t="shared" si="12"/>
        <v>20564.59007699</v>
      </c>
      <c r="G55" s="109">
        <f t="shared" si="12"/>
        <v>20488.140076989999</v>
      </c>
      <c r="H55" s="109">
        <f t="shared" si="12"/>
        <v>20411.690076989998</v>
      </c>
      <c r="I55" s="8"/>
      <c r="J55" s="8"/>
      <c r="K55" s="8"/>
    </row>
    <row r="56" spans="1:11" ht="12.75" outlineLevel="2" collapsed="1" x14ac:dyDescent="0.2">
      <c r="A56" s="63" t="s">
        <v>83</v>
      </c>
      <c r="B56" s="24">
        <f t="shared" ref="B56:G56" si="13">SUM(B$57:B$63)</f>
        <v>16400.011599999998</v>
      </c>
      <c r="C56" s="24">
        <f t="shared" si="13"/>
        <v>16400.011599999998</v>
      </c>
      <c r="D56" s="24">
        <f t="shared" si="13"/>
        <v>16200.0116</v>
      </c>
      <c r="E56" s="24">
        <f t="shared" si="13"/>
        <v>16200.0116</v>
      </c>
      <c r="F56" s="24">
        <f t="shared" si="13"/>
        <v>16200.0116</v>
      </c>
      <c r="G56" s="24">
        <f t="shared" si="13"/>
        <v>16200.0116</v>
      </c>
      <c r="H56" s="24">
        <v>16200.0116</v>
      </c>
      <c r="I56" s="8"/>
      <c r="J56" s="8"/>
      <c r="K56" s="8"/>
    </row>
    <row r="57" spans="1:11" ht="12.75" hidden="1" outlineLevel="3" x14ac:dyDescent="0.2">
      <c r="A57" s="28" t="s">
        <v>97</v>
      </c>
      <c r="B57" s="91">
        <v>1.1599999999999999E-2</v>
      </c>
      <c r="C57" s="91">
        <v>1.1599999999999999E-2</v>
      </c>
      <c r="D57" s="91">
        <v>1.1599999999999999E-2</v>
      </c>
      <c r="E57" s="91">
        <v>1.1599999999999999E-2</v>
      </c>
      <c r="F57" s="91">
        <v>1.1599999999999999E-2</v>
      </c>
      <c r="G57" s="91">
        <v>1.1599999999999999E-2</v>
      </c>
      <c r="H57" s="91">
        <v>1.1599999999999999E-2</v>
      </c>
      <c r="I57" s="8"/>
      <c r="J57" s="8"/>
      <c r="K57" s="8"/>
    </row>
    <row r="58" spans="1:11" ht="12.75" hidden="1" outlineLevel="3" x14ac:dyDescent="0.2">
      <c r="A58" s="28" t="s">
        <v>31</v>
      </c>
      <c r="B58" s="91">
        <v>1000</v>
      </c>
      <c r="C58" s="91">
        <v>1000</v>
      </c>
      <c r="D58" s="91">
        <v>1000</v>
      </c>
      <c r="E58" s="91">
        <v>1000</v>
      </c>
      <c r="F58" s="91">
        <v>1000</v>
      </c>
      <c r="G58" s="91">
        <v>1000</v>
      </c>
      <c r="H58" s="91">
        <v>1000</v>
      </c>
      <c r="I58" s="8"/>
      <c r="J58" s="8"/>
      <c r="K58" s="8"/>
    </row>
    <row r="59" spans="1:11" ht="12.75" hidden="1" outlineLevel="3" x14ac:dyDescent="0.2">
      <c r="A59" s="28" t="s">
        <v>34</v>
      </c>
      <c r="B59" s="91">
        <v>3000</v>
      </c>
      <c r="C59" s="91">
        <v>3000</v>
      </c>
      <c r="D59" s="91">
        <v>3000</v>
      </c>
      <c r="E59" s="91">
        <v>3000</v>
      </c>
      <c r="F59" s="91">
        <v>3000</v>
      </c>
      <c r="G59" s="91">
        <v>3000</v>
      </c>
      <c r="H59" s="91">
        <v>3000</v>
      </c>
      <c r="I59" s="8"/>
      <c r="J59" s="8"/>
      <c r="K59" s="8"/>
    </row>
    <row r="60" spans="1:11" ht="12.75" hidden="1" outlineLevel="3" x14ac:dyDescent="0.2">
      <c r="A60" s="28" t="s">
        <v>114</v>
      </c>
      <c r="B60" s="91">
        <v>3200</v>
      </c>
      <c r="C60" s="91">
        <v>3200</v>
      </c>
      <c r="D60" s="91">
        <v>3000</v>
      </c>
      <c r="E60" s="91">
        <v>3000</v>
      </c>
      <c r="F60" s="91">
        <v>3000</v>
      </c>
      <c r="G60" s="91">
        <v>3000</v>
      </c>
      <c r="H60" s="91">
        <v>3000</v>
      </c>
      <c r="I60" s="8"/>
      <c r="J60" s="8"/>
      <c r="K60" s="8"/>
    </row>
    <row r="61" spans="1:11" ht="12.75" hidden="1" outlineLevel="3" x14ac:dyDescent="0.2">
      <c r="A61" s="28" t="s">
        <v>94</v>
      </c>
      <c r="B61" s="91">
        <v>4800</v>
      </c>
      <c r="C61" s="91">
        <v>4800</v>
      </c>
      <c r="D61" s="91">
        <v>4800</v>
      </c>
      <c r="E61" s="91">
        <v>4800</v>
      </c>
      <c r="F61" s="91">
        <v>4800</v>
      </c>
      <c r="G61" s="91">
        <v>4800</v>
      </c>
      <c r="H61" s="91">
        <v>4800</v>
      </c>
      <c r="I61" s="8"/>
      <c r="J61" s="8"/>
      <c r="K61" s="8"/>
    </row>
    <row r="62" spans="1:11" ht="12.75" hidden="1" outlineLevel="3" x14ac:dyDescent="0.2">
      <c r="A62" s="28" t="s">
        <v>28</v>
      </c>
      <c r="B62" s="91">
        <v>250</v>
      </c>
      <c r="C62" s="91">
        <v>250</v>
      </c>
      <c r="D62" s="91">
        <v>250</v>
      </c>
      <c r="E62" s="91">
        <v>250</v>
      </c>
      <c r="F62" s="91">
        <v>250</v>
      </c>
      <c r="G62" s="91">
        <v>250</v>
      </c>
      <c r="H62" s="91">
        <v>250</v>
      </c>
      <c r="I62" s="8"/>
      <c r="J62" s="8"/>
      <c r="K62" s="8"/>
    </row>
    <row r="63" spans="1:11" ht="12.75" hidden="1" outlineLevel="3" x14ac:dyDescent="0.2">
      <c r="A63" s="28" t="s">
        <v>112</v>
      </c>
      <c r="B63" s="91">
        <v>4150</v>
      </c>
      <c r="C63" s="91">
        <v>4150</v>
      </c>
      <c r="D63" s="91">
        <v>4150</v>
      </c>
      <c r="E63" s="91">
        <v>4150</v>
      </c>
      <c r="F63" s="91">
        <v>4150</v>
      </c>
      <c r="G63" s="91">
        <v>4150</v>
      </c>
      <c r="H63" s="91">
        <v>4150</v>
      </c>
      <c r="I63" s="8"/>
      <c r="J63" s="8"/>
      <c r="K63" s="8"/>
    </row>
    <row r="64" spans="1:11" ht="12.75" outlineLevel="2" collapsed="1" x14ac:dyDescent="0.2">
      <c r="A64" s="63" t="s">
        <v>5</v>
      </c>
      <c r="B64" s="24">
        <f t="shared" ref="B64:G64" si="14">SUM(B$65:B$67)</f>
        <v>5058.4886555400008</v>
      </c>
      <c r="C64" s="24">
        <f t="shared" si="14"/>
        <v>4749.2812412700005</v>
      </c>
      <c r="D64" s="24">
        <f t="shared" si="14"/>
        <v>4749.2812412700005</v>
      </c>
      <c r="E64" s="24">
        <f t="shared" si="14"/>
        <v>4749.2812412700005</v>
      </c>
      <c r="F64" s="24">
        <f t="shared" si="14"/>
        <v>4363.6238269899995</v>
      </c>
      <c r="G64" s="24">
        <f t="shared" si="14"/>
        <v>4287.1738269899997</v>
      </c>
      <c r="H64" s="24">
        <v>4210.7238269899999</v>
      </c>
      <c r="I64" s="8"/>
      <c r="J64" s="8"/>
      <c r="K64" s="8"/>
    </row>
    <row r="65" spans="1:11" ht="12.75" hidden="1" outlineLevel="3" x14ac:dyDescent="0.2">
      <c r="A65" s="28" t="s">
        <v>7</v>
      </c>
      <c r="B65" s="91">
        <v>1050</v>
      </c>
      <c r="C65" s="91">
        <v>787.5</v>
      </c>
      <c r="D65" s="91">
        <v>787.5</v>
      </c>
      <c r="E65" s="91">
        <v>787.5</v>
      </c>
      <c r="F65" s="91">
        <v>525</v>
      </c>
      <c r="G65" s="91">
        <v>525</v>
      </c>
      <c r="H65" s="91">
        <v>525</v>
      </c>
      <c r="I65" s="8"/>
      <c r="J65" s="8"/>
      <c r="K65" s="8"/>
    </row>
    <row r="66" spans="1:11" ht="12.75" hidden="1" outlineLevel="3" x14ac:dyDescent="0.2">
      <c r="A66" s="28" t="s">
        <v>68</v>
      </c>
      <c r="B66" s="91">
        <v>3859.8623181500002</v>
      </c>
      <c r="C66" s="91">
        <v>3822.3623181500002</v>
      </c>
      <c r="D66" s="91">
        <v>3822.3623181500002</v>
      </c>
      <c r="E66" s="91">
        <v>3822.3623181500002</v>
      </c>
      <c r="F66" s="91">
        <v>3708.4123181499999</v>
      </c>
      <c r="G66" s="91">
        <v>3631.9623181500001</v>
      </c>
      <c r="H66" s="91">
        <v>3555.5123181499998</v>
      </c>
      <c r="I66" s="8"/>
      <c r="J66" s="8"/>
      <c r="K66" s="8"/>
    </row>
    <row r="67" spans="1:11" ht="12.75" hidden="1" outlineLevel="3" x14ac:dyDescent="0.2">
      <c r="A67" s="28" t="s">
        <v>18</v>
      </c>
      <c r="B67" s="91">
        <v>148.62633739</v>
      </c>
      <c r="C67" s="91">
        <v>139.41892311999999</v>
      </c>
      <c r="D67" s="91">
        <v>139.41892311999999</v>
      </c>
      <c r="E67" s="91">
        <v>139.41892311999999</v>
      </c>
      <c r="F67" s="91">
        <v>130.21150883999999</v>
      </c>
      <c r="G67" s="91">
        <v>130.21150883999999</v>
      </c>
      <c r="H67" s="91">
        <v>130.21150883999999</v>
      </c>
      <c r="I67" s="8"/>
      <c r="J67" s="8"/>
      <c r="K67" s="8"/>
    </row>
    <row r="68" spans="1:11" ht="12.75" outlineLevel="2" collapsed="1" x14ac:dyDescent="0.2">
      <c r="A68" s="63" t="s">
        <v>85</v>
      </c>
      <c r="B68" s="24">
        <f t="shared" ref="B68:G68" si="15">SUM(B$69:B$69)</f>
        <v>0.95465</v>
      </c>
      <c r="C68" s="24">
        <f t="shared" si="15"/>
        <v>0.95465</v>
      </c>
      <c r="D68" s="24">
        <f t="shared" si="15"/>
        <v>0.95465</v>
      </c>
      <c r="E68" s="24">
        <f t="shared" si="15"/>
        <v>0.95465</v>
      </c>
      <c r="F68" s="24">
        <f t="shared" si="15"/>
        <v>0.95465</v>
      </c>
      <c r="G68" s="24">
        <f t="shared" si="15"/>
        <v>0.95465</v>
      </c>
      <c r="H68" s="24">
        <v>0.95465</v>
      </c>
      <c r="I68" s="8"/>
      <c r="J68" s="8"/>
      <c r="K68" s="8"/>
    </row>
    <row r="69" spans="1:11" ht="12.75" hidden="1" outlineLevel="3" x14ac:dyDescent="0.2">
      <c r="A69" s="28" t="s">
        <v>110</v>
      </c>
      <c r="B69" s="91">
        <v>0.95465</v>
      </c>
      <c r="C69" s="91">
        <v>0.95465</v>
      </c>
      <c r="D69" s="91">
        <v>0.95465</v>
      </c>
      <c r="E69" s="91">
        <v>0.95465</v>
      </c>
      <c r="F69" s="91">
        <v>0.95465</v>
      </c>
      <c r="G69" s="91">
        <v>0.95465</v>
      </c>
      <c r="H69" s="91">
        <v>0.95465</v>
      </c>
      <c r="I69" s="8"/>
      <c r="J69" s="8"/>
      <c r="K69" s="8"/>
    </row>
    <row r="70" spans="1:11" ht="15" outlineLevel="1" x14ac:dyDescent="0.2">
      <c r="A70" s="108" t="s">
        <v>52</v>
      </c>
      <c r="B70" s="109">
        <f t="shared" ref="B70:H70" si="16">B$71+B$77+B$79+B$89+B$90</f>
        <v>216449.10279367998</v>
      </c>
      <c r="C70" s="109">
        <f t="shared" si="16"/>
        <v>232069.07024202004</v>
      </c>
      <c r="D70" s="109">
        <f t="shared" si="16"/>
        <v>236134.89168031001</v>
      </c>
      <c r="E70" s="109">
        <f t="shared" si="16"/>
        <v>231756.99088461002</v>
      </c>
      <c r="F70" s="109">
        <f t="shared" si="16"/>
        <v>220524.05740093</v>
      </c>
      <c r="G70" s="109">
        <f t="shared" si="16"/>
        <v>214509.77944772001</v>
      </c>
      <c r="H70" s="109">
        <f t="shared" si="16"/>
        <v>211524.57919665004</v>
      </c>
      <c r="I70" s="8"/>
      <c r="J70" s="8"/>
      <c r="K70" s="8"/>
    </row>
    <row r="71" spans="1:11" ht="12.75" outlineLevel="2" collapsed="1" x14ac:dyDescent="0.2">
      <c r="A71" s="63" t="s">
        <v>91</v>
      </c>
      <c r="B71" s="24">
        <f t="shared" ref="B71:G71" si="17">SUM(B$72:B$76)</f>
        <v>140833.80311661999</v>
      </c>
      <c r="C71" s="24">
        <f t="shared" si="17"/>
        <v>153455.44023684002</v>
      </c>
      <c r="D71" s="24">
        <f t="shared" si="17"/>
        <v>162602.18883142</v>
      </c>
      <c r="E71" s="24">
        <f t="shared" si="17"/>
        <v>160529.42095819002</v>
      </c>
      <c r="F71" s="24">
        <f t="shared" si="17"/>
        <v>154567.99906462</v>
      </c>
      <c r="G71" s="24">
        <f t="shared" si="17"/>
        <v>148901.30396250001</v>
      </c>
      <c r="H71" s="24">
        <v>146742.19082188001</v>
      </c>
      <c r="I71" s="8"/>
      <c r="J71" s="8"/>
      <c r="K71" s="8"/>
    </row>
    <row r="72" spans="1:11" ht="12.75" hidden="1" outlineLevel="3" x14ac:dyDescent="0.2">
      <c r="A72" s="28" t="s">
        <v>8</v>
      </c>
      <c r="B72" s="91">
        <v>456.63837268999998</v>
      </c>
      <c r="C72" s="91">
        <v>477.97529172999998</v>
      </c>
      <c r="D72" s="91">
        <v>516.84894581000003</v>
      </c>
      <c r="E72" s="91">
        <v>451.10630146</v>
      </c>
      <c r="F72" s="91">
        <v>404.86248533999998</v>
      </c>
      <c r="G72" s="91">
        <v>400.23368138000001</v>
      </c>
      <c r="H72" s="91">
        <v>394.32825062000001</v>
      </c>
      <c r="I72" s="8"/>
      <c r="J72" s="8"/>
      <c r="K72" s="8"/>
    </row>
    <row r="73" spans="1:11" ht="12.75" hidden="1" outlineLevel="3" x14ac:dyDescent="0.2">
      <c r="A73" s="28" t="s">
        <v>61</v>
      </c>
      <c r="B73" s="91">
        <v>3050.1432933199999</v>
      </c>
      <c r="C73" s="91">
        <v>9518.3667486300001</v>
      </c>
      <c r="D73" s="91">
        <v>7412.3609181399997</v>
      </c>
      <c r="E73" s="91">
        <v>7137.7718522200003</v>
      </c>
      <c r="F73" s="91">
        <v>6857.9311295500002</v>
      </c>
      <c r="G73" s="91">
        <v>1953.2467659500001</v>
      </c>
      <c r="H73" s="91">
        <v>1789.4480529</v>
      </c>
      <c r="I73" s="8"/>
      <c r="J73" s="8"/>
      <c r="K73" s="8"/>
    </row>
    <row r="74" spans="1:11" ht="12.75" hidden="1" outlineLevel="3" x14ac:dyDescent="0.2">
      <c r="A74" s="28" t="s">
        <v>51</v>
      </c>
      <c r="B74" s="91">
        <v>0</v>
      </c>
      <c r="C74" s="91">
        <v>0</v>
      </c>
      <c r="D74" s="91">
        <v>148.88030499999999</v>
      </c>
      <c r="E74" s="91">
        <v>148.44663499999999</v>
      </c>
      <c r="F74" s="91">
        <v>143.03429499999999</v>
      </c>
      <c r="G74" s="91">
        <v>140.16204999999999</v>
      </c>
      <c r="H74" s="91">
        <v>137.8177</v>
      </c>
      <c r="I74" s="8"/>
      <c r="J74" s="8"/>
      <c r="K74" s="8"/>
    </row>
    <row r="75" spans="1:11" ht="12.75" hidden="1" outlineLevel="3" x14ac:dyDescent="0.2">
      <c r="A75" s="28" t="s">
        <v>42</v>
      </c>
      <c r="B75" s="91">
        <v>9418.9829975699995</v>
      </c>
      <c r="C75" s="91">
        <v>9922.7143563200007</v>
      </c>
      <c r="D75" s="91">
        <v>10801.159387469999</v>
      </c>
      <c r="E75" s="91">
        <v>10738.68801543</v>
      </c>
      <c r="F75" s="91">
        <v>10287.64808393</v>
      </c>
      <c r="G75" s="91">
        <v>10629.452638930001</v>
      </c>
      <c r="H75" s="91">
        <v>10709.19082528</v>
      </c>
      <c r="I75" s="8"/>
      <c r="J75" s="8"/>
      <c r="K75" s="8"/>
    </row>
    <row r="76" spans="1:11" ht="12.75" hidden="1" outlineLevel="3" x14ac:dyDescent="0.2">
      <c r="A76" s="28" t="s">
        <v>58</v>
      </c>
      <c r="B76" s="91">
        <v>127908.03845304</v>
      </c>
      <c r="C76" s="91">
        <v>133536.38384016001</v>
      </c>
      <c r="D76" s="91">
        <v>143722.93927500001</v>
      </c>
      <c r="E76" s="91">
        <v>142053.40815408001</v>
      </c>
      <c r="F76" s="91">
        <v>136874.5230708</v>
      </c>
      <c r="G76" s="91">
        <v>135778.20882624001</v>
      </c>
      <c r="H76" s="91">
        <v>133711.40599308</v>
      </c>
      <c r="I76" s="8"/>
      <c r="J76" s="8"/>
      <c r="K76" s="8"/>
    </row>
    <row r="77" spans="1:11" ht="12.75" outlineLevel="2" collapsed="1" x14ac:dyDescent="0.2">
      <c r="A77" s="63" t="s">
        <v>3</v>
      </c>
      <c r="B77" s="24">
        <f t="shared" ref="B77:G77" si="18">SUM(B$78:B$78)</f>
        <v>4679.0669948200002</v>
      </c>
      <c r="C77" s="24">
        <f t="shared" si="18"/>
        <v>4290.54578606</v>
      </c>
      <c r="D77" s="24">
        <f t="shared" si="18"/>
        <v>4615.1065842899998</v>
      </c>
      <c r="E77" s="24">
        <f t="shared" si="18"/>
        <v>4472.4396796700003</v>
      </c>
      <c r="F77" s="24">
        <f t="shared" si="18"/>
        <v>4296.4751932899999</v>
      </c>
      <c r="G77" s="24">
        <f t="shared" si="18"/>
        <v>4292.9737400599997</v>
      </c>
      <c r="H77" s="24">
        <v>4239.8202607499998</v>
      </c>
      <c r="I77" s="8"/>
      <c r="J77" s="8"/>
      <c r="K77" s="8"/>
    </row>
    <row r="78" spans="1:11" ht="12.75" hidden="1" outlineLevel="3" x14ac:dyDescent="0.2">
      <c r="A78" s="28" t="s">
        <v>65</v>
      </c>
      <c r="B78" s="91">
        <v>4679.0669948200002</v>
      </c>
      <c r="C78" s="91">
        <v>4290.54578606</v>
      </c>
      <c r="D78" s="91">
        <v>4615.1065842899998</v>
      </c>
      <c r="E78" s="91">
        <v>4472.4396796700003</v>
      </c>
      <c r="F78" s="91">
        <v>4296.4751932899999</v>
      </c>
      <c r="G78" s="91">
        <v>4292.9737400599997</v>
      </c>
      <c r="H78" s="91">
        <v>4239.8202607499998</v>
      </c>
      <c r="I78" s="8"/>
      <c r="J78" s="8"/>
      <c r="K78" s="8"/>
    </row>
    <row r="79" spans="1:11" ht="25.5" outlineLevel="2" collapsed="1" x14ac:dyDescent="0.2">
      <c r="A79" s="110" t="s">
        <v>13</v>
      </c>
      <c r="B79" s="24">
        <f t="shared" ref="B79:G79" si="19">SUM(B$80:B$88)</f>
        <v>68227.550551149994</v>
      </c>
      <c r="C79" s="24">
        <f t="shared" si="19"/>
        <v>71495.211779420002</v>
      </c>
      <c r="D79" s="24">
        <f t="shared" si="19"/>
        <v>65874.005242879997</v>
      </c>
      <c r="E79" s="24">
        <f t="shared" si="19"/>
        <v>63746.894540999994</v>
      </c>
      <c r="F79" s="24">
        <f t="shared" si="19"/>
        <v>58761.019617799997</v>
      </c>
      <c r="G79" s="24">
        <f t="shared" si="19"/>
        <v>58440.154640419991</v>
      </c>
      <c r="H79" s="24">
        <v>57710.989266310004</v>
      </c>
      <c r="I79" s="8"/>
      <c r="J79" s="8"/>
      <c r="K79" s="8"/>
    </row>
    <row r="80" spans="1:11" ht="12.75" hidden="1" outlineLevel="3" x14ac:dyDescent="0.2">
      <c r="A80" s="28" t="s">
        <v>41</v>
      </c>
      <c r="B80" s="91">
        <v>978.60044465999999</v>
      </c>
      <c r="C80" s="91">
        <v>1023.37652194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8"/>
      <c r="J80" s="8"/>
      <c r="K80" s="8"/>
    </row>
    <row r="81" spans="1:11" ht="12.75" hidden="1" outlineLevel="3" x14ac:dyDescent="0.2">
      <c r="A81" s="28" t="s">
        <v>87</v>
      </c>
      <c r="B81" s="91">
        <v>2419.2672336000001</v>
      </c>
      <c r="C81" s="91">
        <v>2535.2983152000002</v>
      </c>
      <c r="D81" s="91">
        <v>2727.0824112</v>
      </c>
      <c r="E81" s="91">
        <v>2642.7800447999998</v>
      </c>
      <c r="F81" s="91">
        <v>0</v>
      </c>
      <c r="G81" s="91">
        <v>0</v>
      </c>
      <c r="H81" s="91">
        <v>0</v>
      </c>
      <c r="I81" s="8"/>
      <c r="J81" s="8"/>
      <c r="K81" s="8"/>
    </row>
    <row r="82" spans="1:11" ht="12.75" hidden="1" outlineLevel="3" x14ac:dyDescent="0.2">
      <c r="A82" s="28" t="s">
        <v>9</v>
      </c>
      <c r="B82" s="91">
        <v>0</v>
      </c>
      <c r="C82" s="91">
        <v>0</v>
      </c>
      <c r="D82" s="91">
        <v>0</v>
      </c>
      <c r="E82" s="91">
        <v>0</v>
      </c>
      <c r="F82" s="91">
        <v>220.42605838</v>
      </c>
      <c r="G82" s="91">
        <v>378.79199248999998</v>
      </c>
      <c r="H82" s="91">
        <v>373.17205301000001</v>
      </c>
      <c r="I82" s="8"/>
      <c r="J82" s="8"/>
      <c r="K82" s="8"/>
    </row>
    <row r="83" spans="1:11" ht="12.75" hidden="1" outlineLevel="3" x14ac:dyDescent="0.2">
      <c r="A83" s="28" t="s">
        <v>78</v>
      </c>
      <c r="B83" s="91">
        <v>1114.48297594</v>
      </c>
      <c r="C83" s="91">
        <v>1165.4763881399999</v>
      </c>
      <c r="D83" s="91">
        <v>1265.48258506</v>
      </c>
      <c r="E83" s="91">
        <v>1135.61675092</v>
      </c>
      <c r="F83" s="91">
        <v>1094.21235017</v>
      </c>
      <c r="G83" s="91">
        <v>1072.2396760500001</v>
      </c>
      <c r="H83" s="91">
        <v>1054.30539866</v>
      </c>
      <c r="I83" s="8"/>
      <c r="J83" s="8"/>
      <c r="K83" s="8"/>
    </row>
    <row r="84" spans="1:11" ht="12.75" hidden="1" outlineLevel="3" x14ac:dyDescent="0.2">
      <c r="A84" s="28" t="s">
        <v>98</v>
      </c>
      <c r="B84" s="91">
        <v>12000.333500000001</v>
      </c>
      <c r="C84" s="91">
        <v>12575.8845</v>
      </c>
      <c r="D84" s="91">
        <v>13527.1945</v>
      </c>
      <c r="E84" s="91">
        <v>13109.028</v>
      </c>
      <c r="F84" s="91">
        <v>12593.263999999999</v>
      </c>
      <c r="G84" s="91">
        <v>12583.001</v>
      </c>
      <c r="H84" s="91">
        <v>12427.2045</v>
      </c>
      <c r="I84" s="8"/>
      <c r="J84" s="8"/>
      <c r="K84" s="8"/>
    </row>
    <row r="85" spans="1:11" ht="12.75" hidden="1" outlineLevel="3" x14ac:dyDescent="0.2">
      <c r="A85" s="28" t="s">
        <v>45</v>
      </c>
      <c r="B85" s="91">
        <v>1729.9680773600001</v>
      </c>
      <c r="C85" s="91">
        <v>1812.93950952</v>
      </c>
      <c r="D85" s="91">
        <v>1950.0803591199999</v>
      </c>
      <c r="E85" s="91">
        <v>1889.7974764799999</v>
      </c>
      <c r="F85" s="91">
        <v>1652.73996736</v>
      </c>
      <c r="G85" s="91">
        <v>1651.39305124</v>
      </c>
      <c r="H85" s="91">
        <v>1630.94631858</v>
      </c>
      <c r="I85" s="8"/>
      <c r="J85" s="8"/>
      <c r="K85" s="8"/>
    </row>
    <row r="86" spans="1:11" ht="12.75" hidden="1" outlineLevel="3" x14ac:dyDescent="0.2">
      <c r="A86" s="28" t="s">
        <v>47</v>
      </c>
      <c r="B86" s="91">
        <v>37252.00874664</v>
      </c>
      <c r="C86" s="91">
        <v>39038.661666419997</v>
      </c>
      <c r="D86" s="91">
        <v>41991.763631529997</v>
      </c>
      <c r="E86" s="91">
        <v>40693.671198049997</v>
      </c>
      <c r="F86" s="91">
        <v>39092.611940889998</v>
      </c>
      <c r="G86" s="91">
        <v>39060.753045819998</v>
      </c>
      <c r="H86" s="91">
        <v>38577.122105000002</v>
      </c>
      <c r="I86" s="8"/>
      <c r="J86" s="8"/>
      <c r="K86" s="8"/>
    </row>
    <row r="87" spans="1:11" ht="12.75" hidden="1" outlineLevel="3" x14ac:dyDescent="0.2">
      <c r="A87" s="28" t="s">
        <v>101</v>
      </c>
      <c r="B87" s="91">
        <v>3914.35878353</v>
      </c>
      <c r="C87" s="91">
        <v>4102.0963253399996</v>
      </c>
      <c r="D87" s="91">
        <v>4412.4017559699996</v>
      </c>
      <c r="E87" s="91">
        <v>4276.0010707499996</v>
      </c>
      <c r="F87" s="91">
        <v>4107.7653010000004</v>
      </c>
      <c r="G87" s="91">
        <v>3693.9758748200002</v>
      </c>
      <c r="H87" s="91">
        <v>3648.2388910599998</v>
      </c>
      <c r="I87" s="8"/>
      <c r="J87" s="8"/>
      <c r="K87" s="8"/>
    </row>
    <row r="88" spans="1:11" ht="12.75" hidden="1" outlineLevel="3" x14ac:dyDescent="0.2">
      <c r="A88" s="28" t="s">
        <v>19</v>
      </c>
      <c r="B88" s="91">
        <v>8818.5307894199996</v>
      </c>
      <c r="C88" s="91">
        <v>9241.4785528600005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8"/>
      <c r="J88" s="8"/>
      <c r="K88" s="8"/>
    </row>
    <row r="89" spans="1:11" ht="12.75" outlineLevel="2" x14ac:dyDescent="0.2">
      <c r="A89" s="63" t="s">
        <v>92</v>
      </c>
      <c r="B89" s="24"/>
      <c r="C89" s="24"/>
      <c r="D89" s="24"/>
      <c r="E89" s="24"/>
      <c r="F89" s="24"/>
      <c r="G89" s="24"/>
      <c r="H89" s="24"/>
      <c r="I89" s="8"/>
      <c r="J89" s="8"/>
      <c r="K89" s="8"/>
    </row>
    <row r="90" spans="1:11" ht="12.75" outlineLevel="2" collapsed="1" x14ac:dyDescent="0.2">
      <c r="A90" s="63" t="s">
        <v>4</v>
      </c>
      <c r="B90" s="24">
        <f t="shared" ref="B90:G90" si="20">SUM(B$91:B$91)</f>
        <v>2708.68213109</v>
      </c>
      <c r="C90" s="24">
        <f t="shared" si="20"/>
        <v>2827.8724397000001</v>
      </c>
      <c r="D90" s="24">
        <f t="shared" si="20"/>
        <v>3043.5910217199998</v>
      </c>
      <c r="E90" s="24">
        <f t="shared" si="20"/>
        <v>3008.2357057499999</v>
      </c>
      <c r="F90" s="24">
        <f t="shared" si="20"/>
        <v>2898.56352522</v>
      </c>
      <c r="G90" s="24">
        <f t="shared" si="20"/>
        <v>2875.3471047399998</v>
      </c>
      <c r="H90" s="24">
        <v>2831.57884771</v>
      </c>
      <c r="I90" s="8"/>
      <c r="J90" s="8"/>
      <c r="K90" s="8"/>
    </row>
    <row r="91" spans="1:11" ht="12.75" hidden="1" outlineLevel="3" x14ac:dyDescent="0.2">
      <c r="A91" s="28" t="s">
        <v>58</v>
      </c>
      <c r="B91" s="91">
        <v>2708.68213109</v>
      </c>
      <c r="C91" s="91">
        <v>2827.8724397000001</v>
      </c>
      <c r="D91" s="91">
        <v>3043.5910217199998</v>
      </c>
      <c r="E91" s="91">
        <v>3008.2357057499999</v>
      </c>
      <c r="F91" s="91">
        <v>2898.56352522</v>
      </c>
      <c r="G91" s="91">
        <v>2875.3471047399998</v>
      </c>
      <c r="H91" s="91">
        <v>2831.57884771</v>
      </c>
      <c r="I91" s="8"/>
      <c r="J91" s="8"/>
      <c r="K91" s="8"/>
    </row>
    <row r="92" spans="1:11" x14ac:dyDescent="0.2">
      <c r="B92" s="60"/>
      <c r="C92" s="60"/>
      <c r="D92" s="60"/>
      <c r="E92" s="60"/>
      <c r="F92" s="60"/>
      <c r="G92" s="60"/>
      <c r="H92" s="60"/>
      <c r="I92" s="8"/>
      <c r="J92" s="8"/>
      <c r="K92" s="8"/>
    </row>
    <row r="93" spans="1:11" x14ac:dyDescent="0.2">
      <c r="B93" s="60"/>
      <c r="C93" s="60"/>
      <c r="D93" s="60"/>
      <c r="E93" s="60"/>
      <c r="F93" s="60"/>
      <c r="G93" s="60"/>
      <c r="H93" s="60"/>
      <c r="I93" s="8"/>
      <c r="J93" s="8"/>
      <c r="K93" s="8"/>
    </row>
    <row r="94" spans="1:11" x14ac:dyDescent="0.2">
      <c r="B94" s="60"/>
      <c r="C94" s="60"/>
      <c r="D94" s="60"/>
      <c r="E94" s="60"/>
      <c r="F94" s="60"/>
      <c r="G94" s="60"/>
      <c r="H94" s="60"/>
      <c r="I94" s="8"/>
      <c r="J94" s="8"/>
      <c r="K94" s="8"/>
    </row>
    <row r="95" spans="1:11" x14ac:dyDescent="0.2">
      <c r="B95" s="60"/>
      <c r="C95" s="60"/>
      <c r="D95" s="60"/>
      <c r="E95" s="60"/>
      <c r="F95" s="60"/>
      <c r="G95" s="60"/>
      <c r="H95" s="60"/>
      <c r="I95" s="8"/>
      <c r="J95" s="8"/>
      <c r="K95" s="8"/>
    </row>
    <row r="96" spans="1:11" x14ac:dyDescent="0.2">
      <c r="B96" s="60"/>
      <c r="C96" s="60"/>
      <c r="D96" s="60"/>
      <c r="E96" s="60"/>
      <c r="F96" s="60"/>
      <c r="G96" s="60"/>
      <c r="H96" s="60"/>
      <c r="I96" s="8"/>
      <c r="J96" s="8"/>
      <c r="K96" s="8"/>
    </row>
    <row r="97" spans="2:11" x14ac:dyDescent="0.2">
      <c r="B97" s="60"/>
      <c r="C97" s="60"/>
      <c r="D97" s="60"/>
      <c r="E97" s="60"/>
      <c r="F97" s="60"/>
      <c r="G97" s="60"/>
      <c r="H97" s="60"/>
      <c r="I97" s="8"/>
      <c r="J97" s="8"/>
      <c r="K97" s="8"/>
    </row>
    <row r="98" spans="2:11" x14ac:dyDescent="0.2">
      <c r="B98" s="60"/>
      <c r="C98" s="60"/>
      <c r="D98" s="60"/>
      <c r="E98" s="60"/>
      <c r="F98" s="60"/>
      <c r="G98" s="60"/>
      <c r="H98" s="60"/>
      <c r="I98" s="8"/>
      <c r="J98" s="8"/>
      <c r="K98" s="8"/>
    </row>
    <row r="99" spans="2:11" x14ac:dyDescent="0.2">
      <c r="B99" s="60"/>
      <c r="C99" s="60"/>
      <c r="D99" s="60"/>
      <c r="E99" s="60"/>
      <c r="F99" s="60"/>
      <c r="G99" s="60"/>
      <c r="H99" s="60"/>
      <c r="I99" s="8"/>
      <c r="J99" s="8"/>
      <c r="K99" s="8"/>
    </row>
    <row r="100" spans="2:11" x14ac:dyDescent="0.2">
      <c r="B100" s="60"/>
      <c r="C100" s="60"/>
      <c r="D100" s="60"/>
      <c r="E100" s="60"/>
      <c r="F100" s="60"/>
      <c r="G100" s="60"/>
      <c r="H100" s="60"/>
      <c r="I100" s="8"/>
      <c r="J100" s="8"/>
      <c r="K100" s="8"/>
    </row>
    <row r="101" spans="2:11" x14ac:dyDescent="0.2">
      <c r="B101" s="60"/>
      <c r="C101" s="60"/>
      <c r="D101" s="60"/>
      <c r="E101" s="60"/>
      <c r="F101" s="60"/>
      <c r="G101" s="60"/>
      <c r="H101" s="60"/>
      <c r="I101" s="8"/>
      <c r="J101" s="8"/>
      <c r="K101" s="8"/>
    </row>
    <row r="102" spans="2:11" x14ac:dyDescent="0.2">
      <c r="B102" s="60"/>
      <c r="C102" s="60"/>
      <c r="D102" s="60"/>
      <c r="E102" s="60"/>
      <c r="F102" s="60"/>
      <c r="G102" s="60"/>
      <c r="H102" s="60"/>
      <c r="I102" s="8"/>
      <c r="J102" s="8"/>
      <c r="K102" s="8"/>
    </row>
    <row r="103" spans="2:11" x14ac:dyDescent="0.2">
      <c r="B103" s="60"/>
      <c r="C103" s="60"/>
      <c r="D103" s="60"/>
      <c r="E103" s="60"/>
      <c r="F103" s="60"/>
      <c r="G103" s="60"/>
      <c r="H103" s="60"/>
      <c r="I103" s="8"/>
      <c r="J103" s="8"/>
      <c r="K103" s="8"/>
    </row>
    <row r="104" spans="2:11" x14ac:dyDescent="0.2">
      <c r="B104" s="60"/>
      <c r="C104" s="60"/>
      <c r="D104" s="60"/>
      <c r="E104" s="60"/>
      <c r="F104" s="60"/>
      <c r="G104" s="60"/>
      <c r="H104" s="60"/>
      <c r="I104" s="8"/>
      <c r="J104" s="8"/>
      <c r="K104" s="8"/>
    </row>
    <row r="105" spans="2:11" x14ac:dyDescent="0.2">
      <c r="B105" s="60"/>
      <c r="C105" s="60"/>
      <c r="D105" s="60"/>
      <c r="E105" s="60"/>
      <c r="F105" s="60"/>
      <c r="G105" s="60"/>
      <c r="H105" s="60"/>
      <c r="I105" s="8"/>
      <c r="J105" s="8"/>
      <c r="K105" s="8"/>
    </row>
    <row r="106" spans="2:11" x14ac:dyDescent="0.2">
      <c r="B106" s="60"/>
      <c r="C106" s="60"/>
      <c r="D106" s="60"/>
      <c r="E106" s="60"/>
      <c r="F106" s="60"/>
      <c r="G106" s="60"/>
      <c r="H106" s="60"/>
      <c r="I106" s="8"/>
      <c r="J106" s="8"/>
      <c r="K106" s="8"/>
    </row>
    <row r="107" spans="2:11" x14ac:dyDescent="0.2">
      <c r="B107" s="60"/>
      <c r="C107" s="60"/>
      <c r="D107" s="60"/>
      <c r="E107" s="60"/>
      <c r="F107" s="60"/>
      <c r="G107" s="60"/>
      <c r="H107" s="60"/>
      <c r="I107" s="8"/>
      <c r="J107" s="8"/>
      <c r="K107" s="8"/>
    </row>
    <row r="108" spans="2:11" x14ac:dyDescent="0.2">
      <c r="B108" s="60"/>
      <c r="C108" s="60"/>
      <c r="D108" s="60"/>
      <c r="E108" s="60"/>
      <c r="F108" s="60"/>
      <c r="G108" s="60"/>
      <c r="H108" s="60"/>
      <c r="I108" s="8"/>
      <c r="J108" s="8"/>
      <c r="K108" s="8"/>
    </row>
    <row r="109" spans="2:11" x14ac:dyDescent="0.2">
      <c r="B109" s="60"/>
      <c r="C109" s="60"/>
      <c r="D109" s="60"/>
      <c r="E109" s="60"/>
      <c r="F109" s="60"/>
      <c r="G109" s="60"/>
      <c r="H109" s="60"/>
      <c r="I109" s="8"/>
      <c r="J109" s="8"/>
      <c r="K109" s="8"/>
    </row>
    <row r="110" spans="2:11" x14ac:dyDescent="0.2">
      <c r="B110" s="60"/>
      <c r="C110" s="60"/>
      <c r="D110" s="60"/>
      <c r="E110" s="60"/>
      <c r="F110" s="60"/>
      <c r="G110" s="60"/>
      <c r="H110" s="60"/>
      <c r="I110" s="8"/>
      <c r="J110" s="8"/>
      <c r="K110" s="8"/>
    </row>
    <row r="111" spans="2:11" x14ac:dyDescent="0.2">
      <c r="B111" s="60"/>
      <c r="C111" s="60"/>
      <c r="D111" s="60"/>
      <c r="E111" s="60"/>
      <c r="F111" s="60"/>
      <c r="G111" s="60"/>
      <c r="H111" s="60"/>
      <c r="I111" s="8"/>
      <c r="J111" s="8"/>
      <c r="K111" s="8"/>
    </row>
    <row r="112" spans="2:11" x14ac:dyDescent="0.2">
      <c r="B112" s="60"/>
      <c r="C112" s="60"/>
      <c r="D112" s="60"/>
      <c r="E112" s="60"/>
      <c r="F112" s="60"/>
      <c r="G112" s="60"/>
      <c r="H112" s="60"/>
      <c r="I112" s="8"/>
      <c r="J112" s="8"/>
      <c r="K112" s="8"/>
    </row>
    <row r="113" spans="2:11" x14ac:dyDescent="0.2">
      <c r="B113" s="60"/>
      <c r="C113" s="60"/>
      <c r="D113" s="60"/>
      <c r="E113" s="60"/>
      <c r="F113" s="60"/>
      <c r="G113" s="60"/>
      <c r="H113" s="60"/>
      <c r="I113" s="8"/>
      <c r="J113" s="8"/>
      <c r="K113" s="8"/>
    </row>
    <row r="114" spans="2:11" x14ac:dyDescent="0.2">
      <c r="B114" s="60"/>
      <c r="C114" s="60"/>
      <c r="D114" s="60"/>
      <c r="E114" s="60"/>
      <c r="F114" s="60"/>
      <c r="G114" s="60"/>
      <c r="H114" s="60"/>
      <c r="I114" s="8"/>
      <c r="J114" s="8"/>
      <c r="K114" s="8"/>
    </row>
    <row r="115" spans="2:11" x14ac:dyDescent="0.2">
      <c r="B115" s="60"/>
      <c r="C115" s="60"/>
      <c r="D115" s="60"/>
      <c r="E115" s="60"/>
      <c r="F115" s="60"/>
      <c r="G115" s="60"/>
      <c r="H115" s="60"/>
      <c r="I115" s="8"/>
      <c r="J115" s="8"/>
      <c r="K115" s="8"/>
    </row>
    <row r="116" spans="2:11" x14ac:dyDescent="0.2">
      <c r="B116" s="60"/>
      <c r="C116" s="60"/>
      <c r="D116" s="60"/>
      <c r="E116" s="60"/>
      <c r="F116" s="60"/>
      <c r="G116" s="60"/>
      <c r="H116" s="60"/>
      <c r="I116" s="8"/>
      <c r="J116" s="8"/>
      <c r="K116" s="8"/>
    </row>
    <row r="117" spans="2:11" x14ac:dyDescent="0.2">
      <c r="B117" s="60"/>
      <c r="C117" s="60"/>
      <c r="D117" s="60"/>
      <c r="E117" s="60"/>
      <c r="F117" s="60"/>
      <c r="G117" s="60"/>
      <c r="H117" s="60"/>
      <c r="I117" s="8"/>
      <c r="J117" s="8"/>
      <c r="K117" s="8"/>
    </row>
    <row r="118" spans="2:11" x14ac:dyDescent="0.2">
      <c r="B118" s="60"/>
      <c r="C118" s="60"/>
      <c r="D118" s="60"/>
      <c r="E118" s="60"/>
      <c r="F118" s="60"/>
      <c r="G118" s="60"/>
      <c r="H118" s="60"/>
      <c r="I118" s="8"/>
      <c r="J118" s="8"/>
      <c r="K118" s="8"/>
    </row>
    <row r="119" spans="2:11" x14ac:dyDescent="0.2">
      <c r="B119" s="60"/>
      <c r="C119" s="60"/>
      <c r="D119" s="60"/>
      <c r="E119" s="60"/>
      <c r="F119" s="60"/>
      <c r="G119" s="60"/>
      <c r="H119" s="60"/>
      <c r="I119" s="8"/>
      <c r="J119" s="8"/>
      <c r="K119" s="8"/>
    </row>
    <row r="120" spans="2:11" x14ac:dyDescent="0.2">
      <c r="B120" s="60"/>
      <c r="C120" s="60"/>
      <c r="D120" s="60"/>
      <c r="E120" s="60"/>
      <c r="F120" s="60"/>
      <c r="G120" s="60"/>
      <c r="H120" s="60"/>
      <c r="I120" s="8"/>
      <c r="J120" s="8"/>
      <c r="K120" s="8"/>
    </row>
    <row r="121" spans="2:11" x14ac:dyDescent="0.2">
      <c r="B121" s="60"/>
      <c r="C121" s="60"/>
      <c r="D121" s="60"/>
      <c r="E121" s="60"/>
      <c r="F121" s="60"/>
      <c r="G121" s="60"/>
      <c r="H121" s="60"/>
      <c r="I121" s="8"/>
      <c r="J121" s="8"/>
      <c r="K121" s="8"/>
    </row>
    <row r="122" spans="2:11" x14ac:dyDescent="0.2">
      <c r="B122" s="60"/>
      <c r="C122" s="60"/>
      <c r="D122" s="60"/>
      <c r="E122" s="60"/>
      <c r="F122" s="60"/>
      <c r="G122" s="60"/>
      <c r="H122" s="60"/>
      <c r="I122" s="8"/>
      <c r="J122" s="8"/>
      <c r="K122" s="8"/>
    </row>
    <row r="123" spans="2:11" x14ac:dyDescent="0.2">
      <c r="B123" s="60"/>
      <c r="C123" s="60"/>
      <c r="D123" s="60"/>
      <c r="E123" s="60"/>
      <c r="F123" s="60"/>
      <c r="G123" s="60"/>
      <c r="H123" s="60"/>
      <c r="I123" s="8"/>
      <c r="J123" s="8"/>
      <c r="K123" s="8"/>
    </row>
    <row r="124" spans="2:11" x14ac:dyDescent="0.2">
      <c r="B124" s="60"/>
      <c r="C124" s="60"/>
      <c r="D124" s="60"/>
      <c r="E124" s="60"/>
      <c r="F124" s="60"/>
      <c r="G124" s="60"/>
      <c r="H124" s="60"/>
      <c r="I124" s="8"/>
      <c r="J124" s="8"/>
      <c r="K124" s="8"/>
    </row>
    <row r="125" spans="2:11" x14ac:dyDescent="0.2">
      <c r="B125" s="60"/>
      <c r="C125" s="60"/>
      <c r="D125" s="60"/>
      <c r="E125" s="60"/>
      <c r="F125" s="60"/>
      <c r="G125" s="60"/>
      <c r="H125" s="60"/>
      <c r="I125" s="8"/>
      <c r="J125" s="8"/>
      <c r="K125" s="8"/>
    </row>
    <row r="126" spans="2:11" x14ac:dyDescent="0.2">
      <c r="B126" s="60"/>
      <c r="C126" s="60"/>
      <c r="D126" s="60"/>
      <c r="E126" s="60"/>
      <c r="F126" s="60"/>
      <c r="G126" s="60"/>
      <c r="H126" s="60"/>
      <c r="I126" s="8"/>
      <c r="J126" s="8"/>
      <c r="K126" s="8"/>
    </row>
    <row r="127" spans="2:11" x14ac:dyDescent="0.2">
      <c r="B127" s="60"/>
      <c r="C127" s="60"/>
      <c r="D127" s="60"/>
      <c r="E127" s="60"/>
      <c r="F127" s="60"/>
      <c r="G127" s="60"/>
      <c r="H127" s="60"/>
      <c r="I127" s="8"/>
      <c r="J127" s="8"/>
      <c r="K127" s="8"/>
    </row>
    <row r="128" spans="2:11" x14ac:dyDescent="0.2">
      <c r="B128" s="60"/>
      <c r="C128" s="60"/>
      <c r="D128" s="60"/>
      <c r="E128" s="60"/>
      <c r="F128" s="60"/>
      <c r="G128" s="60"/>
      <c r="H128" s="60"/>
      <c r="I128" s="8"/>
      <c r="J128" s="8"/>
      <c r="K128" s="8"/>
    </row>
    <row r="129" spans="2:11" x14ac:dyDescent="0.2">
      <c r="B129" s="60"/>
      <c r="C129" s="60"/>
      <c r="D129" s="60"/>
      <c r="E129" s="60"/>
      <c r="F129" s="60"/>
      <c r="G129" s="60"/>
      <c r="H129" s="60"/>
      <c r="I129" s="8"/>
      <c r="J129" s="8"/>
      <c r="K129" s="8"/>
    </row>
    <row r="130" spans="2:11" x14ac:dyDescent="0.2">
      <c r="B130" s="60"/>
      <c r="C130" s="60"/>
      <c r="D130" s="60"/>
      <c r="E130" s="60"/>
      <c r="F130" s="60"/>
      <c r="G130" s="60"/>
      <c r="H130" s="60"/>
      <c r="I130" s="8"/>
      <c r="J130" s="8"/>
      <c r="K130" s="8"/>
    </row>
    <row r="131" spans="2:11" x14ac:dyDescent="0.2">
      <c r="B131" s="60"/>
      <c r="C131" s="60"/>
      <c r="D131" s="60"/>
      <c r="E131" s="60"/>
      <c r="F131" s="60"/>
      <c r="G131" s="60"/>
      <c r="H131" s="60"/>
      <c r="I131" s="8"/>
      <c r="J131" s="8"/>
      <c r="K131" s="8"/>
    </row>
    <row r="132" spans="2:11" x14ac:dyDescent="0.2">
      <c r="B132" s="60"/>
      <c r="C132" s="60"/>
      <c r="D132" s="60"/>
      <c r="E132" s="60"/>
      <c r="F132" s="60"/>
      <c r="G132" s="60"/>
      <c r="H132" s="60"/>
      <c r="I132" s="8"/>
      <c r="J132" s="8"/>
      <c r="K132" s="8"/>
    </row>
    <row r="133" spans="2:11" x14ac:dyDescent="0.2">
      <c r="B133" s="60"/>
      <c r="C133" s="60"/>
      <c r="D133" s="60"/>
      <c r="E133" s="60"/>
      <c r="F133" s="60"/>
      <c r="G133" s="60"/>
      <c r="H133" s="60"/>
      <c r="I133" s="8"/>
      <c r="J133" s="8"/>
      <c r="K133" s="8"/>
    </row>
    <row r="134" spans="2:11" x14ac:dyDescent="0.2">
      <c r="B134" s="60"/>
      <c r="C134" s="60"/>
      <c r="D134" s="60"/>
      <c r="E134" s="60"/>
      <c r="F134" s="60"/>
      <c r="G134" s="60"/>
      <c r="H134" s="60"/>
      <c r="I134" s="8"/>
      <c r="J134" s="8"/>
      <c r="K134" s="8"/>
    </row>
    <row r="135" spans="2:11" x14ac:dyDescent="0.2">
      <c r="B135" s="60"/>
      <c r="C135" s="60"/>
      <c r="D135" s="60"/>
      <c r="E135" s="60"/>
      <c r="F135" s="60"/>
      <c r="G135" s="60"/>
      <c r="H135" s="60"/>
      <c r="I135" s="8"/>
      <c r="J135" s="8"/>
      <c r="K135" s="8"/>
    </row>
    <row r="136" spans="2:11" x14ac:dyDescent="0.2">
      <c r="B136" s="60"/>
      <c r="C136" s="60"/>
      <c r="D136" s="60"/>
      <c r="E136" s="60"/>
      <c r="F136" s="60"/>
      <c r="G136" s="60"/>
      <c r="H136" s="60"/>
      <c r="I136" s="8"/>
      <c r="J136" s="8"/>
      <c r="K136" s="8"/>
    </row>
    <row r="137" spans="2:11" x14ac:dyDescent="0.2">
      <c r="B137" s="60"/>
      <c r="C137" s="60"/>
      <c r="D137" s="60"/>
      <c r="E137" s="60"/>
      <c r="F137" s="60"/>
      <c r="G137" s="60"/>
      <c r="H137" s="60"/>
      <c r="I137" s="8"/>
      <c r="J137" s="8"/>
      <c r="K137" s="8"/>
    </row>
    <row r="138" spans="2:11" x14ac:dyDescent="0.2">
      <c r="B138" s="60"/>
      <c r="C138" s="60"/>
      <c r="D138" s="60"/>
      <c r="E138" s="60"/>
      <c r="F138" s="60"/>
      <c r="G138" s="60"/>
      <c r="H138" s="60"/>
      <c r="I138" s="8"/>
      <c r="J138" s="8"/>
      <c r="K138" s="8"/>
    </row>
    <row r="139" spans="2:11" x14ac:dyDescent="0.2">
      <c r="B139" s="60"/>
      <c r="C139" s="60"/>
      <c r="D139" s="60"/>
      <c r="E139" s="60"/>
      <c r="F139" s="60"/>
      <c r="G139" s="60"/>
      <c r="H139" s="60"/>
      <c r="I139" s="8"/>
      <c r="J139" s="8"/>
      <c r="K139" s="8"/>
    </row>
    <row r="140" spans="2:11" x14ac:dyDescent="0.2">
      <c r="B140" s="60"/>
      <c r="C140" s="60"/>
      <c r="D140" s="60"/>
      <c r="E140" s="60"/>
      <c r="F140" s="60"/>
      <c r="G140" s="60"/>
      <c r="H140" s="60"/>
      <c r="I140" s="8"/>
      <c r="J140" s="8"/>
      <c r="K140" s="8"/>
    </row>
    <row r="141" spans="2:11" x14ac:dyDescent="0.2">
      <c r="B141" s="60"/>
      <c r="C141" s="60"/>
      <c r="D141" s="60"/>
      <c r="E141" s="60"/>
      <c r="F141" s="60"/>
      <c r="G141" s="60"/>
      <c r="H141" s="60"/>
      <c r="I141" s="8"/>
      <c r="J141" s="8"/>
      <c r="K141" s="8"/>
    </row>
    <row r="142" spans="2:11" x14ac:dyDescent="0.2">
      <c r="B142" s="60"/>
      <c r="C142" s="60"/>
      <c r="D142" s="60"/>
      <c r="E142" s="60"/>
      <c r="F142" s="60"/>
      <c r="G142" s="60"/>
      <c r="H142" s="60"/>
      <c r="I142" s="8"/>
      <c r="J142" s="8"/>
      <c r="K142" s="8"/>
    </row>
    <row r="143" spans="2:11" x14ac:dyDescent="0.2">
      <c r="B143" s="60"/>
      <c r="C143" s="60"/>
      <c r="D143" s="60"/>
      <c r="E143" s="60"/>
      <c r="F143" s="60"/>
      <c r="G143" s="60"/>
      <c r="H143" s="60"/>
      <c r="I143" s="8"/>
      <c r="J143" s="8"/>
      <c r="K143" s="8"/>
    </row>
    <row r="144" spans="2:11" x14ac:dyDescent="0.2">
      <c r="B144" s="60"/>
      <c r="C144" s="60"/>
      <c r="D144" s="60"/>
      <c r="E144" s="60"/>
      <c r="F144" s="60"/>
      <c r="G144" s="60"/>
      <c r="H144" s="60"/>
      <c r="I144" s="8"/>
      <c r="J144" s="8"/>
      <c r="K144" s="8"/>
    </row>
    <row r="145" spans="2:11" x14ac:dyDescent="0.2">
      <c r="B145" s="60"/>
      <c r="C145" s="60"/>
      <c r="D145" s="60"/>
      <c r="E145" s="60"/>
      <c r="F145" s="60"/>
      <c r="G145" s="60"/>
      <c r="H145" s="60"/>
      <c r="I145" s="8"/>
      <c r="J145" s="8"/>
      <c r="K145" s="8"/>
    </row>
    <row r="146" spans="2:11" x14ac:dyDescent="0.2">
      <c r="B146" s="60"/>
      <c r="C146" s="60"/>
      <c r="D146" s="60"/>
      <c r="E146" s="60"/>
      <c r="F146" s="60"/>
      <c r="G146" s="60"/>
      <c r="H146" s="60"/>
      <c r="I146" s="8"/>
      <c r="J146" s="8"/>
      <c r="K146" s="8"/>
    </row>
    <row r="147" spans="2:11" x14ac:dyDescent="0.2">
      <c r="B147" s="60"/>
      <c r="C147" s="60"/>
      <c r="D147" s="60"/>
      <c r="E147" s="60"/>
      <c r="F147" s="60"/>
      <c r="G147" s="60"/>
      <c r="H147" s="60"/>
      <c r="I147" s="8"/>
      <c r="J147" s="8"/>
      <c r="K147" s="8"/>
    </row>
    <row r="148" spans="2:11" x14ac:dyDescent="0.2">
      <c r="B148" s="60"/>
      <c r="C148" s="60"/>
      <c r="D148" s="60"/>
      <c r="E148" s="60"/>
      <c r="F148" s="60"/>
      <c r="G148" s="60"/>
      <c r="H148" s="60"/>
      <c r="I148" s="8"/>
      <c r="J148" s="8"/>
      <c r="K148" s="8"/>
    </row>
    <row r="149" spans="2:11" x14ac:dyDescent="0.2">
      <c r="B149" s="60"/>
      <c r="C149" s="60"/>
      <c r="D149" s="60"/>
      <c r="E149" s="60"/>
      <c r="F149" s="60"/>
      <c r="G149" s="60"/>
      <c r="H149" s="60"/>
      <c r="I149" s="8"/>
      <c r="J149" s="8"/>
      <c r="K149" s="8"/>
    </row>
    <row r="150" spans="2:11" x14ac:dyDescent="0.2">
      <c r="B150" s="60"/>
      <c r="C150" s="60"/>
      <c r="D150" s="60"/>
      <c r="E150" s="60"/>
      <c r="F150" s="60"/>
      <c r="G150" s="60"/>
      <c r="H150" s="60"/>
      <c r="I150" s="8"/>
      <c r="J150" s="8"/>
      <c r="K150" s="8"/>
    </row>
    <row r="151" spans="2:11" x14ac:dyDescent="0.2">
      <c r="B151" s="60"/>
      <c r="C151" s="60"/>
      <c r="D151" s="60"/>
      <c r="E151" s="60"/>
      <c r="F151" s="60"/>
      <c r="G151" s="60"/>
      <c r="H151" s="60"/>
      <c r="I151" s="8"/>
      <c r="J151" s="8"/>
      <c r="K151" s="8"/>
    </row>
    <row r="152" spans="2:11" x14ac:dyDescent="0.2">
      <c r="B152" s="60"/>
      <c r="C152" s="60"/>
      <c r="D152" s="60"/>
      <c r="E152" s="60"/>
      <c r="F152" s="60"/>
      <c r="G152" s="60"/>
      <c r="H152" s="60"/>
      <c r="I152" s="8"/>
      <c r="J152" s="8"/>
      <c r="K152" s="8"/>
    </row>
    <row r="153" spans="2:11" x14ac:dyDescent="0.2">
      <c r="B153" s="60"/>
      <c r="C153" s="60"/>
      <c r="D153" s="60"/>
      <c r="E153" s="60"/>
      <c r="F153" s="60"/>
      <c r="G153" s="60"/>
      <c r="H153" s="60"/>
      <c r="I153" s="8"/>
      <c r="J153" s="8"/>
      <c r="K153" s="8"/>
    </row>
    <row r="154" spans="2:11" x14ac:dyDescent="0.2">
      <c r="B154" s="60"/>
      <c r="C154" s="60"/>
      <c r="D154" s="60"/>
      <c r="E154" s="60"/>
      <c r="F154" s="60"/>
      <c r="G154" s="60"/>
      <c r="H154" s="60"/>
      <c r="I154" s="8"/>
      <c r="J154" s="8"/>
      <c r="K154" s="8"/>
    </row>
    <row r="155" spans="2:11" x14ac:dyDescent="0.2">
      <c r="B155" s="60"/>
      <c r="C155" s="60"/>
      <c r="D155" s="60"/>
      <c r="E155" s="60"/>
      <c r="F155" s="60"/>
      <c r="G155" s="60"/>
      <c r="H155" s="60"/>
      <c r="I155" s="8"/>
      <c r="J155" s="8"/>
      <c r="K155" s="8"/>
    </row>
    <row r="156" spans="2:11" x14ac:dyDescent="0.2">
      <c r="B156" s="60"/>
      <c r="C156" s="60"/>
      <c r="D156" s="60"/>
      <c r="E156" s="60"/>
      <c r="F156" s="60"/>
      <c r="G156" s="60"/>
      <c r="H156" s="60"/>
      <c r="I156" s="8"/>
      <c r="J156" s="8"/>
      <c r="K156" s="8"/>
    </row>
    <row r="157" spans="2:11" x14ac:dyDescent="0.2">
      <c r="B157" s="60"/>
      <c r="C157" s="60"/>
      <c r="D157" s="60"/>
      <c r="E157" s="60"/>
      <c r="F157" s="60"/>
      <c r="G157" s="60"/>
      <c r="H157" s="60"/>
      <c r="I157" s="8"/>
      <c r="J157" s="8"/>
      <c r="K157" s="8"/>
    </row>
    <row r="158" spans="2:11" x14ac:dyDescent="0.2">
      <c r="B158" s="60"/>
      <c r="C158" s="60"/>
      <c r="D158" s="60"/>
      <c r="E158" s="60"/>
      <c r="F158" s="60"/>
      <c r="G158" s="60"/>
      <c r="H158" s="60"/>
      <c r="I158" s="8"/>
      <c r="J158" s="8"/>
      <c r="K158" s="8"/>
    </row>
    <row r="159" spans="2:11" x14ac:dyDescent="0.2">
      <c r="B159" s="60"/>
      <c r="C159" s="60"/>
      <c r="D159" s="60"/>
      <c r="E159" s="60"/>
      <c r="F159" s="60"/>
      <c r="G159" s="60"/>
      <c r="H159" s="60"/>
      <c r="I159" s="8"/>
      <c r="J159" s="8"/>
      <c r="K159" s="8"/>
    </row>
    <row r="160" spans="2:11" x14ac:dyDescent="0.2">
      <c r="B160" s="60"/>
      <c r="C160" s="60"/>
      <c r="D160" s="60"/>
      <c r="E160" s="60"/>
      <c r="F160" s="60"/>
      <c r="G160" s="60"/>
      <c r="H160" s="60"/>
      <c r="I160" s="8"/>
      <c r="J160" s="8"/>
      <c r="K160" s="8"/>
    </row>
    <row r="161" spans="2:11" x14ac:dyDescent="0.2">
      <c r="B161" s="60"/>
      <c r="C161" s="60"/>
      <c r="D161" s="60"/>
      <c r="E161" s="60"/>
      <c r="F161" s="60"/>
      <c r="G161" s="60"/>
      <c r="H161" s="60"/>
      <c r="I161" s="8"/>
      <c r="J161" s="8"/>
      <c r="K161" s="8"/>
    </row>
    <row r="162" spans="2:11" x14ac:dyDescent="0.2">
      <c r="B162" s="60"/>
      <c r="C162" s="60"/>
      <c r="D162" s="60"/>
      <c r="E162" s="60"/>
      <c r="F162" s="60"/>
      <c r="G162" s="60"/>
      <c r="H162" s="60"/>
      <c r="I162" s="8"/>
      <c r="J162" s="8"/>
      <c r="K162" s="8"/>
    </row>
    <row r="163" spans="2:11" x14ac:dyDescent="0.2">
      <c r="B163" s="60"/>
      <c r="C163" s="60"/>
      <c r="D163" s="60"/>
      <c r="E163" s="60"/>
      <c r="F163" s="60"/>
      <c r="G163" s="60"/>
      <c r="H163" s="60"/>
      <c r="I163" s="8"/>
      <c r="J163" s="8"/>
      <c r="K163" s="8"/>
    </row>
    <row r="164" spans="2:11" x14ac:dyDescent="0.2">
      <c r="B164" s="60"/>
      <c r="C164" s="60"/>
      <c r="D164" s="60"/>
      <c r="E164" s="60"/>
      <c r="F164" s="60"/>
      <c r="G164" s="60"/>
      <c r="H164" s="60"/>
      <c r="I164" s="8"/>
      <c r="J164" s="8"/>
      <c r="K164" s="8"/>
    </row>
    <row r="165" spans="2:11" x14ac:dyDescent="0.2">
      <c r="B165" s="60"/>
      <c r="C165" s="60"/>
      <c r="D165" s="60"/>
      <c r="E165" s="60"/>
      <c r="F165" s="60"/>
      <c r="G165" s="60"/>
      <c r="H165" s="60"/>
      <c r="I165" s="8"/>
      <c r="J165" s="8"/>
      <c r="K165" s="8"/>
    </row>
    <row r="166" spans="2:11" x14ac:dyDescent="0.2">
      <c r="B166" s="60"/>
      <c r="C166" s="60"/>
      <c r="D166" s="60"/>
      <c r="E166" s="60"/>
      <c r="F166" s="60"/>
      <c r="G166" s="60"/>
      <c r="H166" s="60"/>
      <c r="I166" s="8"/>
      <c r="J166" s="8"/>
      <c r="K166" s="8"/>
    </row>
    <row r="167" spans="2:11" x14ac:dyDescent="0.2">
      <c r="B167" s="60"/>
      <c r="C167" s="60"/>
      <c r="D167" s="60"/>
      <c r="E167" s="60"/>
      <c r="F167" s="60"/>
      <c r="G167" s="60"/>
      <c r="H167" s="60"/>
      <c r="I167" s="8"/>
      <c r="J167" s="8"/>
      <c r="K167" s="8"/>
    </row>
    <row r="168" spans="2:11" x14ac:dyDescent="0.2">
      <c r="B168" s="60"/>
      <c r="C168" s="60"/>
      <c r="D168" s="60"/>
      <c r="E168" s="60"/>
      <c r="F168" s="60"/>
      <c r="G168" s="60"/>
      <c r="H168" s="60"/>
      <c r="I168" s="8"/>
      <c r="J168" s="8"/>
      <c r="K168" s="8"/>
    </row>
    <row r="169" spans="2:11" x14ac:dyDescent="0.2">
      <c r="B169" s="60"/>
      <c r="C169" s="60"/>
      <c r="D169" s="60"/>
      <c r="E169" s="60"/>
      <c r="F169" s="60"/>
      <c r="G169" s="60"/>
      <c r="H169" s="60"/>
      <c r="I169" s="8"/>
      <c r="J169" s="8"/>
      <c r="K169" s="8"/>
    </row>
    <row r="170" spans="2:11" x14ac:dyDescent="0.2">
      <c r="B170" s="60"/>
      <c r="C170" s="60"/>
      <c r="D170" s="60"/>
      <c r="E170" s="60"/>
      <c r="F170" s="60"/>
      <c r="G170" s="60"/>
      <c r="H170" s="60"/>
      <c r="I170" s="8"/>
      <c r="J170" s="8"/>
      <c r="K170" s="8"/>
    </row>
    <row r="171" spans="2:11" x14ac:dyDescent="0.2">
      <c r="B171" s="60"/>
      <c r="C171" s="60"/>
      <c r="D171" s="60"/>
      <c r="E171" s="60"/>
      <c r="F171" s="60"/>
      <c r="G171" s="60"/>
      <c r="H171" s="60"/>
      <c r="I171" s="8"/>
      <c r="J171" s="8"/>
      <c r="K171" s="8"/>
    </row>
    <row r="172" spans="2:11" x14ac:dyDescent="0.2">
      <c r="B172" s="60"/>
      <c r="C172" s="60"/>
      <c r="D172" s="60"/>
      <c r="E172" s="60"/>
      <c r="F172" s="60"/>
      <c r="G172" s="60"/>
      <c r="H172" s="60"/>
      <c r="I172" s="8"/>
      <c r="J172" s="8"/>
      <c r="K172" s="8"/>
    </row>
    <row r="173" spans="2:11" x14ac:dyDescent="0.2">
      <c r="B173" s="60"/>
      <c r="C173" s="60"/>
      <c r="D173" s="60"/>
      <c r="E173" s="60"/>
      <c r="F173" s="60"/>
      <c r="G173" s="60"/>
      <c r="H173" s="60"/>
      <c r="I173" s="8"/>
      <c r="J173" s="8"/>
      <c r="K173" s="8"/>
    </row>
    <row r="174" spans="2:11" x14ac:dyDescent="0.2">
      <c r="B174" s="60"/>
      <c r="C174" s="60"/>
      <c r="D174" s="60"/>
      <c r="E174" s="60"/>
      <c r="F174" s="60"/>
      <c r="G174" s="60"/>
      <c r="H174" s="60"/>
      <c r="I174" s="8"/>
      <c r="J174" s="8"/>
      <c r="K174" s="8"/>
    </row>
    <row r="175" spans="2:11" x14ac:dyDescent="0.2">
      <c r="B175" s="60"/>
      <c r="C175" s="60"/>
      <c r="D175" s="60"/>
      <c r="E175" s="60"/>
      <c r="F175" s="60"/>
      <c r="G175" s="60"/>
      <c r="H175" s="60"/>
      <c r="I175" s="8"/>
      <c r="J175" s="8"/>
      <c r="K175" s="8"/>
    </row>
    <row r="176" spans="2:11" x14ac:dyDescent="0.2">
      <c r="B176" s="60"/>
      <c r="C176" s="60"/>
      <c r="D176" s="60"/>
      <c r="E176" s="60"/>
      <c r="F176" s="60"/>
      <c r="G176" s="60"/>
      <c r="H176" s="60"/>
      <c r="I176" s="8"/>
      <c r="J176" s="8"/>
      <c r="K176" s="8"/>
    </row>
    <row r="177" spans="2:11" x14ac:dyDescent="0.2">
      <c r="B177" s="60"/>
      <c r="C177" s="60"/>
      <c r="D177" s="60"/>
      <c r="E177" s="60"/>
      <c r="F177" s="60"/>
      <c r="G177" s="60"/>
      <c r="H177" s="60"/>
      <c r="I177" s="8"/>
      <c r="J177" s="8"/>
      <c r="K177" s="8"/>
    </row>
    <row r="178" spans="2:11" x14ac:dyDescent="0.2">
      <c r="B178" s="60"/>
      <c r="C178" s="60"/>
      <c r="D178" s="60"/>
      <c r="E178" s="60"/>
      <c r="F178" s="60"/>
      <c r="G178" s="60"/>
      <c r="H178" s="60"/>
      <c r="I178" s="8"/>
      <c r="J178" s="8"/>
      <c r="K178" s="8"/>
    </row>
    <row r="179" spans="2:11" x14ac:dyDescent="0.2">
      <c r="B179" s="60"/>
      <c r="C179" s="60"/>
      <c r="D179" s="60"/>
      <c r="E179" s="60"/>
      <c r="F179" s="60"/>
      <c r="G179" s="60"/>
      <c r="H179" s="60"/>
      <c r="I179" s="8"/>
      <c r="J179" s="8"/>
      <c r="K179" s="8"/>
    </row>
    <row r="180" spans="2:11" x14ac:dyDescent="0.2">
      <c r="B180" s="60"/>
      <c r="C180" s="60"/>
      <c r="D180" s="60"/>
      <c r="E180" s="60"/>
      <c r="F180" s="60"/>
      <c r="G180" s="60"/>
      <c r="H180" s="60"/>
      <c r="I180" s="8"/>
      <c r="J180" s="8"/>
      <c r="K180" s="8"/>
    </row>
  </sheetData>
  <mergeCells count="1">
    <mergeCell ref="A2:H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M180"/>
  <sheetViews>
    <sheetView workbookViewId="0">
      <selection activeCell="A5" sqref="A5"/>
    </sheetView>
  </sheetViews>
  <sheetFormatPr defaultRowHeight="11.25" outlineLevelRow="3" x14ac:dyDescent="0.2"/>
  <cols>
    <col min="1" max="1" width="79" style="92" customWidth="1"/>
    <col min="2" max="8" width="14" style="54" customWidth="1"/>
    <col min="9" max="16384" width="9.140625" style="92"/>
  </cols>
  <sheetData>
    <row r="1" spans="1:13" s="12" customFormat="1" ht="12.75" x14ac:dyDescent="0.2">
      <c r="B1" s="66"/>
      <c r="C1" s="66"/>
      <c r="D1" s="66"/>
      <c r="E1" s="66"/>
      <c r="F1" s="66"/>
      <c r="G1" s="66"/>
      <c r="H1" s="66"/>
    </row>
    <row r="2" spans="1:13" s="12" customFormat="1" ht="18.75" x14ac:dyDescent="0.2">
      <c r="A2" s="1" t="s">
        <v>116</v>
      </c>
      <c r="B2" s="1"/>
      <c r="C2" s="1"/>
      <c r="D2" s="1"/>
      <c r="E2" s="1"/>
      <c r="F2" s="1"/>
      <c r="G2" s="1"/>
      <c r="H2" s="1"/>
      <c r="I2" s="33"/>
      <c r="J2" s="33"/>
      <c r="K2" s="33"/>
      <c r="L2" s="33"/>
      <c r="M2" s="33"/>
    </row>
    <row r="3" spans="1:13" s="12" customFormat="1" ht="12.75" x14ac:dyDescent="0.2">
      <c r="A3" s="62"/>
      <c r="B3" s="66"/>
      <c r="C3" s="66"/>
      <c r="D3" s="66"/>
      <c r="E3" s="66"/>
      <c r="F3" s="66"/>
      <c r="G3" s="66"/>
      <c r="H3" s="66"/>
    </row>
    <row r="4" spans="1:13" s="37" customFormat="1" ht="12.75" x14ac:dyDescent="0.2">
      <c r="B4" s="94"/>
      <c r="C4" s="94"/>
      <c r="D4" s="94"/>
      <c r="E4" s="94"/>
      <c r="F4" s="94"/>
      <c r="G4" s="94"/>
      <c r="H4" s="94" t="str">
        <f>VALUSD</f>
        <v>млн. дол. США</v>
      </c>
    </row>
    <row r="5" spans="1:13" s="42" customFormat="1" ht="12.75" x14ac:dyDescent="0.2">
      <c r="A5" s="50"/>
      <c r="B5" s="10">
        <v>42369</v>
      </c>
      <c r="C5" s="10">
        <v>42400</v>
      </c>
      <c r="D5" s="10">
        <v>42429</v>
      </c>
      <c r="E5" s="10">
        <v>42460</v>
      </c>
      <c r="F5" s="10">
        <v>42490</v>
      </c>
      <c r="G5" s="10">
        <v>42521</v>
      </c>
      <c r="H5" s="10">
        <v>42551</v>
      </c>
    </row>
    <row r="6" spans="1:13" s="95" customFormat="1" ht="15.75" x14ac:dyDescent="0.2">
      <c r="A6" s="49" t="s">
        <v>108</v>
      </c>
      <c r="B6" s="67">
        <f t="shared" ref="B6:G6" si="0">B$7+B$54</f>
        <v>65505.686112320007</v>
      </c>
      <c r="C6" s="67">
        <f t="shared" si="0"/>
        <v>65427.59130349</v>
      </c>
      <c r="D6" s="67">
        <f t="shared" si="0"/>
        <v>64349.583056180003</v>
      </c>
      <c r="E6" s="67">
        <f t="shared" si="0"/>
        <v>65236.75923412</v>
      </c>
      <c r="F6" s="67">
        <f t="shared" si="0"/>
        <v>67099.457088760013</v>
      </c>
      <c r="G6" s="67">
        <f t="shared" si="0"/>
        <v>66897.645602379998</v>
      </c>
      <c r="H6" s="67">
        <v>67116.141827550004</v>
      </c>
    </row>
    <row r="7" spans="1:13" s="48" customFormat="1" ht="15" x14ac:dyDescent="0.2">
      <c r="A7" s="106" t="s">
        <v>48</v>
      </c>
      <c r="B7" s="107">
        <f t="shared" ref="B7:H7" si="1">B$8+B$32</f>
        <v>55593.105028710008</v>
      </c>
      <c r="C7" s="107">
        <f t="shared" si="1"/>
        <v>55359.936907720003</v>
      </c>
      <c r="D7" s="107">
        <f t="shared" si="1"/>
        <v>54847.053201540002</v>
      </c>
      <c r="E7" s="107">
        <f t="shared" si="1"/>
        <v>55598.087382320002</v>
      </c>
      <c r="F7" s="107">
        <f t="shared" si="1"/>
        <v>57527.329978680005</v>
      </c>
      <c r="G7" s="107">
        <f t="shared" si="1"/>
        <v>57559.733306089998</v>
      </c>
      <c r="H7" s="107">
        <f t="shared" si="1"/>
        <v>57784.346037360003</v>
      </c>
    </row>
    <row r="8" spans="1:13" s="15" customFormat="1" ht="15" outlineLevel="1" x14ac:dyDescent="0.2">
      <c r="A8" s="108" t="s">
        <v>33</v>
      </c>
      <c r="B8" s="109">
        <f t="shared" ref="B8:H8" si="2">B$9+B$30</f>
        <v>21166.125221090002</v>
      </c>
      <c r="C8" s="109">
        <f t="shared" si="2"/>
        <v>21010.688718429999</v>
      </c>
      <c r="D8" s="109">
        <f t="shared" si="2"/>
        <v>20126.796235790003</v>
      </c>
      <c r="E8" s="109">
        <f t="shared" si="2"/>
        <v>20309.302509890003</v>
      </c>
      <c r="F8" s="109">
        <f t="shared" si="2"/>
        <v>21730.409988300002</v>
      </c>
      <c r="G8" s="109">
        <f t="shared" si="2"/>
        <v>21953.27032851</v>
      </c>
      <c r="H8" s="109">
        <f t="shared" si="2"/>
        <v>22140.10231776</v>
      </c>
    </row>
    <row r="9" spans="1:13" s="51" customFormat="1" ht="12.75" outlineLevel="2" collapsed="1" x14ac:dyDescent="0.2">
      <c r="A9" s="34" t="s">
        <v>83</v>
      </c>
      <c r="B9" s="40">
        <f t="shared" ref="B9:G9" si="3">SUM(B$10:B$29)</f>
        <v>21055.917848520003</v>
      </c>
      <c r="C9" s="40">
        <f t="shared" si="3"/>
        <v>20905.52512337</v>
      </c>
      <c r="D9" s="40">
        <f t="shared" si="3"/>
        <v>20029.028348660002</v>
      </c>
      <c r="E9" s="40">
        <f t="shared" si="3"/>
        <v>20209.676995340003</v>
      </c>
      <c r="F9" s="40">
        <f t="shared" si="3"/>
        <v>21626.704256430003</v>
      </c>
      <c r="G9" s="40">
        <f t="shared" si="3"/>
        <v>21849.480011740001</v>
      </c>
      <c r="H9" s="40">
        <v>22036.341082120001</v>
      </c>
    </row>
    <row r="10" spans="1:13" s="44" customFormat="1" ht="12.75" hidden="1" outlineLevel="3" x14ac:dyDescent="0.2">
      <c r="A10" s="76" t="s">
        <v>35</v>
      </c>
      <c r="B10" s="17">
        <v>4.1098024500000001</v>
      </c>
      <c r="C10" s="17">
        <v>3.95996003</v>
      </c>
      <c r="D10" s="17">
        <v>3.6814729000000002</v>
      </c>
      <c r="E10" s="17">
        <v>3.7989086599999999</v>
      </c>
      <c r="F10" s="17">
        <v>3.9544950399999999</v>
      </c>
      <c r="G10" s="17">
        <v>0</v>
      </c>
      <c r="H10" s="17">
        <v>0</v>
      </c>
    </row>
    <row r="11" spans="1:13" ht="12.75" hidden="1" outlineLevel="3" x14ac:dyDescent="0.2">
      <c r="A11" s="28" t="s">
        <v>102</v>
      </c>
      <c r="B11" s="91">
        <v>2523.1991677199999</v>
      </c>
      <c r="C11" s="91">
        <v>2407.7218186499999</v>
      </c>
      <c r="D11" s="91">
        <v>2238.3969935800001</v>
      </c>
      <c r="E11" s="91">
        <v>2309.7998951899999</v>
      </c>
      <c r="F11" s="91">
        <v>2404.3990104099998</v>
      </c>
      <c r="G11" s="91">
        <v>2406.36009642</v>
      </c>
      <c r="H11" s="91">
        <v>2436.5279818099998</v>
      </c>
      <c r="I11" s="8"/>
      <c r="J11" s="8"/>
      <c r="K11" s="8"/>
    </row>
    <row r="12" spans="1:13" ht="12.75" hidden="1" outlineLevel="3" x14ac:dyDescent="0.2">
      <c r="A12" s="28" t="s">
        <v>29</v>
      </c>
      <c r="B12" s="91">
        <v>1620.07918365</v>
      </c>
      <c r="C12" s="91">
        <v>1545.9342441700001</v>
      </c>
      <c r="D12" s="91">
        <v>1437.2152703199999</v>
      </c>
      <c r="E12" s="91">
        <v>1483.06117737</v>
      </c>
      <c r="F12" s="91">
        <v>1543.80075726</v>
      </c>
      <c r="G12" s="91">
        <v>1545.05991853</v>
      </c>
      <c r="H12" s="91">
        <v>1564.4299166400001</v>
      </c>
      <c r="I12" s="8"/>
      <c r="J12" s="8"/>
      <c r="K12" s="8"/>
    </row>
    <row r="13" spans="1:13" ht="12.75" hidden="1" outlineLevel="3" x14ac:dyDescent="0.2">
      <c r="A13" s="28" t="s">
        <v>46</v>
      </c>
      <c r="B13" s="91">
        <v>345.14499999999998</v>
      </c>
      <c r="C13" s="91">
        <v>349.12086348999998</v>
      </c>
      <c r="D13" s="91">
        <v>348.84125792999998</v>
      </c>
      <c r="E13" s="91">
        <v>350.86624798000003</v>
      </c>
      <c r="F13" s="91">
        <v>374.92282406999999</v>
      </c>
      <c r="G13" s="91">
        <v>402.76241576000001</v>
      </c>
      <c r="H13" s="91">
        <v>275.59527703999998</v>
      </c>
      <c r="I13" s="8"/>
      <c r="J13" s="8"/>
      <c r="K13" s="8"/>
    </row>
    <row r="14" spans="1:13" ht="12.75" hidden="1" outlineLevel="3" x14ac:dyDescent="0.2">
      <c r="A14" s="28" t="s">
        <v>76</v>
      </c>
      <c r="B14" s="91">
        <v>62.49826307</v>
      </c>
      <c r="C14" s="91">
        <v>59.637952300000002</v>
      </c>
      <c r="D14" s="91">
        <v>55.443869020000001</v>
      </c>
      <c r="E14" s="91">
        <v>57.212479829999999</v>
      </c>
      <c r="F14" s="91">
        <v>59.555648159999997</v>
      </c>
      <c r="G14" s="91">
        <v>59.604223189999999</v>
      </c>
      <c r="H14" s="91">
        <v>60.351465210000001</v>
      </c>
      <c r="I14" s="8"/>
      <c r="J14" s="8"/>
      <c r="K14" s="8"/>
    </row>
    <row r="15" spans="1:13" ht="12.75" hidden="1" outlineLevel="3" x14ac:dyDescent="0.2">
      <c r="A15" s="28" t="s">
        <v>113</v>
      </c>
      <c r="B15" s="91">
        <v>109.06488557</v>
      </c>
      <c r="C15" s="91">
        <v>104.07339539</v>
      </c>
      <c r="D15" s="91">
        <v>96.754356569999999</v>
      </c>
      <c r="E15" s="91">
        <v>99.840735710000004</v>
      </c>
      <c r="F15" s="91">
        <v>103.92976753000001</v>
      </c>
      <c r="G15" s="91">
        <v>104.01453517</v>
      </c>
      <c r="H15" s="91">
        <v>105.31853725000001</v>
      </c>
      <c r="I15" s="8"/>
      <c r="J15" s="8"/>
      <c r="K15" s="8"/>
    </row>
    <row r="16" spans="1:13" ht="12.75" hidden="1" outlineLevel="3" x14ac:dyDescent="0.2">
      <c r="A16" s="28" t="s">
        <v>50</v>
      </c>
      <c r="B16" s="91">
        <v>135.41290332</v>
      </c>
      <c r="C16" s="91">
        <v>129.21556333000001</v>
      </c>
      <c r="D16" s="91">
        <v>120.12838287</v>
      </c>
      <c r="E16" s="91">
        <v>123.96037296</v>
      </c>
      <c r="F16" s="91">
        <v>129.03723769000001</v>
      </c>
      <c r="G16" s="91">
        <v>129.14248358</v>
      </c>
      <c r="H16" s="91">
        <v>130.76150795000001</v>
      </c>
      <c r="I16" s="8"/>
      <c r="J16" s="8"/>
      <c r="K16" s="8"/>
    </row>
    <row r="17" spans="1:11" ht="12.75" hidden="1" outlineLevel="3" x14ac:dyDescent="0.2">
      <c r="A17" s="28" t="s">
        <v>90</v>
      </c>
      <c r="B17" s="91">
        <v>660.34998111000004</v>
      </c>
      <c r="C17" s="91">
        <v>630.12824267999997</v>
      </c>
      <c r="D17" s="91">
        <v>585.81400600999996</v>
      </c>
      <c r="E17" s="91">
        <v>604.50095918</v>
      </c>
      <c r="F17" s="91">
        <v>629.25862588999996</v>
      </c>
      <c r="G17" s="91">
        <v>629.77186444999995</v>
      </c>
      <c r="H17" s="91">
        <v>637.66714389000003</v>
      </c>
      <c r="I17" s="8"/>
      <c r="J17" s="8"/>
      <c r="K17" s="8"/>
    </row>
    <row r="18" spans="1:11" ht="12.75" hidden="1" outlineLevel="3" x14ac:dyDescent="0.2">
      <c r="A18" s="28" t="s">
        <v>89</v>
      </c>
      <c r="B18" s="91">
        <v>43.704000389999997</v>
      </c>
      <c r="C18" s="91">
        <v>528.12500040999998</v>
      </c>
      <c r="D18" s="91">
        <v>528.53700069000001</v>
      </c>
      <c r="E18" s="91">
        <v>529.80900058999998</v>
      </c>
      <c r="F18" s="91">
        <v>484.51299999999998</v>
      </c>
      <c r="G18" s="91">
        <v>755.51800000000003</v>
      </c>
      <c r="H18" s="91">
        <v>755.51800000000003</v>
      </c>
      <c r="I18" s="8"/>
      <c r="J18" s="8"/>
      <c r="K18" s="8"/>
    </row>
    <row r="19" spans="1:11" ht="12.75" hidden="1" outlineLevel="3" x14ac:dyDescent="0.2">
      <c r="A19" s="28" t="s">
        <v>84</v>
      </c>
      <c r="B19" s="91">
        <v>912.90555955000002</v>
      </c>
      <c r="C19" s="91">
        <v>876.26246692999996</v>
      </c>
      <c r="D19" s="91">
        <v>1267.1299779000001</v>
      </c>
      <c r="E19" s="91">
        <v>1303.56598353</v>
      </c>
      <c r="F19" s="91">
        <v>1951.7774004800001</v>
      </c>
      <c r="G19" s="91">
        <v>2070.7158290699999</v>
      </c>
      <c r="H19" s="91">
        <v>1968.70277412</v>
      </c>
      <c r="I19" s="8"/>
      <c r="J19" s="8"/>
      <c r="K19" s="8"/>
    </row>
    <row r="20" spans="1:11" ht="12.75" hidden="1" outlineLevel="3" x14ac:dyDescent="0.2">
      <c r="A20" s="28" t="s">
        <v>86</v>
      </c>
      <c r="B20" s="91">
        <v>0</v>
      </c>
      <c r="C20" s="91">
        <v>0</v>
      </c>
      <c r="D20" s="91">
        <v>0</v>
      </c>
      <c r="E20" s="91">
        <v>0</v>
      </c>
      <c r="F20" s="91">
        <v>11.91112963</v>
      </c>
      <c r="G20" s="91">
        <v>11.92084464</v>
      </c>
      <c r="H20" s="91">
        <v>28.807766059999999</v>
      </c>
      <c r="I20" s="8"/>
      <c r="J20" s="8"/>
      <c r="K20" s="8"/>
    </row>
    <row r="21" spans="1:11" ht="12.75" hidden="1" outlineLevel="3" x14ac:dyDescent="0.2">
      <c r="A21" s="28" t="s">
        <v>0</v>
      </c>
      <c r="B21" s="91">
        <v>1807.33460988</v>
      </c>
      <c r="C21" s="91">
        <v>1446.0065132300001</v>
      </c>
      <c r="D21" s="91">
        <v>1430.63603259</v>
      </c>
      <c r="E21" s="91">
        <v>1114.91564537</v>
      </c>
      <c r="F21" s="91">
        <v>1357.74669999</v>
      </c>
      <c r="G21" s="91">
        <v>1300.08544138</v>
      </c>
      <c r="H21" s="91">
        <v>1368.2479883000001</v>
      </c>
      <c r="I21" s="8"/>
      <c r="J21" s="8"/>
      <c r="K21" s="8"/>
    </row>
    <row r="22" spans="1:11" ht="12.75" hidden="1" outlineLevel="3" x14ac:dyDescent="0.2">
      <c r="A22" s="28" t="s">
        <v>54</v>
      </c>
      <c r="B22" s="91">
        <v>160.20832754</v>
      </c>
      <c r="C22" s="91">
        <v>160.19879316999999</v>
      </c>
      <c r="D22" s="91">
        <v>160.1848129</v>
      </c>
      <c r="E22" s="91">
        <v>160.19070826999999</v>
      </c>
      <c r="F22" s="91">
        <v>160.19851883000001</v>
      </c>
      <c r="G22" s="91">
        <v>160.19868073999999</v>
      </c>
      <c r="H22" s="91">
        <v>160.20117155</v>
      </c>
      <c r="I22" s="8"/>
      <c r="J22" s="8"/>
      <c r="K22" s="8"/>
    </row>
    <row r="23" spans="1:11" ht="12.75" hidden="1" outlineLevel="3" x14ac:dyDescent="0.2">
      <c r="A23" s="28" t="s">
        <v>96</v>
      </c>
      <c r="B23" s="91">
        <v>6676.2232943400004</v>
      </c>
      <c r="C23" s="91">
        <v>6374.3339652100003</v>
      </c>
      <c r="D23" s="91">
        <v>5907.8641992900002</v>
      </c>
      <c r="E23" s="91">
        <v>6030.1439771400001</v>
      </c>
      <c r="F23" s="91">
        <v>6252.8321869600004</v>
      </c>
      <c r="G23" s="91">
        <v>6257.4591539100002</v>
      </c>
      <c r="H23" s="91">
        <v>6502.2262047900003</v>
      </c>
      <c r="I23" s="8"/>
      <c r="J23" s="8"/>
      <c r="K23" s="8"/>
    </row>
    <row r="24" spans="1:11" ht="12.75" hidden="1" outlineLevel="3" x14ac:dyDescent="0.2">
      <c r="A24" s="28" t="s">
        <v>26</v>
      </c>
      <c r="B24" s="91">
        <v>0</v>
      </c>
      <c r="C24" s="91">
        <v>1.9879317400000001</v>
      </c>
      <c r="D24" s="91">
        <v>1.8481289700000001</v>
      </c>
      <c r="E24" s="91">
        <v>4.9584149200000001</v>
      </c>
      <c r="F24" s="91">
        <v>32.954125320000003</v>
      </c>
      <c r="G24" s="91">
        <v>32.9810035</v>
      </c>
      <c r="H24" s="91">
        <v>35.547013020000001</v>
      </c>
      <c r="I24" s="8"/>
      <c r="J24" s="8"/>
      <c r="K24" s="8"/>
    </row>
    <row r="25" spans="1:11" ht="12.75" hidden="1" outlineLevel="3" x14ac:dyDescent="0.2">
      <c r="A25" s="28" t="s">
        <v>16</v>
      </c>
      <c r="B25" s="91">
        <v>1129.1352861099999</v>
      </c>
      <c r="C25" s="91">
        <v>1077.45900495</v>
      </c>
      <c r="D25" s="91">
        <v>1001.68590024</v>
      </c>
      <c r="E25" s="91">
        <v>1033.63880219</v>
      </c>
      <c r="F25" s="91">
        <v>1075.97204343</v>
      </c>
      <c r="G25" s="91">
        <v>1076.8496322799999</v>
      </c>
      <c r="H25" s="91">
        <v>1029.9983395100001</v>
      </c>
      <c r="I25" s="8"/>
      <c r="J25" s="8"/>
      <c r="K25" s="8"/>
    </row>
    <row r="26" spans="1:11" ht="12.75" hidden="1" outlineLevel="3" x14ac:dyDescent="0.2">
      <c r="A26" s="28" t="s">
        <v>69</v>
      </c>
      <c r="B26" s="91">
        <v>2025.9766530700001</v>
      </c>
      <c r="C26" s="91">
        <v>1933.2553109400001</v>
      </c>
      <c r="D26" s="91">
        <v>1797.2976953800001</v>
      </c>
      <c r="E26" s="91">
        <v>1854.6299161100001</v>
      </c>
      <c r="F26" s="91">
        <v>1776.33816776</v>
      </c>
      <c r="G26" s="91">
        <v>1630.7632416399999</v>
      </c>
      <c r="H26" s="91">
        <v>1651.20767912</v>
      </c>
      <c r="I26" s="8"/>
      <c r="J26" s="8"/>
      <c r="K26" s="8"/>
    </row>
    <row r="27" spans="1:11" ht="12.75" hidden="1" outlineLevel="3" x14ac:dyDescent="0.2">
      <c r="A27" s="28" t="s">
        <v>104</v>
      </c>
      <c r="B27" s="91">
        <v>1304.18033797</v>
      </c>
      <c r="C27" s="91">
        <v>1244.4929022599999</v>
      </c>
      <c r="D27" s="91">
        <v>1156.9730146300001</v>
      </c>
      <c r="E27" s="91">
        <v>1193.8794393999999</v>
      </c>
      <c r="F27" s="91">
        <v>1242.7754234199999</v>
      </c>
      <c r="G27" s="91">
        <v>1243.78906112</v>
      </c>
      <c r="H27" s="91">
        <v>1259.382108</v>
      </c>
      <c r="I27" s="8"/>
      <c r="J27" s="8"/>
      <c r="K27" s="8"/>
    </row>
    <row r="28" spans="1:11" ht="12.75" hidden="1" outlineLevel="3" x14ac:dyDescent="0.2">
      <c r="A28" s="28" t="s">
        <v>1</v>
      </c>
      <c r="B28" s="91">
        <v>0</v>
      </c>
      <c r="C28" s="91">
        <v>0</v>
      </c>
      <c r="D28" s="91">
        <v>0</v>
      </c>
      <c r="E28" s="91">
        <v>0</v>
      </c>
      <c r="F28" s="91">
        <v>2.2512040000000001E-2</v>
      </c>
      <c r="G28" s="91">
        <v>2.2530399999999999E-2</v>
      </c>
      <c r="H28" s="91">
        <v>7.90873764</v>
      </c>
      <c r="I28" s="8"/>
      <c r="J28" s="8"/>
      <c r="K28" s="8"/>
    </row>
    <row r="29" spans="1:11" ht="12.75" hidden="1" outlineLevel="3" x14ac:dyDescent="0.2">
      <c r="A29" s="28" t="s">
        <v>37</v>
      </c>
      <c r="B29" s="91">
        <v>1536.3905927799999</v>
      </c>
      <c r="C29" s="91">
        <v>2033.6111944899999</v>
      </c>
      <c r="D29" s="91">
        <v>1890.59597687</v>
      </c>
      <c r="E29" s="91">
        <v>1950.9043309399999</v>
      </c>
      <c r="F29" s="91">
        <v>2030.8046825199999</v>
      </c>
      <c r="G29" s="91">
        <v>2032.4610559600001</v>
      </c>
      <c r="H29" s="91">
        <v>2057.9414702200002</v>
      </c>
      <c r="I29" s="8"/>
      <c r="J29" s="8"/>
      <c r="K29" s="8"/>
    </row>
    <row r="30" spans="1:11" ht="12.75" outlineLevel="2" collapsed="1" x14ac:dyDescent="0.2">
      <c r="A30" s="63" t="s">
        <v>5</v>
      </c>
      <c r="B30" s="24">
        <f t="shared" ref="B30:G30" si="4">SUM(B$31:B$31)</f>
        <v>110.20737257</v>
      </c>
      <c r="C30" s="24">
        <f t="shared" si="4"/>
        <v>105.16359506000001</v>
      </c>
      <c r="D30" s="24">
        <f t="shared" si="4"/>
        <v>97.767887130000005</v>
      </c>
      <c r="E30" s="24">
        <f t="shared" si="4"/>
        <v>99.625514550000005</v>
      </c>
      <c r="F30" s="24">
        <f t="shared" si="4"/>
        <v>103.70573186999999</v>
      </c>
      <c r="G30" s="24">
        <f t="shared" si="4"/>
        <v>103.79031677</v>
      </c>
      <c r="H30" s="24">
        <v>103.76123564</v>
      </c>
      <c r="I30" s="8"/>
      <c r="J30" s="8"/>
      <c r="K30" s="8"/>
    </row>
    <row r="31" spans="1:11" ht="12.75" hidden="1" outlineLevel="3" x14ac:dyDescent="0.2">
      <c r="A31" s="28" t="s">
        <v>60</v>
      </c>
      <c r="B31" s="91">
        <v>110.20737257</v>
      </c>
      <c r="C31" s="91">
        <v>105.16359506000001</v>
      </c>
      <c r="D31" s="91">
        <v>97.767887130000005</v>
      </c>
      <c r="E31" s="91">
        <v>99.625514550000005</v>
      </c>
      <c r="F31" s="91">
        <v>103.70573186999999</v>
      </c>
      <c r="G31" s="91">
        <v>103.79031677</v>
      </c>
      <c r="H31" s="91">
        <v>103.76123564</v>
      </c>
      <c r="I31" s="8"/>
      <c r="J31" s="8"/>
      <c r="K31" s="8"/>
    </row>
    <row r="32" spans="1:11" ht="15" outlineLevel="1" x14ac:dyDescent="0.2">
      <c r="A32" s="108" t="s">
        <v>52</v>
      </c>
      <c r="B32" s="109">
        <f t="shared" ref="B32:H32" si="5">B$33+B$40+B$46+B$48+B$52</f>
        <v>34426.979807620002</v>
      </c>
      <c r="C32" s="109">
        <f t="shared" si="5"/>
        <v>34349.248189290003</v>
      </c>
      <c r="D32" s="109">
        <f t="shared" si="5"/>
        <v>34720.256965749999</v>
      </c>
      <c r="E32" s="109">
        <f t="shared" si="5"/>
        <v>35288.784872429998</v>
      </c>
      <c r="F32" s="109">
        <f t="shared" si="5"/>
        <v>35796.919990380004</v>
      </c>
      <c r="G32" s="109">
        <f t="shared" si="5"/>
        <v>35606.462977579999</v>
      </c>
      <c r="H32" s="109">
        <f t="shared" si="5"/>
        <v>35644.243719600003</v>
      </c>
      <c r="I32" s="8"/>
      <c r="J32" s="8"/>
      <c r="K32" s="8"/>
    </row>
    <row r="33" spans="1:11" ht="12.75" outlineLevel="2" collapsed="1" x14ac:dyDescent="0.2">
      <c r="A33" s="63" t="s">
        <v>91</v>
      </c>
      <c r="B33" s="24">
        <f t="shared" ref="B33:G33" si="6">SUM(B$34:B$39)</f>
        <v>14059.99637889</v>
      </c>
      <c r="C33" s="24">
        <f t="shared" si="6"/>
        <v>13990.078145400001</v>
      </c>
      <c r="D33" s="24">
        <f t="shared" si="6"/>
        <v>14018.65264058</v>
      </c>
      <c r="E33" s="24">
        <f t="shared" si="6"/>
        <v>14209.318265079999</v>
      </c>
      <c r="F33" s="24">
        <f t="shared" si="6"/>
        <v>14251.86646186</v>
      </c>
      <c r="G33" s="24">
        <f t="shared" si="6"/>
        <v>14106.526441259999</v>
      </c>
      <c r="H33" s="24">
        <v>14100.8450514</v>
      </c>
      <c r="I33" s="8"/>
      <c r="J33" s="8"/>
      <c r="K33" s="8"/>
    </row>
    <row r="34" spans="1:11" ht="12.75" hidden="1" outlineLevel="3" x14ac:dyDescent="0.2">
      <c r="A34" s="28" t="s">
        <v>17</v>
      </c>
      <c r="B34" s="91">
        <v>2414.6460216999999</v>
      </c>
      <c r="C34" s="91">
        <v>2409.5630227900001</v>
      </c>
      <c r="D34" s="91">
        <v>2432.3260381199998</v>
      </c>
      <c r="E34" s="91">
        <v>2502.6040324999999</v>
      </c>
      <c r="F34" s="91">
        <v>2510.1180436599998</v>
      </c>
      <c r="G34" s="91">
        <v>2461.7190326800001</v>
      </c>
      <c r="H34" s="91">
        <v>2450.8900372500002</v>
      </c>
      <c r="I34" s="8"/>
      <c r="J34" s="8"/>
      <c r="K34" s="8"/>
    </row>
    <row r="35" spans="1:11" ht="12.75" hidden="1" outlineLevel="3" x14ac:dyDescent="0.2">
      <c r="A35" s="28" t="s">
        <v>61</v>
      </c>
      <c r="B35" s="91">
        <v>582.92959400999996</v>
      </c>
      <c r="C35" s="91">
        <v>585.26213554000003</v>
      </c>
      <c r="D35" s="91">
        <v>591.01053108999997</v>
      </c>
      <c r="E35" s="91">
        <v>607.69416908999995</v>
      </c>
      <c r="F35" s="91">
        <v>619.33635807999997</v>
      </c>
      <c r="G35" s="91">
        <v>591.38786855000001</v>
      </c>
      <c r="H35" s="91">
        <v>592.87880831999996</v>
      </c>
      <c r="I35" s="8"/>
      <c r="J35" s="8"/>
      <c r="K35" s="8"/>
    </row>
    <row r="36" spans="1:11" ht="12.75" hidden="1" outlineLevel="3" x14ac:dyDescent="0.2">
      <c r="A36" s="28" t="s">
        <v>51</v>
      </c>
      <c r="B36" s="91">
        <v>522.07487058000004</v>
      </c>
      <c r="C36" s="91">
        <v>520.97586643</v>
      </c>
      <c r="D36" s="91">
        <v>519.32141300000001</v>
      </c>
      <c r="E36" s="91">
        <v>534.32633698999996</v>
      </c>
      <c r="F36" s="91">
        <v>538.20223959999998</v>
      </c>
      <c r="G36" s="91">
        <v>527.82485667000003</v>
      </c>
      <c r="H36" s="91">
        <v>525.50297797999997</v>
      </c>
      <c r="I36" s="8"/>
      <c r="J36" s="8"/>
      <c r="K36" s="8"/>
    </row>
    <row r="37" spans="1:11" ht="12.75" hidden="1" outlineLevel="3" x14ac:dyDescent="0.2">
      <c r="A37" s="28" t="s">
        <v>42</v>
      </c>
      <c r="B37" s="91">
        <v>5197.6524570499996</v>
      </c>
      <c r="C37" s="91">
        <v>5151.7600067000003</v>
      </c>
      <c r="D37" s="91">
        <v>5150.3239540799996</v>
      </c>
      <c r="E37" s="91">
        <v>5132.9939155100001</v>
      </c>
      <c r="F37" s="91">
        <v>5136.1897376099996</v>
      </c>
      <c r="G37" s="91">
        <v>5116.7971250500004</v>
      </c>
      <c r="H37" s="91">
        <v>5138.3289531700002</v>
      </c>
      <c r="I37" s="8"/>
      <c r="J37" s="8"/>
      <c r="K37" s="8"/>
    </row>
    <row r="38" spans="1:11" ht="12.75" hidden="1" outlineLevel="3" x14ac:dyDescent="0.2">
      <c r="A38" s="28" t="s">
        <v>58</v>
      </c>
      <c r="B38" s="91">
        <v>5341.8389230499997</v>
      </c>
      <c r="C38" s="91">
        <v>5321.6626014399999</v>
      </c>
      <c r="D38" s="91">
        <v>5324.8161917899997</v>
      </c>
      <c r="E38" s="91">
        <v>5430.8452984899995</v>
      </c>
      <c r="F38" s="91">
        <v>5447.1655704100003</v>
      </c>
      <c r="G38" s="91">
        <v>5407.9430458099996</v>
      </c>
      <c r="H38" s="91">
        <v>5392.3897621799997</v>
      </c>
      <c r="I38" s="8"/>
      <c r="J38" s="8"/>
      <c r="K38" s="8"/>
    </row>
    <row r="39" spans="1:11" ht="12.75" hidden="1" outlineLevel="3" x14ac:dyDescent="0.2">
      <c r="A39" s="28" t="s">
        <v>14</v>
      </c>
      <c r="B39" s="91">
        <v>0.85451250000000001</v>
      </c>
      <c r="C39" s="91">
        <v>0.85451250000000001</v>
      </c>
      <c r="D39" s="91">
        <v>0.85451250000000001</v>
      </c>
      <c r="E39" s="91">
        <v>0.85451250000000001</v>
      </c>
      <c r="F39" s="91">
        <v>0.85451250000000001</v>
      </c>
      <c r="G39" s="91">
        <v>0.85451250000000001</v>
      </c>
      <c r="H39" s="91">
        <v>0.85451250000000001</v>
      </c>
      <c r="I39" s="8"/>
      <c r="J39" s="8"/>
      <c r="K39" s="8"/>
    </row>
    <row r="40" spans="1:11" ht="12.75" outlineLevel="2" collapsed="1" x14ac:dyDescent="0.2">
      <c r="A40" s="63" t="s">
        <v>3</v>
      </c>
      <c r="B40" s="24">
        <f t="shared" ref="B40:G40" si="7">SUM(B$41:B$45)</f>
        <v>1362.81742308</v>
      </c>
      <c r="C40" s="24">
        <f t="shared" si="7"/>
        <v>1361.4314528300001</v>
      </c>
      <c r="D40" s="24">
        <f t="shared" si="7"/>
        <v>1387.0916109900002</v>
      </c>
      <c r="E40" s="24">
        <f t="shared" si="7"/>
        <v>1731.1760134600004</v>
      </c>
      <c r="F40" s="24">
        <f t="shared" si="7"/>
        <v>1766.4358332100001</v>
      </c>
      <c r="G40" s="24">
        <f t="shared" si="7"/>
        <v>1733.8145481900001</v>
      </c>
      <c r="H40" s="24">
        <v>1782.23152914</v>
      </c>
      <c r="I40" s="8"/>
      <c r="J40" s="8"/>
      <c r="K40" s="8"/>
    </row>
    <row r="41" spans="1:11" ht="12.75" hidden="1" outlineLevel="3" x14ac:dyDescent="0.2">
      <c r="A41" s="28" t="s">
        <v>65</v>
      </c>
      <c r="B41" s="91">
        <v>288.07592721999998</v>
      </c>
      <c r="C41" s="91">
        <v>283.98775449999999</v>
      </c>
      <c r="D41" s="91">
        <v>295.28473179999997</v>
      </c>
      <c r="E41" s="91">
        <v>306.98745932000003</v>
      </c>
      <c r="F41" s="91">
        <v>318.55279139999999</v>
      </c>
      <c r="G41" s="91">
        <v>306.77498952000002</v>
      </c>
      <c r="H41" s="91">
        <v>307.90588502000003</v>
      </c>
      <c r="I41" s="8"/>
      <c r="J41" s="8"/>
      <c r="K41" s="8"/>
    </row>
    <row r="42" spans="1:11" ht="12.75" hidden="1" outlineLevel="3" x14ac:dyDescent="0.2">
      <c r="A42" s="28" t="s">
        <v>23</v>
      </c>
      <c r="B42" s="91">
        <v>226.16820203</v>
      </c>
      <c r="C42" s="91">
        <v>225.69210212999999</v>
      </c>
      <c r="D42" s="91">
        <v>227.82420357000001</v>
      </c>
      <c r="E42" s="91">
        <v>234.40680304</v>
      </c>
      <c r="F42" s="91">
        <v>235.11060409000001</v>
      </c>
      <c r="G42" s="91">
        <v>230.57730305999999</v>
      </c>
      <c r="H42" s="91">
        <v>229.56300349</v>
      </c>
      <c r="I42" s="8"/>
      <c r="J42" s="8"/>
      <c r="K42" s="8"/>
    </row>
    <row r="43" spans="1:11" ht="12.75" hidden="1" outlineLevel="3" x14ac:dyDescent="0.2">
      <c r="A43" s="28" t="s">
        <v>6</v>
      </c>
      <c r="B43" s="91">
        <v>605.85586000000001</v>
      </c>
      <c r="C43" s="91">
        <v>605.85586000000001</v>
      </c>
      <c r="D43" s="91">
        <v>605.85586000000001</v>
      </c>
      <c r="E43" s="91">
        <v>605.85586000000001</v>
      </c>
      <c r="F43" s="91">
        <v>605.85586000000001</v>
      </c>
      <c r="G43" s="91">
        <v>605.85586000000001</v>
      </c>
      <c r="H43" s="91">
        <v>605.85586000000001</v>
      </c>
      <c r="I43" s="8"/>
      <c r="J43" s="8"/>
      <c r="K43" s="8"/>
    </row>
    <row r="44" spans="1:11" ht="12.75" hidden="1" outlineLevel="3" x14ac:dyDescent="0.2">
      <c r="A44" s="28" t="s">
        <v>62</v>
      </c>
      <c r="B44" s="91">
        <v>9.0219974300000008</v>
      </c>
      <c r="C44" s="91">
        <v>9.0219974300000008</v>
      </c>
      <c r="D44" s="91">
        <v>9.0219974300000008</v>
      </c>
      <c r="E44" s="91">
        <v>9.0219974300000008</v>
      </c>
      <c r="F44" s="91">
        <v>9.0219974300000008</v>
      </c>
      <c r="G44" s="91">
        <v>9.0219974300000008</v>
      </c>
      <c r="H44" s="91">
        <v>9.0219974300000008</v>
      </c>
      <c r="I44" s="8"/>
      <c r="J44" s="8"/>
      <c r="K44" s="8"/>
    </row>
    <row r="45" spans="1:11" ht="12.75" hidden="1" outlineLevel="3" x14ac:dyDescent="0.2">
      <c r="A45" s="28" t="s">
        <v>66</v>
      </c>
      <c r="B45" s="91">
        <v>233.69543640000001</v>
      </c>
      <c r="C45" s="91">
        <v>236.87373876999999</v>
      </c>
      <c r="D45" s="91">
        <v>249.10481819</v>
      </c>
      <c r="E45" s="91">
        <v>574.90389367</v>
      </c>
      <c r="F45" s="91">
        <v>597.89458029000002</v>
      </c>
      <c r="G45" s="91">
        <v>581.58439817999999</v>
      </c>
      <c r="H45" s="91">
        <v>629.88478320000002</v>
      </c>
      <c r="I45" s="8"/>
      <c r="J45" s="8"/>
      <c r="K45" s="8"/>
    </row>
    <row r="46" spans="1:11" ht="25.5" outlineLevel="2" collapsed="1" x14ac:dyDescent="0.2">
      <c r="A46" s="110" t="s">
        <v>13</v>
      </c>
      <c r="B46" s="24">
        <f t="shared" ref="B46:G46" si="8">SUM(B$47:B$47)</f>
        <v>5.5863759999999998E-2</v>
      </c>
      <c r="C46" s="24">
        <f t="shared" si="8"/>
        <v>5.5746169999999998E-2</v>
      </c>
      <c r="D46" s="24">
        <f t="shared" si="8"/>
        <v>5.6272799999999998E-2</v>
      </c>
      <c r="E46" s="24">
        <f t="shared" si="8"/>
        <v>5.7898709999999999E-2</v>
      </c>
      <c r="F46" s="24">
        <f t="shared" si="8"/>
        <v>5.8072550000000001E-2</v>
      </c>
      <c r="G46" s="24">
        <f t="shared" si="8"/>
        <v>5.6952820000000001E-2</v>
      </c>
      <c r="H46" s="24">
        <v>5.6702280000000001E-2</v>
      </c>
      <c r="I46" s="8"/>
      <c r="J46" s="8"/>
      <c r="K46" s="8"/>
    </row>
    <row r="47" spans="1:11" ht="12.75" hidden="1" outlineLevel="3" x14ac:dyDescent="0.2">
      <c r="A47" s="28" t="s">
        <v>49</v>
      </c>
      <c r="B47" s="91">
        <v>5.5863759999999998E-2</v>
      </c>
      <c r="C47" s="91">
        <v>5.5746169999999998E-2</v>
      </c>
      <c r="D47" s="91">
        <v>5.6272799999999998E-2</v>
      </c>
      <c r="E47" s="91">
        <v>5.7898709999999999E-2</v>
      </c>
      <c r="F47" s="91">
        <v>5.8072550000000001E-2</v>
      </c>
      <c r="G47" s="91">
        <v>5.6952820000000001E-2</v>
      </c>
      <c r="H47" s="91">
        <v>5.6702280000000001E-2</v>
      </c>
      <c r="I47" s="8"/>
      <c r="J47" s="8"/>
      <c r="K47" s="8"/>
    </row>
    <row r="48" spans="1:11" ht="12.75" outlineLevel="2" collapsed="1" x14ac:dyDescent="0.2">
      <c r="A48" s="63" t="s">
        <v>92</v>
      </c>
      <c r="B48" s="24">
        <f t="shared" ref="B48:G48" si="9">SUM(B$49:B$51)</f>
        <v>17302.433000000001</v>
      </c>
      <c r="C48" s="24">
        <f t="shared" si="9"/>
        <v>17302.433000000001</v>
      </c>
      <c r="D48" s="24">
        <f t="shared" si="9"/>
        <v>17618.201999999997</v>
      </c>
      <c r="E48" s="24">
        <f t="shared" si="9"/>
        <v>17618.201999999997</v>
      </c>
      <c r="F48" s="24">
        <f t="shared" si="9"/>
        <v>18043.330000000002</v>
      </c>
      <c r="G48" s="24">
        <f t="shared" si="9"/>
        <v>18043.330000000002</v>
      </c>
      <c r="H48" s="24">
        <v>18043.330000000002</v>
      </c>
      <c r="I48" s="8"/>
      <c r="J48" s="8"/>
      <c r="K48" s="8"/>
    </row>
    <row r="49" spans="1:11" ht="12.75" hidden="1" outlineLevel="3" x14ac:dyDescent="0.2">
      <c r="A49" s="28" t="s">
        <v>75</v>
      </c>
      <c r="B49" s="91">
        <v>3000</v>
      </c>
      <c r="C49" s="91">
        <v>3000</v>
      </c>
      <c r="D49" s="91">
        <v>3000</v>
      </c>
      <c r="E49" s="91">
        <v>3000</v>
      </c>
      <c r="F49" s="91">
        <v>3000</v>
      </c>
      <c r="G49" s="91">
        <v>3000</v>
      </c>
      <c r="H49" s="91">
        <v>3000</v>
      </c>
      <c r="I49" s="8"/>
      <c r="J49" s="8"/>
      <c r="K49" s="8"/>
    </row>
    <row r="50" spans="1:11" ht="12.75" hidden="1" outlineLevel="3" x14ac:dyDescent="0.2">
      <c r="A50" s="28" t="s">
        <v>77</v>
      </c>
      <c r="B50" s="91">
        <v>1000</v>
      </c>
      <c r="C50" s="91">
        <v>1000</v>
      </c>
      <c r="D50" s="91">
        <v>1000</v>
      </c>
      <c r="E50" s="91">
        <v>1000</v>
      </c>
      <c r="F50" s="91">
        <v>1000</v>
      </c>
      <c r="G50" s="91">
        <v>1000</v>
      </c>
      <c r="H50" s="91">
        <v>1000</v>
      </c>
      <c r="I50" s="8"/>
      <c r="J50" s="8"/>
      <c r="K50" s="8"/>
    </row>
    <row r="51" spans="1:11" ht="12.75" hidden="1" outlineLevel="3" x14ac:dyDescent="0.2">
      <c r="A51" s="28" t="s">
        <v>80</v>
      </c>
      <c r="B51" s="91">
        <v>13302.433000000001</v>
      </c>
      <c r="C51" s="91">
        <v>13302.433000000001</v>
      </c>
      <c r="D51" s="91">
        <v>13618.201999999999</v>
      </c>
      <c r="E51" s="91">
        <v>13618.201999999999</v>
      </c>
      <c r="F51" s="91">
        <v>14043.33</v>
      </c>
      <c r="G51" s="91">
        <v>14043.33</v>
      </c>
      <c r="H51" s="91">
        <v>14043.33</v>
      </c>
      <c r="I51" s="8"/>
      <c r="J51" s="8"/>
      <c r="K51" s="8"/>
    </row>
    <row r="52" spans="1:11" ht="12.75" outlineLevel="2" collapsed="1" x14ac:dyDescent="0.2">
      <c r="A52" s="63" t="s">
        <v>4</v>
      </c>
      <c r="B52" s="24">
        <f t="shared" ref="B52:G52" si="10">SUM(B$53:B$53)</f>
        <v>1701.67714189</v>
      </c>
      <c r="C52" s="24">
        <f t="shared" si="10"/>
        <v>1695.2498448900001</v>
      </c>
      <c r="D52" s="24">
        <f t="shared" si="10"/>
        <v>1696.2544413799999</v>
      </c>
      <c r="E52" s="24">
        <f t="shared" si="10"/>
        <v>1730.0306951800001</v>
      </c>
      <c r="F52" s="24">
        <f t="shared" si="10"/>
        <v>1735.22962276</v>
      </c>
      <c r="G52" s="24">
        <f t="shared" si="10"/>
        <v>1722.7350353100001</v>
      </c>
      <c r="H52" s="24">
        <v>1717.7804367799999</v>
      </c>
      <c r="I52" s="8"/>
      <c r="J52" s="8"/>
      <c r="K52" s="8"/>
    </row>
    <row r="53" spans="1:11" ht="12.75" hidden="1" outlineLevel="3" x14ac:dyDescent="0.2">
      <c r="A53" s="28" t="s">
        <v>58</v>
      </c>
      <c r="B53" s="91">
        <v>1701.67714189</v>
      </c>
      <c r="C53" s="91">
        <v>1695.2498448900001</v>
      </c>
      <c r="D53" s="91">
        <v>1696.2544413799999</v>
      </c>
      <c r="E53" s="91">
        <v>1730.0306951800001</v>
      </c>
      <c r="F53" s="91">
        <v>1735.22962276</v>
      </c>
      <c r="G53" s="91">
        <v>1722.7350353100001</v>
      </c>
      <c r="H53" s="91">
        <v>1717.7804367799999</v>
      </c>
      <c r="I53" s="8"/>
      <c r="J53" s="8"/>
      <c r="K53" s="8"/>
    </row>
    <row r="54" spans="1:11" ht="15" x14ac:dyDescent="0.2">
      <c r="A54" s="106" t="s">
        <v>71</v>
      </c>
      <c r="B54" s="107">
        <f t="shared" ref="B54:H54" si="11">B$55+B$70</f>
        <v>9912.5810836100009</v>
      </c>
      <c r="C54" s="107">
        <f t="shared" si="11"/>
        <v>10067.65439577</v>
      </c>
      <c r="D54" s="107">
        <f t="shared" si="11"/>
        <v>9502.5298546400008</v>
      </c>
      <c r="E54" s="107">
        <f t="shared" si="11"/>
        <v>9638.6718517999998</v>
      </c>
      <c r="F54" s="107">
        <f t="shared" si="11"/>
        <v>9572.1271100800004</v>
      </c>
      <c r="G54" s="107">
        <f t="shared" si="11"/>
        <v>9337.9122962900001</v>
      </c>
      <c r="H54" s="107">
        <f t="shared" si="11"/>
        <v>9331.7957901900008</v>
      </c>
      <c r="I54" s="8"/>
      <c r="J54" s="8"/>
      <c r="K54" s="8"/>
    </row>
    <row r="55" spans="1:11" ht="15" outlineLevel="1" x14ac:dyDescent="0.2">
      <c r="A55" s="108" t="s">
        <v>33</v>
      </c>
      <c r="B55" s="109">
        <f t="shared" ref="B55:H55" si="12">B$56+B$64+B$68</f>
        <v>894.11910529999989</v>
      </c>
      <c r="C55" s="109">
        <f t="shared" si="12"/>
        <v>840.90496744000006</v>
      </c>
      <c r="D55" s="109">
        <f t="shared" si="12"/>
        <v>774.37518514999988</v>
      </c>
      <c r="E55" s="109">
        <f t="shared" si="12"/>
        <v>799.07707465999999</v>
      </c>
      <c r="F55" s="109">
        <f t="shared" si="12"/>
        <v>816.49166080999998</v>
      </c>
      <c r="G55" s="109">
        <f t="shared" si="12"/>
        <v>814.11978256999998</v>
      </c>
      <c r="H55" s="109">
        <f t="shared" si="12"/>
        <v>821.250269</v>
      </c>
      <c r="I55" s="8"/>
      <c r="J55" s="8"/>
      <c r="K55" s="8"/>
    </row>
    <row r="56" spans="1:11" ht="12.75" outlineLevel="2" collapsed="1" x14ac:dyDescent="0.2">
      <c r="A56" s="63" t="s">
        <v>83</v>
      </c>
      <c r="B56" s="24">
        <f t="shared" ref="B56:G56" si="13">SUM(B$57:B$63)</f>
        <v>683.31482615999994</v>
      </c>
      <c r="C56" s="24">
        <f t="shared" si="13"/>
        <v>652.04207309000003</v>
      </c>
      <c r="D56" s="24">
        <f t="shared" si="13"/>
        <v>598.79421411999999</v>
      </c>
      <c r="E56" s="24">
        <f t="shared" si="13"/>
        <v>617.89522459</v>
      </c>
      <c r="F56" s="24">
        <f t="shared" si="13"/>
        <v>643.20146070999999</v>
      </c>
      <c r="G56" s="24">
        <f t="shared" si="13"/>
        <v>643.72607137</v>
      </c>
      <c r="H56" s="24">
        <v>651.79629096999997</v>
      </c>
      <c r="I56" s="8"/>
      <c r="J56" s="8"/>
      <c r="K56" s="8"/>
    </row>
    <row r="57" spans="1:11" ht="12.75" hidden="1" outlineLevel="3" x14ac:dyDescent="0.2">
      <c r="A57" s="28" t="s">
        <v>97</v>
      </c>
      <c r="B57" s="91">
        <v>4.8331999999999997E-4</v>
      </c>
      <c r="C57" s="91">
        <v>4.6119999999999999E-4</v>
      </c>
      <c r="D57" s="91">
        <v>4.2876999999999998E-4</v>
      </c>
      <c r="E57" s="91">
        <v>4.4244E-4</v>
      </c>
      <c r="F57" s="91">
        <v>4.6055999999999999E-4</v>
      </c>
      <c r="G57" s="91">
        <v>4.6094000000000002E-4</v>
      </c>
      <c r="H57" s="91">
        <v>4.6672E-4</v>
      </c>
      <c r="I57" s="8"/>
      <c r="J57" s="8"/>
      <c r="K57" s="8"/>
    </row>
    <row r="58" spans="1:11" ht="12.75" hidden="1" outlineLevel="3" x14ac:dyDescent="0.2">
      <c r="A58" s="28" t="s">
        <v>31</v>
      </c>
      <c r="B58" s="91">
        <v>41.665508709999997</v>
      </c>
      <c r="C58" s="91">
        <v>39.758634870000002</v>
      </c>
      <c r="D58" s="91">
        <v>36.962579339999998</v>
      </c>
      <c r="E58" s="91">
        <v>38.141653220000002</v>
      </c>
      <c r="F58" s="91">
        <v>39.703765439999998</v>
      </c>
      <c r="G58" s="91">
        <v>39.736148790000001</v>
      </c>
      <c r="H58" s="91">
        <v>40.234310139999998</v>
      </c>
      <c r="I58" s="8"/>
      <c r="J58" s="8"/>
      <c r="K58" s="8"/>
    </row>
    <row r="59" spans="1:11" ht="12.75" hidden="1" outlineLevel="3" x14ac:dyDescent="0.2">
      <c r="A59" s="28" t="s">
        <v>34</v>
      </c>
      <c r="B59" s="91">
        <v>124.99652613000001</v>
      </c>
      <c r="C59" s="91">
        <v>119.27590461</v>
      </c>
      <c r="D59" s="91">
        <v>110.88773802</v>
      </c>
      <c r="E59" s="91">
        <v>114.42495966</v>
      </c>
      <c r="F59" s="91">
        <v>119.11129631999999</v>
      </c>
      <c r="G59" s="91">
        <v>119.20844637</v>
      </c>
      <c r="H59" s="91">
        <v>120.70293042</v>
      </c>
      <c r="I59" s="8"/>
      <c r="J59" s="8"/>
      <c r="K59" s="8"/>
    </row>
    <row r="60" spans="1:11" ht="12.75" hidden="1" outlineLevel="3" x14ac:dyDescent="0.2">
      <c r="A60" s="28" t="s">
        <v>114</v>
      </c>
      <c r="B60" s="91">
        <v>133.32962782999999</v>
      </c>
      <c r="C60" s="91">
        <v>127.22763161</v>
      </c>
      <c r="D60" s="91">
        <v>110.88773802</v>
      </c>
      <c r="E60" s="91">
        <v>114.42495966</v>
      </c>
      <c r="F60" s="91">
        <v>119.11129631999999</v>
      </c>
      <c r="G60" s="91">
        <v>119.20844637</v>
      </c>
      <c r="H60" s="91">
        <v>120.70293042</v>
      </c>
      <c r="I60" s="8"/>
      <c r="J60" s="8"/>
      <c r="K60" s="8"/>
    </row>
    <row r="61" spans="1:11" ht="12.75" hidden="1" outlineLevel="3" x14ac:dyDescent="0.2">
      <c r="A61" s="28" t="s">
        <v>94</v>
      </c>
      <c r="B61" s="91">
        <v>199.99444181999999</v>
      </c>
      <c r="C61" s="91">
        <v>190.84144737</v>
      </c>
      <c r="D61" s="91">
        <v>177.42038084999999</v>
      </c>
      <c r="E61" s="91">
        <v>183.07993544999999</v>
      </c>
      <c r="F61" s="91">
        <v>190.57807413</v>
      </c>
      <c r="G61" s="91">
        <v>190.73351421000001</v>
      </c>
      <c r="H61" s="91">
        <v>193.12468866</v>
      </c>
      <c r="I61" s="8"/>
      <c r="J61" s="8"/>
      <c r="K61" s="8"/>
    </row>
    <row r="62" spans="1:11" ht="12.75" hidden="1" outlineLevel="3" x14ac:dyDescent="0.2">
      <c r="A62" s="28" t="s">
        <v>28</v>
      </c>
      <c r="B62" s="91">
        <v>10.41637718</v>
      </c>
      <c r="C62" s="91">
        <v>9.9396587200000006</v>
      </c>
      <c r="D62" s="91">
        <v>9.2406448399999999</v>
      </c>
      <c r="E62" s="91">
        <v>9.5354133000000001</v>
      </c>
      <c r="F62" s="91">
        <v>9.9259413599999995</v>
      </c>
      <c r="G62" s="91">
        <v>9.9340372000000006</v>
      </c>
      <c r="H62" s="91">
        <v>10.058577530000001</v>
      </c>
      <c r="I62" s="8"/>
      <c r="J62" s="8"/>
      <c r="K62" s="8"/>
    </row>
    <row r="63" spans="1:11" ht="12.75" hidden="1" outlineLevel="3" x14ac:dyDescent="0.2">
      <c r="A63" s="28" t="s">
        <v>112</v>
      </c>
      <c r="B63" s="91">
        <v>172.91186117000001</v>
      </c>
      <c r="C63" s="91">
        <v>164.99833470999999</v>
      </c>
      <c r="D63" s="91">
        <v>153.39470428000001</v>
      </c>
      <c r="E63" s="91">
        <v>158.28786086</v>
      </c>
      <c r="F63" s="91">
        <v>164.77062658</v>
      </c>
      <c r="G63" s="91">
        <v>164.90501749000001</v>
      </c>
      <c r="H63" s="91">
        <v>166.97238708</v>
      </c>
      <c r="I63" s="8"/>
      <c r="J63" s="8"/>
      <c r="K63" s="8"/>
    </row>
    <row r="64" spans="1:11" ht="12.75" outlineLevel="2" collapsed="1" x14ac:dyDescent="0.2">
      <c r="A64" s="63" t="s">
        <v>5</v>
      </c>
      <c r="B64" s="24">
        <f t="shared" ref="B64:G64" si="14">SUM(B$65:B$67)</f>
        <v>210.76450316</v>
      </c>
      <c r="C64" s="24">
        <f t="shared" si="14"/>
        <v>188.82493877000002</v>
      </c>
      <c r="D64" s="24">
        <f t="shared" si="14"/>
        <v>175.54568469999998</v>
      </c>
      <c r="E64" s="24">
        <f t="shared" si="14"/>
        <v>181.14543813999998</v>
      </c>
      <c r="F64" s="24">
        <f t="shared" si="14"/>
        <v>173.25229690000003</v>
      </c>
      <c r="G64" s="24">
        <f t="shared" si="14"/>
        <v>170.35577708999998</v>
      </c>
      <c r="H64" s="24">
        <v>169.41556835</v>
      </c>
      <c r="I64" s="8"/>
      <c r="J64" s="8"/>
      <c r="K64" s="8"/>
    </row>
    <row r="65" spans="1:11" ht="12.75" hidden="1" outlineLevel="3" x14ac:dyDescent="0.2">
      <c r="A65" s="28" t="s">
        <v>7</v>
      </c>
      <c r="B65" s="91">
        <v>43.748784149999999</v>
      </c>
      <c r="C65" s="91">
        <v>31.30992496</v>
      </c>
      <c r="D65" s="91">
        <v>29.108031230000002</v>
      </c>
      <c r="E65" s="91">
        <v>30.03655191</v>
      </c>
      <c r="F65" s="91">
        <v>20.84447686</v>
      </c>
      <c r="G65" s="91">
        <v>20.861478120000001</v>
      </c>
      <c r="H65" s="91">
        <v>21.12301282</v>
      </c>
      <c r="I65" s="8"/>
      <c r="J65" s="8"/>
      <c r="K65" s="8"/>
    </row>
    <row r="66" spans="1:11" ht="12.75" hidden="1" outlineLevel="3" x14ac:dyDescent="0.2">
      <c r="A66" s="28" t="s">
        <v>68</v>
      </c>
      <c r="B66" s="91">
        <v>160.82312705000001</v>
      </c>
      <c r="C66" s="91">
        <v>151.97190775000001</v>
      </c>
      <c r="D66" s="91">
        <v>141.28437047</v>
      </c>
      <c r="E66" s="91">
        <v>145.79121800999999</v>
      </c>
      <c r="F66" s="91">
        <v>147.23793284000001</v>
      </c>
      <c r="G66" s="91">
        <v>144.32019507999999</v>
      </c>
      <c r="H66" s="91">
        <v>143.05358530000001</v>
      </c>
      <c r="I66" s="8"/>
      <c r="J66" s="8"/>
      <c r="K66" s="8"/>
    </row>
    <row r="67" spans="1:11" ht="12.75" hidden="1" outlineLevel="3" x14ac:dyDescent="0.2">
      <c r="A67" s="28" t="s">
        <v>18</v>
      </c>
      <c r="B67" s="91">
        <v>6.1925919599999997</v>
      </c>
      <c r="C67" s="91">
        <v>5.5431060600000004</v>
      </c>
      <c r="D67" s="91">
        <v>5.1532830000000001</v>
      </c>
      <c r="E67" s="91">
        <v>5.3176682199999998</v>
      </c>
      <c r="F67" s="91">
        <v>5.1698871999999998</v>
      </c>
      <c r="G67" s="91">
        <v>5.1741038899999996</v>
      </c>
      <c r="H67" s="91">
        <v>5.2389702299999996</v>
      </c>
      <c r="I67" s="8"/>
      <c r="J67" s="8"/>
      <c r="K67" s="8"/>
    </row>
    <row r="68" spans="1:11" ht="12.75" outlineLevel="2" collapsed="1" x14ac:dyDescent="0.2">
      <c r="A68" s="63" t="s">
        <v>85</v>
      </c>
      <c r="B68" s="24">
        <f t="shared" ref="B68:G68" si="15">SUM(B$69:B$69)</f>
        <v>3.9775980000000002E-2</v>
      </c>
      <c r="C68" s="24">
        <f t="shared" si="15"/>
        <v>3.7955580000000003E-2</v>
      </c>
      <c r="D68" s="24">
        <f t="shared" si="15"/>
        <v>3.5286329999999998E-2</v>
      </c>
      <c r="E68" s="24">
        <f t="shared" si="15"/>
        <v>3.6411930000000002E-2</v>
      </c>
      <c r="F68" s="24">
        <f t="shared" si="15"/>
        <v>3.7903199999999998E-2</v>
      </c>
      <c r="G68" s="24">
        <f t="shared" si="15"/>
        <v>3.793411E-2</v>
      </c>
      <c r="H68" s="24">
        <v>3.8409680000000002E-2</v>
      </c>
      <c r="I68" s="8"/>
      <c r="J68" s="8"/>
      <c r="K68" s="8"/>
    </row>
    <row r="69" spans="1:11" ht="12.75" hidden="1" outlineLevel="3" x14ac:dyDescent="0.2">
      <c r="A69" s="28" t="s">
        <v>110</v>
      </c>
      <c r="B69" s="91">
        <v>3.9775980000000002E-2</v>
      </c>
      <c r="C69" s="91">
        <v>3.7955580000000003E-2</v>
      </c>
      <c r="D69" s="91">
        <v>3.5286329999999998E-2</v>
      </c>
      <c r="E69" s="91">
        <v>3.6411930000000002E-2</v>
      </c>
      <c r="F69" s="91">
        <v>3.7903199999999998E-2</v>
      </c>
      <c r="G69" s="91">
        <v>3.793411E-2</v>
      </c>
      <c r="H69" s="91">
        <v>3.8409680000000002E-2</v>
      </c>
      <c r="I69" s="8"/>
      <c r="J69" s="8"/>
      <c r="K69" s="8"/>
    </row>
    <row r="70" spans="1:11" ht="15" outlineLevel="1" x14ac:dyDescent="0.2">
      <c r="A70" s="108" t="s">
        <v>52</v>
      </c>
      <c r="B70" s="109">
        <f t="shared" ref="B70:H70" si="16">B$71+B$77+B$79+B$89+B$90</f>
        <v>9018.4619783100006</v>
      </c>
      <c r="C70" s="109">
        <f t="shared" si="16"/>
        <v>9226.7494283300002</v>
      </c>
      <c r="D70" s="109">
        <f t="shared" si="16"/>
        <v>8728.1546694900007</v>
      </c>
      <c r="E70" s="109">
        <f t="shared" si="16"/>
        <v>8839.5947771400006</v>
      </c>
      <c r="F70" s="109">
        <f t="shared" si="16"/>
        <v>8755.6354492700011</v>
      </c>
      <c r="G70" s="109">
        <f t="shared" si="16"/>
        <v>8523.79251372</v>
      </c>
      <c r="H70" s="109">
        <f t="shared" si="16"/>
        <v>8510.5455211900007</v>
      </c>
      <c r="I70" s="8"/>
      <c r="J70" s="8"/>
      <c r="K70" s="8"/>
    </row>
    <row r="71" spans="1:11" ht="12.75" outlineLevel="2" collapsed="1" x14ac:dyDescent="0.2">
      <c r="A71" s="63" t="s">
        <v>91</v>
      </c>
      <c r="B71" s="24">
        <f t="shared" ref="B71:G71" si="17">SUM(B$72:B$76)</f>
        <v>5867.9120508099995</v>
      </c>
      <c r="C71" s="24">
        <f t="shared" si="17"/>
        <v>6101.1788171600001</v>
      </c>
      <c r="D71" s="24">
        <f t="shared" si="17"/>
        <v>6010.1963061000006</v>
      </c>
      <c r="E71" s="24">
        <f t="shared" si="17"/>
        <v>6122.8575054499997</v>
      </c>
      <c r="F71" s="24">
        <f t="shared" si="17"/>
        <v>6136.9315796399997</v>
      </c>
      <c r="G71" s="24">
        <f t="shared" si="17"/>
        <v>5916.7643697399999</v>
      </c>
      <c r="H71" s="24">
        <v>5904.0708158400003</v>
      </c>
      <c r="I71" s="8"/>
      <c r="J71" s="8"/>
      <c r="K71" s="8"/>
    </row>
    <row r="72" spans="1:11" ht="12.75" hidden="1" outlineLevel="3" x14ac:dyDescent="0.2">
      <c r="A72" s="28" t="s">
        <v>8</v>
      </c>
      <c r="B72" s="91">
        <v>19.026070099999998</v>
      </c>
      <c r="C72" s="91">
        <v>19.0036451</v>
      </c>
      <c r="D72" s="91">
        <v>19.10407017</v>
      </c>
      <c r="E72" s="91">
        <v>17.20594011</v>
      </c>
      <c r="F72" s="91">
        <v>16.074565150000002</v>
      </c>
      <c r="G72" s="91">
        <v>15.90374512</v>
      </c>
      <c r="H72" s="91">
        <v>15.86552513</v>
      </c>
      <c r="I72" s="8"/>
      <c r="J72" s="8"/>
      <c r="K72" s="8"/>
    </row>
    <row r="73" spans="1:11" ht="12.75" hidden="1" outlineLevel="3" x14ac:dyDescent="0.2">
      <c r="A73" s="28" t="s">
        <v>61</v>
      </c>
      <c r="B73" s="91">
        <v>127.08577197</v>
      </c>
      <c r="C73" s="91">
        <v>378.43726812</v>
      </c>
      <c r="D73" s="91">
        <v>273.97997856000001</v>
      </c>
      <c r="E73" s="91">
        <v>272.24641874000002</v>
      </c>
      <c r="F73" s="91">
        <v>272.28568898999998</v>
      </c>
      <c r="G73" s="91">
        <v>77.614504120000007</v>
      </c>
      <c r="H73" s="91">
        <v>71.997207939999996</v>
      </c>
      <c r="I73" s="8"/>
      <c r="J73" s="8"/>
      <c r="K73" s="8"/>
    </row>
    <row r="74" spans="1:11" ht="12.75" hidden="1" outlineLevel="3" x14ac:dyDescent="0.2">
      <c r="A74" s="28" t="s">
        <v>51</v>
      </c>
      <c r="B74" s="91">
        <v>0</v>
      </c>
      <c r="C74" s="91">
        <v>0</v>
      </c>
      <c r="D74" s="91">
        <v>5.5030000899999996</v>
      </c>
      <c r="E74" s="91">
        <v>5.6620000700000004</v>
      </c>
      <c r="F74" s="91">
        <v>5.6790000999999997</v>
      </c>
      <c r="G74" s="91">
        <v>5.5695000700000001</v>
      </c>
      <c r="H74" s="91">
        <v>5.5450000800000003</v>
      </c>
      <c r="I74" s="8"/>
      <c r="J74" s="8"/>
      <c r="K74" s="8"/>
    </row>
    <row r="75" spans="1:11" ht="12.75" hidden="1" outlineLevel="3" x14ac:dyDescent="0.2">
      <c r="A75" s="28" t="s">
        <v>42</v>
      </c>
      <c r="B75" s="91">
        <v>392.44671814999998</v>
      </c>
      <c r="C75" s="91">
        <v>394.51357701000001</v>
      </c>
      <c r="D75" s="91">
        <v>399.23871086000003</v>
      </c>
      <c r="E75" s="91">
        <v>409.59131430000002</v>
      </c>
      <c r="F75" s="91">
        <v>408.45836646999999</v>
      </c>
      <c r="G75" s="91">
        <v>422.37351165000001</v>
      </c>
      <c r="H75" s="91">
        <v>430.87690499000001</v>
      </c>
      <c r="I75" s="8"/>
      <c r="J75" s="8"/>
      <c r="K75" s="8"/>
    </row>
    <row r="76" spans="1:11" ht="12.75" hidden="1" outlineLevel="3" x14ac:dyDescent="0.2">
      <c r="A76" s="28" t="s">
        <v>58</v>
      </c>
      <c r="B76" s="91">
        <v>5329.3534905899996</v>
      </c>
      <c r="C76" s="91">
        <v>5309.2243269299997</v>
      </c>
      <c r="D76" s="91">
        <v>5312.3705464200002</v>
      </c>
      <c r="E76" s="91">
        <v>5418.1518322299999</v>
      </c>
      <c r="F76" s="91">
        <v>5434.4339589299998</v>
      </c>
      <c r="G76" s="91">
        <v>5395.30310878</v>
      </c>
      <c r="H76" s="91">
        <v>5379.7861776999998</v>
      </c>
      <c r="I76" s="8"/>
      <c r="J76" s="8"/>
      <c r="K76" s="8"/>
    </row>
    <row r="77" spans="1:11" ht="12.75" outlineLevel="2" collapsed="1" x14ac:dyDescent="0.2">
      <c r="A77" s="63" t="s">
        <v>3</v>
      </c>
      <c r="B77" s="24">
        <f t="shared" ref="B77:G77" si="18">SUM(B$78:B$78)</f>
        <v>194.95570663999999</v>
      </c>
      <c r="C77" s="24">
        <f t="shared" si="18"/>
        <v>170.58624330000001</v>
      </c>
      <c r="D77" s="24">
        <f t="shared" si="18"/>
        <v>170.58624330000001</v>
      </c>
      <c r="E77" s="24">
        <f t="shared" si="18"/>
        <v>170.58624330000001</v>
      </c>
      <c r="F77" s="24">
        <f t="shared" si="18"/>
        <v>170.58624330000001</v>
      </c>
      <c r="G77" s="24">
        <f t="shared" si="18"/>
        <v>170.58624330000001</v>
      </c>
      <c r="H77" s="24">
        <v>170.58624330000001</v>
      </c>
      <c r="I77" s="8"/>
      <c r="J77" s="8"/>
      <c r="K77" s="8"/>
    </row>
    <row r="78" spans="1:11" ht="12.75" hidden="1" outlineLevel="3" x14ac:dyDescent="0.2">
      <c r="A78" s="28" t="s">
        <v>65</v>
      </c>
      <c r="B78" s="91">
        <v>194.95570663999999</v>
      </c>
      <c r="C78" s="91">
        <v>170.58624330000001</v>
      </c>
      <c r="D78" s="91">
        <v>170.58624330000001</v>
      </c>
      <c r="E78" s="91">
        <v>170.58624330000001</v>
      </c>
      <c r="F78" s="91">
        <v>170.58624330000001</v>
      </c>
      <c r="G78" s="91">
        <v>170.58624330000001</v>
      </c>
      <c r="H78" s="91">
        <v>170.58624330000001</v>
      </c>
      <c r="I78" s="8"/>
      <c r="J78" s="8"/>
      <c r="K78" s="8"/>
    </row>
    <row r="79" spans="1:11" ht="25.5" outlineLevel="2" collapsed="1" x14ac:dyDescent="0.2">
      <c r="A79" s="110" t="s">
        <v>13</v>
      </c>
      <c r="B79" s="24">
        <f t="shared" ref="B79:G79" si="19">SUM(B$80:B$88)</f>
        <v>2842.73560193</v>
      </c>
      <c r="C79" s="24">
        <f t="shared" si="19"/>
        <v>2842.5520200799997</v>
      </c>
      <c r="D79" s="24">
        <f t="shared" si="19"/>
        <v>2434.8731454600002</v>
      </c>
      <c r="E79" s="24">
        <f t="shared" si="19"/>
        <v>2431.4119452999998</v>
      </c>
      <c r="F79" s="24">
        <f t="shared" si="19"/>
        <v>2333.0337400099997</v>
      </c>
      <c r="G79" s="24">
        <f t="shared" si="19"/>
        <v>2322.1866802900004</v>
      </c>
      <c r="H79" s="24">
        <v>2321.96184051</v>
      </c>
      <c r="I79" s="8"/>
      <c r="J79" s="8"/>
      <c r="K79" s="8"/>
    </row>
    <row r="80" spans="1:11" ht="12.75" hidden="1" outlineLevel="3" x14ac:dyDescent="0.2">
      <c r="A80" s="28" t="s">
        <v>41</v>
      </c>
      <c r="B80" s="91">
        <v>40.77388535</v>
      </c>
      <c r="C80" s="91">
        <v>40.68805347</v>
      </c>
      <c r="D80" s="91">
        <v>0</v>
      </c>
      <c r="E80" s="91">
        <v>0</v>
      </c>
      <c r="F80" s="91">
        <v>0</v>
      </c>
      <c r="G80" s="91">
        <v>0</v>
      </c>
      <c r="H80" s="91">
        <v>0</v>
      </c>
      <c r="I80" s="8"/>
      <c r="J80" s="8"/>
      <c r="K80" s="8"/>
    </row>
    <row r="81" spans="1:11" ht="12.75" hidden="1" outlineLevel="3" x14ac:dyDescent="0.2">
      <c r="A81" s="28" t="s">
        <v>87</v>
      </c>
      <c r="B81" s="91">
        <v>100.8</v>
      </c>
      <c r="C81" s="91">
        <v>100.8</v>
      </c>
      <c r="D81" s="91">
        <v>100.8</v>
      </c>
      <c r="E81" s="91">
        <v>100.8</v>
      </c>
      <c r="F81" s="91">
        <v>0</v>
      </c>
      <c r="G81" s="91">
        <v>0</v>
      </c>
      <c r="H81" s="91">
        <v>0</v>
      </c>
      <c r="I81" s="8"/>
      <c r="J81" s="8"/>
      <c r="K81" s="8"/>
    </row>
    <row r="82" spans="1:11" ht="12.75" hidden="1" outlineLevel="3" x14ac:dyDescent="0.2">
      <c r="A82" s="28" t="s">
        <v>9</v>
      </c>
      <c r="B82" s="91">
        <v>0</v>
      </c>
      <c r="C82" s="91">
        <v>0</v>
      </c>
      <c r="D82" s="91">
        <v>0</v>
      </c>
      <c r="E82" s="91">
        <v>0</v>
      </c>
      <c r="F82" s="91">
        <v>8.7517445200000008</v>
      </c>
      <c r="G82" s="91">
        <v>15.051734980000001</v>
      </c>
      <c r="H82" s="91">
        <v>15.014320120000001</v>
      </c>
      <c r="I82" s="8"/>
      <c r="J82" s="8"/>
      <c r="K82" s="8"/>
    </row>
    <row r="83" spans="1:11" ht="12.75" hidden="1" outlineLevel="3" x14ac:dyDescent="0.2">
      <c r="A83" s="28" t="s">
        <v>78</v>
      </c>
      <c r="B83" s="91">
        <v>46.435500140000002</v>
      </c>
      <c r="C83" s="91">
        <v>46.33775017</v>
      </c>
      <c r="D83" s="91">
        <v>46.775500460000003</v>
      </c>
      <c r="E83" s="91">
        <v>43.314300299999999</v>
      </c>
      <c r="F83" s="91">
        <v>43.444350489999998</v>
      </c>
      <c r="G83" s="91">
        <v>42.60667531</v>
      </c>
      <c r="H83" s="91">
        <v>42.419250390000002</v>
      </c>
      <c r="I83" s="8"/>
      <c r="J83" s="8"/>
      <c r="K83" s="8"/>
    </row>
    <row r="84" spans="1:11" ht="12.75" hidden="1" outlineLevel="3" x14ac:dyDescent="0.2">
      <c r="A84" s="28" t="s">
        <v>98</v>
      </c>
      <c r="B84" s="91">
        <v>500</v>
      </c>
      <c r="C84" s="91">
        <v>500</v>
      </c>
      <c r="D84" s="91">
        <v>500</v>
      </c>
      <c r="E84" s="91">
        <v>500</v>
      </c>
      <c r="F84" s="91">
        <v>500</v>
      </c>
      <c r="G84" s="91">
        <v>500</v>
      </c>
      <c r="H84" s="91">
        <v>500</v>
      </c>
      <c r="I84" s="8"/>
      <c r="J84" s="8"/>
      <c r="K84" s="8"/>
    </row>
    <row r="85" spans="1:11" ht="12.75" hidden="1" outlineLevel="3" x14ac:dyDescent="0.2">
      <c r="A85" s="28" t="s">
        <v>45</v>
      </c>
      <c r="B85" s="91">
        <v>72.08</v>
      </c>
      <c r="C85" s="91">
        <v>72.08</v>
      </c>
      <c r="D85" s="91">
        <v>72.08</v>
      </c>
      <c r="E85" s="91">
        <v>72.08</v>
      </c>
      <c r="F85" s="91">
        <v>65.62</v>
      </c>
      <c r="G85" s="91">
        <v>65.62</v>
      </c>
      <c r="H85" s="91">
        <v>65.62</v>
      </c>
      <c r="I85" s="8"/>
      <c r="J85" s="8"/>
      <c r="K85" s="8"/>
    </row>
    <row r="86" spans="1:11" ht="12.75" hidden="1" outlineLevel="3" x14ac:dyDescent="0.2">
      <c r="A86" s="28" t="s">
        <v>47</v>
      </c>
      <c r="B86" s="91">
        <v>1552.1238949999999</v>
      </c>
      <c r="C86" s="91">
        <v>1552.1238949999999</v>
      </c>
      <c r="D86" s="91">
        <v>1552.1238949999999</v>
      </c>
      <c r="E86" s="91">
        <v>1552.1238949999999</v>
      </c>
      <c r="F86" s="91">
        <v>1552.1238949999999</v>
      </c>
      <c r="G86" s="91">
        <v>1552.1238949999999</v>
      </c>
      <c r="H86" s="91">
        <v>1552.1238949999999</v>
      </c>
      <c r="I86" s="8"/>
      <c r="J86" s="8"/>
      <c r="K86" s="8"/>
    </row>
    <row r="87" spans="1:11" ht="12.75" hidden="1" outlineLevel="3" x14ac:dyDescent="0.2">
      <c r="A87" s="28" t="s">
        <v>101</v>
      </c>
      <c r="B87" s="91">
        <v>163.09375</v>
      </c>
      <c r="C87" s="91">
        <v>163.09375</v>
      </c>
      <c r="D87" s="91">
        <v>163.09375</v>
      </c>
      <c r="E87" s="91">
        <v>163.09375</v>
      </c>
      <c r="F87" s="91">
        <v>163.09375</v>
      </c>
      <c r="G87" s="91">
        <v>146.78437500000001</v>
      </c>
      <c r="H87" s="91">
        <v>146.78437500000001</v>
      </c>
      <c r="I87" s="8"/>
      <c r="J87" s="8"/>
      <c r="K87" s="8"/>
    </row>
    <row r="88" spans="1:11" ht="12.75" hidden="1" outlineLevel="3" x14ac:dyDescent="0.2">
      <c r="A88" s="28" t="s">
        <v>19</v>
      </c>
      <c r="B88" s="91">
        <v>367.42857143999998</v>
      </c>
      <c r="C88" s="91">
        <v>367.42857143999998</v>
      </c>
      <c r="D88" s="91">
        <v>0</v>
      </c>
      <c r="E88" s="91">
        <v>0</v>
      </c>
      <c r="F88" s="91">
        <v>0</v>
      </c>
      <c r="G88" s="91">
        <v>0</v>
      </c>
      <c r="H88" s="91">
        <v>0</v>
      </c>
      <c r="I88" s="8"/>
      <c r="J88" s="8"/>
      <c r="K88" s="8"/>
    </row>
    <row r="89" spans="1:11" ht="12.75" outlineLevel="2" x14ac:dyDescent="0.2">
      <c r="A89" s="63" t="s">
        <v>92</v>
      </c>
      <c r="B89" s="24"/>
      <c r="C89" s="24"/>
      <c r="D89" s="24"/>
      <c r="E89" s="24"/>
      <c r="F89" s="24"/>
      <c r="G89" s="24"/>
      <c r="H89" s="24"/>
      <c r="I89" s="8"/>
      <c r="J89" s="8"/>
      <c r="K89" s="8"/>
    </row>
    <row r="90" spans="1:11" ht="12.75" outlineLevel="2" collapsed="1" x14ac:dyDescent="0.2">
      <c r="A90" s="63" t="s">
        <v>4</v>
      </c>
      <c r="B90" s="24">
        <f t="shared" ref="B90:G90" si="20">SUM(B$91:B$91)</f>
        <v>112.85861893000001</v>
      </c>
      <c r="C90" s="24">
        <f t="shared" si="20"/>
        <v>112.43234778999999</v>
      </c>
      <c r="D90" s="24">
        <f t="shared" si="20"/>
        <v>112.49897463000001</v>
      </c>
      <c r="E90" s="24">
        <f t="shared" si="20"/>
        <v>114.73908308999999</v>
      </c>
      <c r="F90" s="24">
        <f t="shared" si="20"/>
        <v>115.08388632</v>
      </c>
      <c r="G90" s="24">
        <f t="shared" si="20"/>
        <v>114.25522039000001</v>
      </c>
      <c r="H90" s="24">
        <v>113.92662154</v>
      </c>
      <c r="I90" s="8"/>
      <c r="J90" s="8"/>
      <c r="K90" s="8"/>
    </row>
    <row r="91" spans="1:11" ht="12.75" hidden="1" outlineLevel="3" x14ac:dyDescent="0.2">
      <c r="A91" s="28" t="s">
        <v>58</v>
      </c>
      <c r="B91" s="91">
        <v>112.85861893000001</v>
      </c>
      <c r="C91" s="91">
        <v>112.43234778999999</v>
      </c>
      <c r="D91" s="91">
        <v>112.49897463000001</v>
      </c>
      <c r="E91" s="91">
        <v>114.73908308999999</v>
      </c>
      <c r="F91" s="91">
        <v>115.08388632</v>
      </c>
      <c r="G91" s="91">
        <v>114.25522039000001</v>
      </c>
      <c r="H91" s="91">
        <v>113.92662154</v>
      </c>
      <c r="I91" s="8"/>
      <c r="J91" s="8"/>
      <c r="K91" s="8"/>
    </row>
    <row r="92" spans="1:11" x14ac:dyDescent="0.2">
      <c r="B92" s="60"/>
      <c r="C92" s="60"/>
      <c r="D92" s="60"/>
      <c r="E92" s="60"/>
      <c r="F92" s="60"/>
      <c r="G92" s="60"/>
      <c r="H92" s="60"/>
      <c r="I92" s="8"/>
      <c r="J92" s="8"/>
      <c r="K92" s="8"/>
    </row>
    <row r="93" spans="1:11" x14ac:dyDescent="0.2">
      <c r="B93" s="60"/>
      <c r="C93" s="60"/>
      <c r="D93" s="60"/>
      <c r="E93" s="60"/>
      <c r="F93" s="60"/>
      <c r="G93" s="60"/>
      <c r="H93" s="60"/>
      <c r="I93" s="8"/>
      <c r="J93" s="8"/>
      <c r="K93" s="8"/>
    </row>
    <row r="94" spans="1:11" x14ac:dyDescent="0.2">
      <c r="B94" s="60"/>
      <c r="C94" s="60"/>
      <c r="D94" s="60"/>
      <c r="E94" s="60"/>
      <c r="F94" s="60"/>
      <c r="G94" s="60"/>
      <c r="H94" s="60"/>
      <c r="I94" s="8"/>
      <c r="J94" s="8"/>
      <c r="K94" s="8"/>
    </row>
    <row r="95" spans="1:11" x14ac:dyDescent="0.2">
      <c r="B95" s="60"/>
      <c r="C95" s="60"/>
      <c r="D95" s="60"/>
      <c r="E95" s="60"/>
      <c r="F95" s="60"/>
      <c r="G95" s="60"/>
      <c r="H95" s="60"/>
      <c r="I95" s="8"/>
      <c r="J95" s="8"/>
      <c r="K95" s="8"/>
    </row>
    <row r="96" spans="1:11" x14ac:dyDescent="0.2">
      <c r="B96" s="60"/>
      <c r="C96" s="60"/>
      <c r="D96" s="60"/>
      <c r="E96" s="60"/>
      <c r="F96" s="60"/>
      <c r="G96" s="60"/>
      <c r="H96" s="60"/>
      <c r="I96" s="8"/>
      <c r="J96" s="8"/>
      <c r="K96" s="8"/>
    </row>
    <row r="97" spans="2:11" x14ac:dyDescent="0.2">
      <c r="B97" s="60"/>
      <c r="C97" s="60"/>
      <c r="D97" s="60"/>
      <c r="E97" s="60"/>
      <c r="F97" s="60"/>
      <c r="G97" s="60"/>
      <c r="H97" s="60"/>
      <c r="I97" s="8"/>
      <c r="J97" s="8"/>
      <c r="K97" s="8"/>
    </row>
    <row r="98" spans="2:11" x14ac:dyDescent="0.2">
      <c r="B98" s="60"/>
      <c r="C98" s="60"/>
      <c r="D98" s="60"/>
      <c r="E98" s="60"/>
      <c r="F98" s="60"/>
      <c r="G98" s="60"/>
      <c r="H98" s="60"/>
      <c r="I98" s="8"/>
      <c r="J98" s="8"/>
      <c r="K98" s="8"/>
    </row>
    <row r="99" spans="2:11" x14ac:dyDescent="0.2">
      <c r="B99" s="60"/>
      <c r="C99" s="60"/>
      <c r="D99" s="60"/>
      <c r="E99" s="60"/>
      <c r="F99" s="60"/>
      <c r="G99" s="60"/>
      <c r="H99" s="60"/>
      <c r="I99" s="8"/>
      <c r="J99" s="8"/>
      <c r="K99" s="8"/>
    </row>
    <row r="100" spans="2:11" x14ac:dyDescent="0.2">
      <c r="B100" s="60"/>
      <c r="C100" s="60"/>
      <c r="D100" s="60"/>
      <c r="E100" s="60"/>
      <c r="F100" s="60"/>
      <c r="G100" s="60"/>
      <c r="H100" s="60"/>
      <c r="I100" s="8"/>
      <c r="J100" s="8"/>
      <c r="K100" s="8"/>
    </row>
    <row r="101" spans="2:11" x14ac:dyDescent="0.2">
      <c r="B101" s="60"/>
      <c r="C101" s="60"/>
      <c r="D101" s="60"/>
      <c r="E101" s="60"/>
      <c r="F101" s="60"/>
      <c r="G101" s="60"/>
      <c r="H101" s="60"/>
      <c r="I101" s="8"/>
      <c r="J101" s="8"/>
      <c r="K101" s="8"/>
    </row>
    <row r="102" spans="2:11" x14ac:dyDescent="0.2">
      <c r="B102" s="60"/>
      <c r="C102" s="60"/>
      <c r="D102" s="60"/>
      <c r="E102" s="60"/>
      <c r="F102" s="60"/>
      <c r="G102" s="60"/>
      <c r="H102" s="60"/>
      <c r="I102" s="8"/>
      <c r="J102" s="8"/>
      <c r="K102" s="8"/>
    </row>
    <row r="103" spans="2:11" x14ac:dyDescent="0.2">
      <c r="B103" s="60"/>
      <c r="C103" s="60"/>
      <c r="D103" s="60"/>
      <c r="E103" s="60"/>
      <c r="F103" s="60"/>
      <c r="G103" s="60"/>
      <c r="H103" s="60"/>
      <c r="I103" s="8"/>
      <c r="J103" s="8"/>
      <c r="K103" s="8"/>
    </row>
    <row r="104" spans="2:11" x14ac:dyDescent="0.2">
      <c r="B104" s="60"/>
      <c r="C104" s="60"/>
      <c r="D104" s="60"/>
      <c r="E104" s="60"/>
      <c r="F104" s="60"/>
      <c r="G104" s="60"/>
      <c r="H104" s="60"/>
      <c r="I104" s="8"/>
      <c r="J104" s="8"/>
      <c r="K104" s="8"/>
    </row>
    <row r="105" spans="2:11" x14ac:dyDescent="0.2">
      <c r="B105" s="60"/>
      <c r="C105" s="60"/>
      <c r="D105" s="60"/>
      <c r="E105" s="60"/>
      <c r="F105" s="60"/>
      <c r="G105" s="60"/>
      <c r="H105" s="60"/>
      <c r="I105" s="8"/>
      <c r="J105" s="8"/>
      <c r="K105" s="8"/>
    </row>
    <row r="106" spans="2:11" x14ac:dyDescent="0.2">
      <c r="B106" s="60"/>
      <c r="C106" s="60"/>
      <c r="D106" s="60"/>
      <c r="E106" s="60"/>
      <c r="F106" s="60"/>
      <c r="G106" s="60"/>
      <c r="H106" s="60"/>
      <c r="I106" s="8"/>
      <c r="J106" s="8"/>
      <c r="K106" s="8"/>
    </row>
    <row r="107" spans="2:11" x14ac:dyDescent="0.2">
      <c r="B107" s="60"/>
      <c r="C107" s="60"/>
      <c r="D107" s="60"/>
      <c r="E107" s="60"/>
      <c r="F107" s="60"/>
      <c r="G107" s="60"/>
      <c r="H107" s="60"/>
      <c r="I107" s="8"/>
      <c r="J107" s="8"/>
      <c r="K107" s="8"/>
    </row>
    <row r="108" spans="2:11" x14ac:dyDescent="0.2">
      <c r="B108" s="60"/>
      <c r="C108" s="60"/>
      <c r="D108" s="60"/>
      <c r="E108" s="60"/>
      <c r="F108" s="60"/>
      <c r="G108" s="60"/>
      <c r="H108" s="60"/>
      <c r="I108" s="8"/>
      <c r="J108" s="8"/>
      <c r="K108" s="8"/>
    </row>
    <row r="109" spans="2:11" x14ac:dyDescent="0.2">
      <c r="B109" s="60"/>
      <c r="C109" s="60"/>
      <c r="D109" s="60"/>
      <c r="E109" s="60"/>
      <c r="F109" s="60"/>
      <c r="G109" s="60"/>
      <c r="H109" s="60"/>
      <c r="I109" s="8"/>
      <c r="J109" s="8"/>
      <c r="K109" s="8"/>
    </row>
    <row r="110" spans="2:11" x14ac:dyDescent="0.2">
      <c r="B110" s="60"/>
      <c r="C110" s="60"/>
      <c r="D110" s="60"/>
      <c r="E110" s="60"/>
      <c r="F110" s="60"/>
      <c r="G110" s="60"/>
      <c r="H110" s="60"/>
      <c r="I110" s="8"/>
      <c r="J110" s="8"/>
      <c r="K110" s="8"/>
    </row>
    <row r="111" spans="2:11" x14ac:dyDescent="0.2">
      <c r="B111" s="60"/>
      <c r="C111" s="60"/>
      <c r="D111" s="60"/>
      <c r="E111" s="60"/>
      <c r="F111" s="60"/>
      <c r="G111" s="60"/>
      <c r="H111" s="60"/>
      <c r="I111" s="8"/>
      <c r="J111" s="8"/>
      <c r="K111" s="8"/>
    </row>
    <row r="112" spans="2:11" x14ac:dyDescent="0.2">
      <c r="B112" s="60"/>
      <c r="C112" s="60"/>
      <c r="D112" s="60"/>
      <c r="E112" s="60"/>
      <c r="F112" s="60"/>
      <c r="G112" s="60"/>
      <c r="H112" s="60"/>
      <c r="I112" s="8"/>
      <c r="J112" s="8"/>
      <c r="K112" s="8"/>
    </row>
    <row r="113" spans="2:11" x14ac:dyDescent="0.2">
      <c r="B113" s="60"/>
      <c r="C113" s="60"/>
      <c r="D113" s="60"/>
      <c r="E113" s="60"/>
      <c r="F113" s="60"/>
      <c r="G113" s="60"/>
      <c r="H113" s="60"/>
      <c r="I113" s="8"/>
      <c r="J113" s="8"/>
      <c r="K113" s="8"/>
    </row>
    <row r="114" spans="2:11" x14ac:dyDescent="0.2">
      <c r="B114" s="60"/>
      <c r="C114" s="60"/>
      <c r="D114" s="60"/>
      <c r="E114" s="60"/>
      <c r="F114" s="60"/>
      <c r="G114" s="60"/>
      <c r="H114" s="60"/>
      <c r="I114" s="8"/>
      <c r="J114" s="8"/>
      <c r="K114" s="8"/>
    </row>
    <row r="115" spans="2:11" x14ac:dyDescent="0.2">
      <c r="B115" s="60"/>
      <c r="C115" s="60"/>
      <c r="D115" s="60"/>
      <c r="E115" s="60"/>
      <c r="F115" s="60"/>
      <c r="G115" s="60"/>
      <c r="H115" s="60"/>
      <c r="I115" s="8"/>
      <c r="J115" s="8"/>
      <c r="K115" s="8"/>
    </row>
    <row r="116" spans="2:11" x14ac:dyDescent="0.2">
      <c r="B116" s="60"/>
      <c r="C116" s="60"/>
      <c r="D116" s="60"/>
      <c r="E116" s="60"/>
      <c r="F116" s="60"/>
      <c r="G116" s="60"/>
      <c r="H116" s="60"/>
      <c r="I116" s="8"/>
      <c r="J116" s="8"/>
      <c r="K116" s="8"/>
    </row>
    <row r="117" spans="2:11" x14ac:dyDescent="0.2">
      <c r="B117" s="60"/>
      <c r="C117" s="60"/>
      <c r="D117" s="60"/>
      <c r="E117" s="60"/>
      <c r="F117" s="60"/>
      <c r="G117" s="60"/>
      <c r="H117" s="60"/>
      <c r="I117" s="8"/>
      <c r="J117" s="8"/>
      <c r="K117" s="8"/>
    </row>
    <row r="118" spans="2:11" x14ac:dyDescent="0.2">
      <c r="B118" s="60"/>
      <c r="C118" s="60"/>
      <c r="D118" s="60"/>
      <c r="E118" s="60"/>
      <c r="F118" s="60"/>
      <c r="G118" s="60"/>
      <c r="H118" s="60"/>
      <c r="I118" s="8"/>
      <c r="J118" s="8"/>
      <c r="K118" s="8"/>
    </row>
    <row r="119" spans="2:11" x14ac:dyDescent="0.2">
      <c r="B119" s="60"/>
      <c r="C119" s="60"/>
      <c r="D119" s="60"/>
      <c r="E119" s="60"/>
      <c r="F119" s="60"/>
      <c r="G119" s="60"/>
      <c r="H119" s="60"/>
      <c r="I119" s="8"/>
      <c r="J119" s="8"/>
      <c r="K119" s="8"/>
    </row>
    <row r="120" spans="2:11" x14ac:dyDescent="0.2">
      <c r="B120" s="60"/>
      <c r="C120" s="60"/>
      <c r="D120" s="60"/>
      <c r="E120" s="60"/>
      <c r="F120" s="60"/>
      <c r="G120" s="60"/>
      <c r="H120" s="60"/>
      <c r="I120" s="8"/>
      <c r="J120" s="8"/>
      <c r="K120" s="8"/>
    </row>
    <row r="121" spans="2:11" x14ac:dyDescent="0.2">
      <c r="B121" s="60"/>
      <c r="C121" s="60"/>
      <c r="D121" s="60"/>
      <c r="E121" s="60"/>
      <c r="F121" s="60"/>
      <c r="G121" s="60"/>
      <c r="H121" s="60"/>
      <c r="I121" s="8"/>
      <c r="J121" s="8"/>
      <c r="K121" s="8"/>
    </row>
    <row r="122" spans="2:11" x14ac:dyDescent="0.2">
      <c r="B122" s="60"/>
      <c r="C122" s="60"/>
      <c r="D122" s="60"/>
      <c r="E122" s="60"/>
      <c r="F122" s="60"/>
      <c r="G122" s="60"/>
      <c r="H122" s="60"/>
      <c r="I122" s="8"/>
      <c r="J122" s="8"/>
      <c r="K122" s="8"/>
    </row>
    <row r="123" spans="2:11" x14ac:dyDescent="0.2">
      <c r="B123" s="60"/>
      <c r="C123" s="60"/>
      <c r="D123" s="60"/>
      <c r="E123" s="60"/>
      <c r="F123" s="60"/>
      <c r="G123" s="60"/>
      <c r="H123" s="60"/>
      <c r="I123" s="8"/>
      <c r="J123" s="8"/>
      <c r="K123" s="8"/>
    </row>
    <row r="124" spans="2:11" x14ac:dyDescent="0.2">
      <c r="B124" s="60"/>
      <c r="C124" s="60"/>
      <c r="D124" s="60"/>
      <c r="E124" s="60"/>
      <c r="F124" s="60"/>
      <c r="G124" s="60"/>
      <c r="H124" s="60"/>
      <c r="I124" s="8"/>
      <c r="J124" s="8"/>
      <c r="K124" s="8"/>
    </row>
    <row r="125" spans="2:11" x14ac:dyDescent="0.2">
      <c r="B125" s="60"/>
      <c r="C125" s="60"/>
      <c r="D125" s="60"/>
      <c r="E125" s="60"/>
      <c r="F125" s="60"/>
      <c r="G125" s="60"/>
      <c r="H125" s="60"/>
      <c r="I125" s="8"/>
      <c r="J125" s="8"/>
      <c r="K125" s="8"/>
    </row>
    <row r="126" spans="2:11" x14ac:dyDescent="0.2">
      <c r="B126" s="60"/>
      <c r="C126" s="60"/>
      <c r="D126" s="60"/>
      <c r="E126" s="60"/>
      <c r="F126" s="60"/>
      <c r="G126" s="60"/>
      <c r="H126" s="60"/>
      <c r="I126" s="8"/>
      <c r="J126" s="8"/>
      <c r="K126" s="8"/>
    </row>
    <row r="127" spans="2:11" x14ac:dyDescent="0.2">
      <c r="B127" s="60"/>
      <c r="C127" s="60"/>
      <c r="D127" s="60"/>
      <c r="E127" s="60"/>
      <c r="F127" s="60"/>
      <c r="G127" s="60"/>
      <c r="H127" s="60"/>
      <c r="I127" s="8"/>
      <c r="J127" s="8"/>
      <c r="K127" s="8"/>
    </row>
    <row r="128" spans="2:11" x14ac:dyDescent="0.2">
      <c r="B128" s="60"/>
      <c r="C128" s="60"/>
      <c r="D128" s="60"/>
      <c r="E128" s="60"/>
      <c r="F128" s="60"/>
      <c r="G128" s="60"/>
      <c r="H128" s="60"/>
      <c r="I128" s="8"/>
      <c r="J128" s="8"/>
      <c r="K128" s="8"/>
    </row>
    <row r="129" spans="2:11" x14ac:dyDescent="0.2">
      <c r="B129" s="60"/>
      <c r="C129" s="60"/>
      <c r="D129" s="60"/>
      <c r="E129" s="60"/>
      <c r="F129" s="60"/>
      <c r="G129" s="60"/>
      <c r="H129" s="60"/>
      <c r="I129" s="8"/>
      <c r="J129" s="8"/>
      <c r="K129" s="8"/>
    </row>
    <row r="130" spans="2:11" x14ac:dyDescent="0.2">
      <c r="B130" s="60"/>
      <c r="C130" s="60"/>
      <c r="D130" s="60"/>
      <c r="E130" s="60"/>
      <c r="F130" s="60"/>
      <c r="G130" s="60"/>
      <c r="H130" s="60"/>
      <c r="I130" s="8"/>
      <c r="J130" s="8"/>
      <c r="K130" s="8"/>
    </row>
    <row r="131" spans="2:11" x14ac:dyDescent="0.2">
      <c r="B131" s="60"/>
      <c r="C131" s="60"/>
      <c r="D131" s="60"/>
      <c r="E131" s="60"/>
      <c r="F131" s="60"/>
      <c r="G131" s="60"/>
      <c r="H131" s="60"/>
      <c r="I131" s="8"/>
      <c r="J131" s="8"/>
      <c r="K131" s="8"/>
    </row>
    <row r="132" spans="2:11" x14ac:dyDescent="0.2">
      <c r="B132" s="60"/>
      <c r="C132" s="60"/>
      <c r="D132" s="60"/>
      <c r="E132" s="60"/>
      <c r="F132" s="60"/>
      <c r="G132" s="60"/>
      <c r="H132" s="60"/>
      <c r="I132" s="8"/>
      <c r="J132" s="8"/>
      <c r="K132" s="8"/>
    </row>
    <row r="133" spans="2:11" x14ac:dyDescent="0.2">
      <c r="B133" s="60"/>
      <c r="C133" s="60"/>
      <c r="D133" s="60"/>
      <c r="E133" s="60"/>
      <c r="F133" s="60"/>
      <c r="G133" s="60"/>
      <c r="H133" s="60"/>
      <c r="I133" s="8"/>
      <c r="J133" s="8"/>
      <c r="K133" s="8"/>
    </row>
    <row r="134" spans="2:11" x14ac:dyDescent="0.2">
      <c r="B134" s="60"/>
      <c r="C134" s="60"/>
      <c r="D134" s="60"/>
      <c r="E134" s="60"/>
      <c r="F134" s="60"/>
      <c r="G134" s="60"/>
      <c r="H134" s="60"/>
      <c r="I134" s="8"/>
      <c r="J134" s="8"/>
      <c r="K134" s="8"/>
    </row>
    <row r="135" spans="2:11" x14ac:dyDescent="0.2">
      <c r="B135" s="60"/>
      <c r="C135" s="60"/>
      <c r="D135" s="60"/>
      <c r="E135" s="60"/>
      <c r="F135" s="60"/>
      <c r="G135" s="60"/>
      <c r="H135" s="60"/>
      <c r="I135" s="8"/>
      <c r="J135" s="8"/>
      <c r="K135" s="8"/>
    </row>
    <row r="136" spans="2:11" x14ac:dyDescent="0.2">
      <c r="B136" s="60"/>
      <c r="C136" s="60"/>
      <c r="D136" s="60"/>
      <c r="E136" s="60"/>
      <c r="F136" s="60"/>
      <c r="G136" s="60"/>
      <c r="H136" s="60"/>
      <c r="I136" s="8"/>
      <c r="J136" s="8"/>
      <c r="K136" s="8"/>
    </row>
    <row r="137" spans="2:11" x14ac:dyDescent="0.2">
      <c r="B137" s="60"/>
      <c r="C137" s="60"/>
      <c r="D137" s="60"/>
      <c r="E137" s="60"/>
      <c r="F137" s="60"/>
      <c r="G137" s="60"/>
      <c r="H137" s="60"/>
      <c r="I137" s="8"/>
      <c r="J137" s="8"/>
      <c r="K137" s="8"/>
    </row>
    <row r="138" spans="2:11" x14ac:dyDescent="0.2">
      <c r="B138" s="60"/>
      <c r="C138" s="60"/>
      <c r="D138" s="60"/>
      <c r="E138" s="60"/>
      <c r="F138" s="60"/>
      <c r="G138" s="60"/>
      <c r="H138" s="60"/>
      <c r="I138" s="8"/>
      <c r="J138" s="8"/>
      <c r="K138" s="8"/>
    </row>
    <row r="139" spans="2:11" x14ac:dyDescent="0.2">
      <c r="B139" s="60"/>
      <c r="C139" s="60"/>
      <c r="D139" s="60"/>
      <c r="E139" s="60"/>
      <c r="F139" s="60"/>
      <c r="G139" s="60"/>
      <c r="H139" s="60"/>
      <c r="I139" s="8"/>
      <c r="J139" s="8"/>
      <c r="K139" s="8"/>
    </row>
    <row r="140" spans="2:11" x14ac:dyDescent="0.2">
      <c r="B140" s="60"/>
      <c r="C140" s="60"/>
      <c r="D140" s="60"/>
      <c r="E140" s="60"/>
      <c r="F140" s="60"/>
      <c r="G140" s="60"/>
      <c r="H140" s="60"/>
      <c r="I140" s="8"/>
      <c r="J140" s="8"/>
      <c r="K140" s="8"/>
    </row>
    <row r="141" spans="2:11" x14ac:dyDescent="0.2">
      <c r="B141" s="60"/>
      <c r="C141" s="60"/>
      <c r="D141" s="60"/>
      <c r="E141" s="60"/>
      <c r="F141" s="60"/>
      <c r="G141" s="60"/>
      <c r="H141" s="60"/>
      <c r="I141" s="8"/>
      <c r="J141" s="8"/>
      <c r="K141" s="8"/>
    </row>
    <row r="142" spans="2:11" x14ac:dyDescent="0.2">
      <c r="B142" s="60"/>
      <c r="C142" s="60"/>
      <c r="D142" s="60"/>
      <c r="E142" s="60"/>
      <c r="F142" s="60"/>
      <c r="G142" s="60"/>
      <c r="H142" s="60"/>
      <c r="I142" s="8"/>
      <c r="J142" s="8"/>
      <c r="K142" s="8"/>
    </row>
    <row r="143" spans="2:11" x14ac:dyDescent="0.2">
      <c r="B143" s="60"/>
      <c r="C143" s="60"/>
      <c r="D143" s="60"/>
      <c r="E143" s="60"/>
      <c r="F143" s="60"/>
      <c r="G143" s="60"/>
      <c r="H143" s="60"/>
      <c r="I143" s="8"/>
      <c r="J143" s="8"/>
      <c r="K143" s="8"/>
    </row>
    <row r="144" spans="2:11" x14ac:dyDescent="0.2">
      <c r="B144" s="60"/>
      <c r="C144" s="60"/>
      <c r="D144" s="60"/>
      <c r="E144" s="60"/>
      <c r="F144" s="60"/>
      <c r="G144" s="60"/>
      <c r="H144" s="60"/>
      <c r="I144" s="8"/>
      <c r="J144" s="8"/>
      <c r="K144" s="8"/>
    </row>
    <row r="145" spans="2:11" x14ac:dyDescent="0.2">
      <c r="B145" s="60"/>
      <c r="C145" s="60"/>
      <c r="D145" s="60"/>
      <c r="E145" s="60"/>
      <c r="F145" s="60"/>
      <c r="G145" s="60"/>
      <c r="H145" s="60"/>
      <c r="I145" s="8"/>
      <c r="J145" s="8"/>
      <c r="K145" s="8"/>
    </row>
    <row r="146" spans="2:11" x14ac:dyDescent="0.2">
      <c r="B146" s="60"/>
      <c r="C146" s="60"/>
      <c r="D146" s="60"/>
      <c r="E146" s="60"/>
      <c r="F146" s="60"/>
      <c r="G146" s="60"/>
      <c r="H146" s="60"/>
      <c r="I146" s="8"/>
      <c r="J146" s="8"/>
      <c r="K146" s="8"/>
    </row>
    <row r="147" spans="2:11" x14ac:dyDescent="0.2">
      <c r="B147" s="60"/>
      <c r="C147" s="60"/>
      <c r="D147" s="60"/>
      <c r="E147" s="60"/>
      <c r="F147" s="60"/>
      <c r="G147" s="60"/>
      <c r="H147" s="60"/>
      <c r="I147" s="8"/>
      <c r="J147" s="8"/>
      <c r="K147" s="8"/>
    </row>
    <row r="148" spans="2:11" x14ac:dyDescent="0.2">
      <c r="B148" s="60"/>
      <c r="C148" s="60"/>
      <c r="D148" s="60"/>
      <c r="E148" s="60"/>
      <c r="F148" s="60"/>
      <c r="G148" s="60"/>
      <c r="H148" s="60"/>
      <c r="I148" s="8"/>
      <c r="J148" s="8"/>
      <c r="K148" s="8"/>
    </row>
    <row r="149" spans="2:11" x14ac:dyDescent="0.2">
      <c r="B149" s="60"/>
      <c r="C149" s="60"/>
      <c r="D149" s="60"/>
      <c r="E149" s="60"/>
      <c r="F149" s="60"/>
      <c r="G149" s="60"/>
      <c r="H149" s="60"/>
      <c r="I149" s="8"/>
      <c r="J149" s="8"/>
      <c r="K149" s="8"/>
    </row>
    <row r="150" spans="2:11" x14ac:dyDescent="0.2">
      <c r="B150" s="60"/>
      <c r="C150" s="60"/>
      <c r="D150" s="60"/>
      <c r="E150" s="60"/>
      <c r="F150" s="60"/>
      <c r="G150" s="60"/>
      <c r="H150" s="60"/>
      <c r="I150" s="8"/>
      <c r="J150" s="8"/>
      <c r="K150" s="8"/>
    </row>
    <row r="151" spans="2:11" x14ac:dyDescent="0.2">
      <c r="B151" s="60"/>
      <c r="C151" s="60"/>
      <c r="D151" s="60"/>
      <c r="E151" s="60"/>
      <c r="F151" s="60"/>
      <c r="G151" s="60"/>
      <c r="H151" s="60"/>
      <c r="I151" s="8"/>
      <c r="J151" s="8"/>
      <c r="K151" s="8"/>
    </row>
    <row r="152" spans="2:11" x14ac:dyDescent="0.2">
      <c r="B152" s="60"/>
      <c r="C152" s="60"/>
      <c r="D152" s="60"/>
      <c r="E152" s="60"/>
      <c r="F152" s="60"/>
      <c r="G152" s="60"/>
      <c r="H152" s="60"/>
      <c r="I152" s="8"/>
      <c r="J152" s="8"/>
      <c r="K152" s="8"/>
    </row>
    <row r="153" spans="2:11" x14ac:dyDescent="0.2">
      <c r="B153" s="60"/>
      <c r="C153" s="60"/>
      <c r="D153" s="60"/>
      <c r="E153" s="60"/>
      <c r="F153" s="60"/>
      <c r="G153" s="60"/>
      <c r="H153" s="60"/>
      <c r="I153" s="8"/>
      <c r="J153" s="8"/>
      <c r="K153" s="8"/>
    </row>
    <row r="154" spans="2:11" x14ac:dyDescent="0.2">
      <c r="B154" s="60"/>
      <c r="C154" s="60"/>
      <c r="D154" s="60"/>
      <c r="E154" s="60"/>
      <c r="F154" s="60"/>
      <c r="G154" s="60"/>
      <c r="H154" s="60"/>
      <c r="I154" s="8"/>
      <c r="J154" s="8"/>
      <c r="K154" s="8"/>
    </row>
    <row r="155" spans="2:11" x14ac:dyDescent="0.2">
      <c r="B155" s="60"/>
      <c r="C155" s="60"/>
      <c r="D155" s="60"/>
      <c r="E155" s="60"/>
      <c r="F155" s="60"/>
      <c r="G155" s="60"/>
      <c r="H155" s="60"/>
      <c r="I155" s="8"/>
      <c r="J155" s="8"/>
      <c r="K155" s="8"/>
    </row>
    <row r="156" spans="2:11" x14ac:dyDescent="0.2">
      <c r="B156" s="60"/>
      <c r="C156" s="60"/>
      <c r="D156" s="60"/>
      <c r="E156" s="60"/>
      <c r="F156" s="60"/>
      <c r="G156" s="60"/>
      <c r="H156" s="60"/>
      <c r="I156" s="8"/>
      <c r="J156" s="8"/>
      <c r="K156" s="8"/>
    </row>
    <row r="157" spans="2:11" x14ac:dyDescent="0.2">
      <c r="B157" s="60"/>
      <c r="C157" s="60"/>
      <c r="D157" s="60"/>
      <c r="E157" s="60"/>
      <c r="F157" s="60"/>
      <c r="G157" s="60"/>
      <c r="H157" s="60"/>
      <c r="I157" s="8"/>
      <c r="J157" s="8"/>
      <c r="K157" s="8"/>
    </row>
    <row r="158" spans="2:11" x14ac:dyDescent="0.2">
      <c r="B158" s="60"/>
      <c r="C158" s="60"/>
      <c r="D158" s="60"/>
      <c r="E158" s="60"/>
      <c r="F158" s="60"/>
      <c r="G158" s="60"/>
      <c r="H158" s="60"/>
      <c r="I158" s="8"/>
      <c r="J158" s="8"/>
      <c r="K158" s="8"/>
    </row>
    <row r="159" spans="2:11" x14ac:dyDescent="0.2">
      <c r="B159" s="60"/>
      <c r="C159" s="60"/>
      <c r="D159" s="60"/>
      <c r="E159" s="60"/>
      <c r="F159" s="60"/>
      <c r="G159" s="60"/>
      <c r="H159" s="60"/>
      <c r="I159" s="8"/>
      <c r="J159" s="8"/>
      <c r="K159" s="8"/>
    </row>
    <row r="160" spans="2:11" x14ac:dyDescent="0.2">
      <c r="B160" s="60"/>
      <c r="C160" s="60"/>
      <c r="D160" s="60"/>
      <c r="E160" s="60"/>
      <c r="F160" s="60"/>
      <c r="G160" s="60"/>
      <c r="H160" s="60"/>
      <c r="I160" s="8"/>
      <c r="J160" s="8"/>
      <c r="K160" s="8"/>
    </row>
    <row r="161" spans="2:11" x14ac:dyDescent="0.2">
      <c r="B161" s="60"/>
      <c r="C161" s="60"/>
      <c r="D161" s="60"/>
      <c r="E161" s="60"/>
      <c r="F161" s="60"/>
      <c r="G161" s="60"/>
      <c r="H161" s="60"/>
      <c r="I161" s="8"/>
      <c r="J161" s="8"/>
      <c r="K161" s="8"/>
    </row>
    <row r="162" spans="2:11" x14ac:dyDescent="0.2">
      <c r="B162" s="60"/>
      <c r="C162" s="60"/>
      <c r="D162" s="60"/>
      <c r="E162" s="60"/>
      <c r="F162" s="60"/>
      <c r="G162" s="60"/>
      <c r="H162" s="60"/>
      <c r="I162" s="8"/>
      <c r="J162" s="8"/>
      <c r="K162" s="8"/>
    </row>
    <row r="163" spans="2:11" x14ac:dyDescent="0.2">
      <c r="B163" s="60"/>
      <c r="C163" s="60"/>
      <c r="D163" s="60"/>
      <c r="E163" s="60"/>
      <c r="F163" s="60"/>
      <c r="G163" s="60"/>
      <c r="H163" s="60"/>
      <c r="I163" s="8"/>
      <c r="J163" s="8"/>
      <c r="K163" s="8"/>
    </row>
    <row r="164" spans="2:11" x14ac:dyDescent="0.2">
      <c r="B164" s="60"/>
      <c r="C164" s="60"/>
      <c r="D164" s="60"/>
      <c r="E164" s="60"/>
      <c r="F164" s="60"/>
      <c r="G164" s="60"/>
      <c r="H164" s="60"/>
      <c r="I164" s="8"/>
      <c r="J164" s="8"/>
      <c r="K164" s="8"/>
    </row>
    <row r="165" spans="2:11" x14ac:dyDescent="0.2">
      <c r="B165" s="60"/>
      <c r="C165" s="60"/>
      <c r="D165" s="60"/>
      <c r="E165" s="60"/>
      <c r="F165" s="60"/>
      <c r="G165" s="60"/>
      <c r="H165" s="60"/>
      <c r="I165" s="8"/>
      <c r="J165" s="8"/>
      <c r="K165" s="8"/>
    </row>
    <row r="166" spans="2:11" x14ac:dyDescent="0.2">
      <c r="B166" s="60"/>
      <c r="C166" s="60"/>
      <c r="D166" s="60"/>
      <c r="E166" s="60"/>
      <c r="F166" s="60"/>
      <c r="G166" s="60"/>
      <c r="H166" s="60"/>
      <c r="I166" s="8"/>
      <c r="J166" s="8"/>
      <c r="K166" s="8"/>
    </row>
    <row r="167" spans="2:11" x14ac:dyDescent="0.2">
      <c r="B167" s="60"/>
      <c r="C167" s="60"/>
      <c r="D167" s="60"/>
      <c r="E167" s="60"/>
      <c r="F167" s="60"/>
      <c r="G167" s="60"/>
      <c r="H167" s="60"/>
      <c r="I167" s="8"/>
      <c r="J167" s="8"/>
      <c r="K167" s="8"/>
    </row>
    <row r="168" spans="2:11" x14ac:dyDescent="0.2">
      <c r="B168" s="60"/>
      <c r="C168" s="60"/>
      <c r="D168" s="60"/>
      <c r="E168" s="60"/>
      <c r="F168" s="60"/>
      <c r="G168" s="60"/>
      <c r="H168" s="60"/>
      <c r="I168" s="8"/>
      <c r="J168" s="8"/>
      <c r="K168" s="8"/>
    </row>
    <row r="169" spans="2:11" x14ac:dyDescent="0.2">
      <c r="B169" s="60"/>
      <c r="C169" s="60"/>
      <c r="D169" s="60"/>
      <c r="E169" s="60"/>
      <c r="F169" s="60"/>
      <c r="G169" s="60"/>
      <c r="H169" s="60"/>
      <c r="I169" s="8"/>
      <c r="J169" s="8"/>
      <c r="K169" s="8"/>
    </row>
    <row r="170" spans="2:11" x14ac:dyDescent="0.2">
      <c r="B170" s="60"/>
      <c r="C170" s="60"/>
      <c r="D170" s="60"/>
      <c r="E170" s="60"/>
      <c r="F170" s="60"/>
      <c r="G170" s="60"/>
      <c r="H170" s="60"/>
      <c r="I170" s="8"/>
      <c r="J170" s="8"/>
      <c r="K170" s="8"/>
    </row>
    <row r="171" spans="2:11" x14ac:dyDescent="0.2">
      <c r="B171" s="60"/>
      <c r="C171" s="60"/>
      <c r="D171" s="60"/>
      <c r="E171" s="60"/>
      <c r="F171" s="60"/>
      <c r="G171" s="60"/>
      <c r="H171" s="60"/>
      <c r="I171" s="8"/>
      <c r="J171" s="8"/>
      <c r="K171" s="8"/>
    </row>
    <row r="172" spans="2:11" x14ac:dyDescent="0.2">
      <c r="B172" s="60"/>
      <c r="C172" s="60"/>
      <c r="D172" s="60"/>
      <c r="E172" s="60"/>
      <c r="F172" s="60"/>
      <c r="G172" s="60"/>
      <c r="H172" s="60"/>
      <c r="I172" s="8"/>
      <c r="J172" s="8"/>
      <c r="K172" s="8"/>
    </row>
    <row r="173" spans="2:11" x14ac:dyDescent="0.2">
      <c r="B173" s="60"/>
      <c r="C173" s="60"/>
      <c r="D173" s="60"/>
      <c r="E173" s="60"/>
      <c r="F173" s="60"/>
      <c r="G173" s="60"/>
      <c r="H173" s="60"/>
      <c r="I173" s="8"/>
      <c r="J173" s="8"/>
      <c r="K173" s="8"/>
    </row>
    <row r="174" spans="2:11" x14ac:dyDescent="0.2">
      <c r="B174" s="60"/>
      <c r="C174" s="60"/>
      <c r="D174" s="60"/>
      <c r="E174" s="60"/>
      <c r="F174" s="60"/>
      <c r="G174" s="60"/>
      <c r="H174" s="60"/>
      <c r="I174" s="8"/>
      <c r="J174" s="8"/>
      <c r="K174" s="8"/>
    </row>
    <row r="175" spans="2:11" x14ac:dyDescent="0.2">
      <c r="B175" s="60"/>
      <c r="C175" s="60"/>
      <c r="D175" s="60"/>
      <c r="E175" s="60"/>
      <c r="F175" s="60"/>
      <c r="G175" s="60"/>
      <c r="H175" s="60"/>
      <c r="I175" s="8"/>
      <c r="J175" s="8"/>
      <c r="K175" s="8"/>
    </row>
    <row r="176" spans="2:11" x14ac:dyDescent="0.2">
      <c r="B176" s="60"/>
      <c r="C176" s="60"/>
      <c r="D176" s="60"/>
      <c r="E176" s="60"/>
      <c r="F176" s="60"/>
      <c r="G176" s="60"/>
      <c r="H176" s="60"/>
      <c r="I176" s="8"/>
      <c r="J176" s="8"/>
      <c r="K176" s="8"/>
    </row>
    <row r="177" spans="2:11" x14ac:dyDescent="0.2">
      <c r="B177" s="60"/>
      <c r="C177" s="60"/>
      <c r="D177" s="60"/>
      <c r="E177" s="60"/>
      <c r="F177" s="60"/>
      <c r="G177" s="60"/>
      <c r="H177" s="60"/>
      <c r="I177" s="8"/>
      <c r="J177" s="8"/>
      <c r="K177" s="8"/>
    </row>
    <row r="178" spans="2:11" x14ac:dyDescent="0.2">
      <c r="B178" s="60"/>
      <c r="C178" s="60"/>
      <c r="D178" s="60"/>
      <c r="E178" s="60"/>
      <c r="F178" s="60"/>
      <c r="G178" s="60"/>
      <c r="H178" s="60"/>
      <c r="I178" s="8"/>
      <c r="J178" s="8"/>
      <c r="K178" s="8"/>
    </row>
    <row r="179" spans="2:11" x14ac:dyDescent="0.2">
      <c r="B179" s="60"/>
      <c r="C179" s="60"/>
      <c r="D179" s="60"/>
      <c r="E179" s="60"/>
      <c r="F179" s="60"/>
      <c r="G179" s="60"/>
      <c r="H179" s="60"/>
      <c r="I179" s="8"/>
      <c r="J179" s="8"/>
      <c r="K179" s="8"/>
    </row>
    <row r="180" spans="2:11" x14ac:dyDescent="0.2">
      <c r="B180" s="60"/>
      <c r="C180" s="60"/>
      <c r="D180" s="60"/>
      <c r="E180" s="60"/>
      <c r="F180" s="60"/>
      <c r="G180" s="60"/>
      <c r="H180" s="60"/>
      <c r="I180" s="8"/>
      <c r="J180" s="8"/>
      <c r="K180" s="8"/>
    </row>
  </sheetData>
  <mergeCells count="1">
    <mergeCell ref="A2:H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12" bestFit="1" customWidth="1"/>
    <col min="2" max="2" width="12.7109375" style="66" customWidth="1"/>
    <col min="3" max="3" width="14.28515625" style="66" customWidth="1"/>
    <col min="4" max="4" width="10.28515625" style="68" customWidth="1"/>
    <col min="5" max="16384" width="9.140625" style="1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30.06.2016</v>
      </c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3">
      <c r="A3" s="2" t="s">
        <v>44</v>
      </c>
      <c r="B3" s="2"/>
      <c r="C3" s="2"/>
      <c r="D3" s="2"/>
    </row>
    <row r="4" spans="1:19" x14ac:dyDescent="0.2">
      <c r="B4" s="96" t="s">
        <v>117</v>
      </c>
      <c r="C4" s="74"/>
      <c r="D4" s="7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s="37" customFormat="1" x14ac:dyDescent="0.2">
      <c r="B5" s="94"/>
      <c r="C5" s="94"/>
      <c r="D5" s="37" t="str">
        <f>VALVAL</f>
        <v>млн. одиниць</v>
      </c>
    </row>
    <row r="6" spans="1:19" s="57" customFormat="1" x14ac:dyDescent="0.2">
      <c r="A6" s="50"/>
      <c r="B6" s="47" t="s">
        <v>109</v>
      </c>
      <c r="C6" s="47" t="s">
        <v>2</v>
      </c>
      <c r="D6" s="70" t="s">
        <v>43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s="31" customFormat="1" ht="15.75" x14ac:dyDescent="0.2">
      <c r="A7" s="97" t="s">
        <v>108</v>
      </c>
      <c r="B7" s="98">
        <f t="shared" ref="B7:D7" si="0">SUM(B8:B19)</f>
        <v>67116.141827550004</v>
      </c>
      <c r="C7" s="98">
        <f t="shared" si="0"/>
        <v>1668132.0394846601</v>
      </c>
      <c r="D7" s="99">
        <f t="shared" si="0"/>
        <v>1</v>
      </c>
    </row>
    <row r="8" spans="1:19" s="72" customFormat="1" ht="15" x14ac:dyDescent="0.25">
      <c r="A8" s="111" t="s">
        <v>81</v>
      </c>
      <c r="B8" s="112">
        <v>8442.7940727299992</v>
      </c>
      <c r="C8" s="112">
        <v>209840.65698654999</v>
      </c>
      <c r="D8" s="113">
        <v>0.12579399999999999</v>
      </c>
    </row>
    <row r="9" spans="1:19" s="72" customFormat="1" ht="15" x14ac:dyDescent="0.25">
      <c r="A9" s="111" t="s">
        <v>36</v>
      </c>
      <c r="B9" s="112">
        <v>12603.882998200001</v>
      </c>
      <c r="C9" s="112">
        <v>313262.06302528002</v>
      </c>
      <c r="D9" s="113">
        <v>0.18779199999999999</v>
      </c>
    </row>
    <row r="10" spans="1:19" s="72" customFormat="1" ht="15" x14ac:dyDescent="0.25">
      <c r="A10" s="111" t="s">
        <v>59</v>
      </c>
      <c r="B10" s="112">
        <v>46069.46475662</v>
      </c>
      <c r="C10" s="112">
        <v>1145029.31947283</v>
      </c>
      <c r="D10" s="113">
        <v>0.68641399999999997</v>
      </c>
    </row>
    <row r="11" spans="1:19" x14ac:dyDescent="0.2">
      <c r="B11" s="74"/>
      <c r="C11" s="74"/>
      <c r="D11" s="7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x14ac:dyDescent="0.2">
      <c r="B12" s="74"/>
      <c r="C12" s="74"/>
      <c r="D12" s="7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x14ac:dyDescent="0.2">
      <c r="B13" s="74"/>
      <c r="C13" s="74"/>
      <c r="D13" s="7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x14ac:dyDescent="0.2">
      <c r="B14" s="74"/>
      <c r="C14" s="74"/>
      <c r="D14" s="7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x14ac:dyDescent="0.2">
      <c r="B15" s="74"/>
      <c r="C15" s="74"/>
      <c r="D15" s="7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x14ac:dyDescent="0.2">
      <c r="B16" s="74"/>
      <c r="C16" s="74"/>
      <c r="D16" s="7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x14ac:dyDescent="0.2">
      <c r="B17" s="74"/>
      <c r="C17" s="74"/>
      <c r="D17" s="7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x14ac:dyDescent="0.2">
      <c r="B18" s="74"/>
      <c r="C18" s="74"/>
      <c r="D18" s="7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x14ac:dyDescent="0.2">
      <c r="B19" s="74"/>
      <c r="C19" s="74"/>
      <c r="D19" s="7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7" x14ac:dyDescent="0.2">
      <c r="B20" s="74"/>
      <c r="C20" s="74"/>
      <c r="D20" s="7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x14ac:dyDescent="0.2">
      <c r="B21" s="74"/>
      <c r="C21" s="74"/>
      <c r="D21" s="7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2:17" x14ac:dyDescent="0.2">
      <c r="B22" s="74"/>
      <c r="C22" s="74"/>
      <c r="D22" s="7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2:17" x14ac:dyDescent="0.2">
      <c r="B23" s="74"/>
      <c r="C23" s="74"/>
      <c r="D23" s="7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 x14ac:dyDescent="0.2">
      <c r="B24" s="74"/>
      <c r="C24" s="74"/>
      <c r="D24" s="7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2:17" x14ac:dyDescent="0.2">
      <c r="B25" s="74"/>
      <c r="C25" s="74"/>
      <c r="D25" s="7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2:17" x14ac:dyDescent="0.2">
      <c r="B26" s="74"/>
      <c r="C26" s="74"/>
      <c r="D26" s="7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 x14ac:dyDescent="0.2">
      <c r="B27" s="74"/>
      <c r="C27" s="74"/>
      <c r="D27" s="7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x14ac:dyDescent="0.2">
      <c r="B28" s="74"/>
      <c r="C28" s="74"/>
      <c r="D28" s="7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2:17" x14ac:dyDescent="0.2">
      <c r="B29" s="74"/>
      <c r="C29" s="74"/>
      <c r="D29" s="7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2:17" x14ac:dyDescent="0.2">
      <c r="B30" s="74"/>
      <c r="C30" s="74"/>
      <c r="D30" s="7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 x14ac:dyDescent="0.2">
      <c r="B31" s="74"/>
      <c r="C31" s="74"/>
      <c r="D31" s="7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 x14ac:dyDescent="0.2">
      <c r="B32" s="74"/>
      <c r="C32" s="74"/>
      <c r="D32" s="7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2">
      <c r="B33" s="74"/>
      <c r="C33" s="74"/>
      <c r="D33" s="7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 x14ac:dyDescent="0.2">
      <c r="B34" s="74"/>
      <c r="C34" s="74"/>
      <c r="D34" s="7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 x14ac:dyDescent="0.2">
      <c r="B35" s="74"/>
      <c r="C35" s="74"/>
      <c r="D35" s="7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 x14ac:dyDescent="0.2">
      <c r="B36" s="74"/>
      <c r="C36" s="74"/>
      <c r="D36" s="7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 x14ac:dyDescent="0.2">
      <c r="B37" s="74"/>
      <c r="C37" s="74"/>
      <c r="D37" s="7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 x14ac:dyDescent="0.2">
      <c r="B38" s="74"/>
      <c r="C38" s="74"/>
      <c r="D38" s="7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x14ac:dyDescent="0.2">
      <c r="B39" s="74"/>
      <c r="C39" s="74"/>
      <c r="D39" s="7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x14ac:dyDescent="0.2">
      <c r="B40" s="74"/>
      <c r="C40" s="74"/>
      <c r="D40" s="7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74"/>
      <c r="C41" s="74"/>
      <c r="D41" s="7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74"/>
      <c r="C42" s="74"/>
      <c r="D42" s="7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74"/>
      <c r="C43" s="74"/>
      <c r="D43" s="7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74"/>
      <c r="C44" s="74"/>
      <c r="D44" s="7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74"/>
      <c r="C45" s="74"/>
      <c r="D45" s="7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74"/>
      <c r="C46" s="74"/>
      <c r="D46" s="7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74"/>
      <c r="C47" s="74"/>
      <c r="D47" s="7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74"/>
      <c r="C48" s="74"/>
      <c r="D48" s="7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74"/>
      <c r="C49" s="74"/>
      <c r="D49" s="7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74"/>
      <c r="C50" s="74"/>
      <c r="D50" s="7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74"/>
      <c r="C51" s="74"/>
      <c r="D51" s="7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74"/>
      <c r="C52" s="74"/>
      <c r="D52" s="7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74"/>
      <c r="C53" s="74"/>
      <c r="D53" s="7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74"/>
      <c r="C54" s="74"/>
      <c r="D54" s="7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74"/>
      <c r="C55" s="74"/>
      <c r="D55" s="7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74"/>
      <c r="C56" s="74"/>
      <c r="D56" s="7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74"/>
      <c r="C57" s="74"/>
      <c r="D57" s="7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74"/>
      <c r="C58" s="74"/>
      <c r="D58" s="7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74"/>
      <c r="C59" s="74"/>
      <c r="D59" s="7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74"/>
      <c r="C60" s="74"/>
      <c r="D60" s="7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74"/>
      <c r="C61" s="74"/>
      <c r="D61" s="7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74"/>
      <c r="C62" s="74"/>
      <c r="D62" s="7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74"/>
      <c r="C63" s="74"/>
      <c r="D63" s="7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74"/>
      <c r="C64" s="74"/>
      <c r="D64" s="7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74"/>
      <c r="C65" s="74"/>
      <c r="D65" s="7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74"/>
      <c r="C66" s="74"/>
      <c r="D66" s="7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74"/>
      <c r="C67" s="74"/>
      <c r="D67" s="7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74"/>
      <c r="C68" s="74"/>
      <c r="D68" s="7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74"/>
      <c r="C69" s="74"/>
      <c r="D69" s="7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74"/>
      <c r="C70" s="74"/>
      <c r="D70" s="7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74"/>
      <c r="C71" s="74"/>
      <c r="D71" s="7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74"/>
      <c r="C72" s="74"/>
      <c r="D72" s="7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74"/>
      <c r="C73" s="74"/>
      <c r="D73" s="7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74"/>
      <c r="C74" s="74"/>
      <c r="D74" s="7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74"/>
      <c r="C75" s="74"/>
      <c r="D75" s="7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74"/>
      <c r="C76" s="74"/>
      <c r="D76" s="7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x14ac:dyDescent="0.2">
      <c r="B77" s="74"/>
      <c r="C77" s="74"/>
      <c r="D77" s="7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2:17" x14ac:dyDescent="0.2">
      <c r="B78" s="74"/>
      <c r="C78" s="74"/>
      <c r="D78" s="7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">
      <c r="B79" s="74"/>
      <c r="C79" s="74"/>
      <c r="D79" s="7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">
      <c r="B80" s="74"/>
      <c r="C80" s="74"/>
      <c r="D80" s="7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">
      <c r="B81" s="74"/>
      <c r="C81" s="74"/>
      <c r="D81" s="7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">
      <c r="B82" s="74"/>
      <c r="C82" s="74"/>
      <c r="D82" s="7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">
      <c r="B83" s="74"/>
      <c r="C83" s="74"/>
      <c r="D83" s="7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">
      <c r="B84" s="74"/>
      <c r="C84" s="74"/>
      <c r="D84" s="7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">
      <c r="B85" s="74"/>
      <c r="C85" s="74"/>
      <c r="D85" s="7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">
      <c r="B86" s="74"/>
      <c r="C86" s="74"/>
      <c r="D86" s="7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">
      <c r="B87" s="74"/>
      <c r="C87" s="74"/>
      <c r="D87" s="7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">
      <c r="B88" s="74"/>
      <c r="C88" s="74"/>
      <c r="D88" s="7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">
      <c r="B89" s="74"/>
      <c r="C89" s="74"/>
      <c r="D89" s="7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2:17" x14ac:dyDescent="0.2">
      <c r="B90" s="74"/>
      <c r="C90" s="74"/>
      <c r="D90" s="7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2:17" x14ac:dyDescent="0.2">
      <c r="B91" s="74"/>
      <c r="C91" s="74"/>
      <c r="D91" s="7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2:17" x14ac:dyDescent="0.2">
      <c r="B92" s="74"/>
      <c r="C92" s="74"/>
      <c r="D92" s="7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2:17" x14ac:dyDescent="0.2">
      <c r="B93" s="74"/>
      <c r="C93" s="74"/>
      <c r="D93" s="7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2:17" x14ac:dyDescent="0.2">
      <c r="B94" s="74"/>
      <c r="C94" s="74"/>
      <c r="D94" s="7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2:17" x14ac:dyDescent="0.2">
      <c r="B95" s="74"/>
      <c r="C95" s="74"/>
      <c r="D95" s="7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2:17" x14ac:dyDescent="0.2">
      <c r="B96" s="74"/>
      <c r="C96" s="74"/>
      <c r="D96" s="7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74"/>
      <c r="C97" s="74"/>
      <c r="D97" s="7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74"/>
      <c r="C98" s="74"/>
      <c r="D98" s="7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74"/>
      <c r="C99" s="74"/>
      <c r="D99" s="7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74"/>
      <c r="C100" s="74"/>
      <c r="D100" s="7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74"/>
      <c r="C101" s="74"/>
      <c r="D101" s="7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74"/>
      <c r="C102" s="74"/>
      <c r="D102" s="7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">
      <c r="B103" s="74"/>
      <c r="C103" s="74"/>
      <c r="D103" s="7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">
      <c r="B104" s="74"/>
      <c r="C104" s="74"/>
      <c r="D104" s="7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">
      <c r="B105" s="74"/>
      <c r="C105" s="74"/>
      <c r="D105" s="7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">
      <c r="B106" s="74"/>
      <c r="C106" s="74"/>
      <c r="D106" s="7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">
      <c r="B107" s="74"/>
      <c r="C107" s="74"/>
      <c r="D107" s="7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">
      <c r="B108" s="74"/>
      <c r="C108" s="74"/>
      <c r="D108" s="7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">
      <c r="B109" s="74"/>
      <c r="C109" s="74"/>
      <c r="D109" s="7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">
      <c r="B110" s="74"/>
      <c r="C110" s="74"/>
      <c r="D110" s="7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">
      <c r="B111" s="74"/>
      <c r="C111" s="74"/>
      <c r="D111" s="7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">
      <c r="B112" s="74"/>
      <c r="C112" s="74"/>
      <c r="D112" s="7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">
      <c r="B113" s="74"/>
      <c r="C113" s="74"/>
      <c r="D113" s="7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">
      <c r="B114" s="74"/>
      <c r="C114" s="74"/>
      <c r="D114" s="7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">
      <c r="B115" s="74"/>
      <c r="C115" s="74"/>
      <c r="D115" s="7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">
      <c r="B116" s="74"/>
      <c r="C116" s="74"/>
      <c r="D116" s="7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">
      <c r="B117" s="74"/>
      <c r="C117" s="74"/>
      <c r="D117" s="7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">
      <c r="B118" s="74"/>
      <c r="C118" s="74"/>
      <c r="D118" s="7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">
      <c r="B119" s="74"/>
      <c r="C119" s="74"/>
      <c r="D119" s="7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">
      <c r="B120" s="74"/>
      <c r="C120" s="74"/>
      <c r="D120" s="7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">
      <c r="B121" s="74"/>
      <c r="C121" s="74"/>
      <c r="D121" s="7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">
      <c r="B122" s="74"/>
      <c r="C122" s="74"/>
      <c r="D122" s="7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">
      <c r="B123" s="74"/>
      <c r="C123" s="74"/>
      <c r="D123" s="7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">
      <c r="B124" s="74"/>
      <c r="C124" s="74"/>
      <c r="D124" s="7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">
      <c r="B125" s="74"/>
      <c r="C125" s="74"/>
      <c r="D125" s="7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">
      <c r="B126" s="74"/>
      <c r="C126" s="74"/>
      <c r="D126" s="7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">
      <c r="B127" s="74"/>
      <c r="C127" s="74"/>
      <c r="D127" s="7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">
      <c r="B128" s="74"/>
      <c r="C128" s="74"/>
      <c r="D128" s="7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">
      <c r="B169" s="74"/>
      <c r="C169" s="74"/>
      <c r="D169" s="7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">
      <c r="B170" s="74"/>
      <c r="C170" s="74"/>
      <c r="D170" s="7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">
      <c r="B171" s="74"/>
      <c r="C171" s="74"/>
      <c r="D171" s="7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">
      <c r="B172" s="74"/>
      <c r="C172" s="74"/>
      <c r="D172" s="7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">
      <c r="B173" s="74"/>
      <c r="C173" s="74"/>
      <c r="D173" s="7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">
      <c r="B174" s="74"/>
      <c r="C174" s="74"/>
      <c r="D174" s="7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">
      <c r="B175" s="74"/>
      <c r="C175" s="74"/>
      <c r="D175" s="7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">
      <c r="B176" s="74"/>
      <c r="C176" s="74"/>
      <c r="D176" s="7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">
      <c r="B177" s="74"/>
      <c r="C177" s="74"/>
      <c r="D177" s="7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">
      <c r="B178" s="74"/>
      <c r="C178" s="74"/>
      <c r="D178" s="7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">
      <c r="B179" s="74"/>
      <c r="C179" s="74"/>
      <c r="D179" s="7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">
      <c r="B180" s="74"/>
      <c r="C180" s="74"/>
      <c r="D180" s="7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">
      <c r="B181" s="74"/>
      <c r="C181" s="74"/>
      <c r="D181" s="7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">
      <c r="B182" s="74"/>
      <c r="C182" s="74"/>
      <c r="D182" s="7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">
      <c r="B183" s="74"/>
      <c r="C183" s="74"/>
      <c r="D183" s="7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2:17" x14ac:dyDescent="0.2">
      <c r="B184" s="74"/>
      <c r="C184" s="74"/>
      <c r="D184" s="7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 x14ac:dyDescent="0.2">
      <c r="B185" s="74"/>
      <c r="C185" s="74"/>
      <c r="D185" s="7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2:17" x14ac:dyDescent="0.2">
      <c r="B186" s="74"/>
      <c r="C186" s="74"/>
      <c r="D186" s="7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2:17" x14ac:dyDescent="0.2">
      <c r="B187" s="74"/>
      <c r="C187" s="74"/>
      <c r="D187" s="7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2:17" x14ac:dyDescent="0.2">
      <c r="B188" s="74"/>
      <c r="C188" s="74"/>
      <c r="D188" s="7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2:17" x14ac:dyDescent="0.2">
      <c r="B189" s="74"/>
      <c r="C189" s="74"/>
      <c r="D189" s="7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2:17" x14ac:dyDescent="0.2">
      <c r="B190" s="74"/>
      <c r="C190" s="74"/>
      <c r="D190" s="7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2:17" x14ac:dyDescent="0.2">
      <c r="B191" s="74"/>
      <c r="C191" s="74"/>
      <c r="D191" s="7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2:17" x14ac:dyDescent="0.2">
      <c r="B192" s="74"/>
      <c r="C192" s="74"/>
      <c r="D192" s="7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2:17" x14ac:dyDescent="0.2">
      <c r="B193" s="74"/>
      <c r="C193" s="74"/>
      <c r="D193" s="7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2:17" x14ac:dyDescent="0.2">
      <c r="B194" s="74"/>
      <c r="C194" s="74"/>
      <c r="D194" s="7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2:17" x14ac:dyDescent="0.2">
      <c r="B195" s="74"/>
      <c r="C195" s="74"/>
      <c r="D195" s="7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2:17" x14ac:dyDescent="0.2">
      <c r="B196" s="74"/>
      <c r="C196" s="74"/>
      <c r="D196" s="7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2:17" x14ac:dyDescent="0.2">
      <c r="B197" s="74"/>
      <c r="C197" s="74"/>
      <c r="D197" s="7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2:17" x14ac:dyDescent="0.2">
      <c r="B198" s="74"/>
      <c r="C198" s="74"/>
      <c r="D198" s="7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2:17" x14ac:dyDescent="0.2">
      <c r="B199" s="74"/>
      <c r="C199" s="74"/>
      <c r="D199" s="7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2:17" x14ac:dyDescent="0.2">
      <c r="B200" s="74"/>
      <c r="C200" s="74"/>
      <c r="D200" s="7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2:17" x14ac:dyDescent="0.2">
      <c r="B201" s="74"/>
      <c r="C201" s="74"/>
      <c r="D201" s="7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2:17" x14ac:dyDescent="0.2">
      <c r="B202" s="74"/>
      <c r="C202" s="74"/>
      <c r="D202" s="7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2:17" x14ac:dyDescent="0.2">
      <c r="B203" s="74"/>
      <c r="C203" s="74"/>
      <c r="D203" s="7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2:17" x14ac:dyDescent="0.2">
      <c r="B204" s="74"/>
      <c r="C204" s="74"/>
      <c r="D204" s="7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2:17" x14ac:dyDescent="0.2">
      <c r="B205" s="74"/>
      <c r="C205" s="74"/>
      <c r="D205" s="7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2:17" x14ac:dyDescent="0.2">
      <c r="B206" s="74"/>
      <c r="C206" s="74"/>
      <c r="D206" s="7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2:17" x14ac:dyDescent="0.2">
      <c r="B207" s="74"/>
      <c r="C207" s="74"/>
      <c r="D207" s="7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2:17" x14ac:dyDescent="0.2">
      <c r="B208" s="74"/>
      <c r="C208" s="74"/>
      <c r="D208" s="7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2:17" x14ac:dyDescent="0.2">
      <c r="B209" s="74"/>
      <c r="C209" s="74"/>
      <c r="D209" s="7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 x14ac:dyDescent="0.2">
      <c r="B210" s="74"/>
      <c r="C210" s="74"/>
      <c r="D210" s="7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2:17" x14ac:dyDescent="0.2">
      <c r="B211" s="74"/>
      <c r="C211" s="74"/>
      <c r="D211" s="7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2:17" x14ac:dyDescent="0.2">
      <c r="B212" s="74"/>
      <c r="C212" s="74"/>
      <c r="D212" s="7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2:17" x14ac:dyDescent="0.2">
      <c r="B213" s="74"/>
      <c r="C213" s="74"/>
      <c r="D213" s="7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2:17" x14ac:dyDescent="0.2">
      <c r="B214" s="74"/>
      <c r="C214" s="74"/>
      <c r="D214" s="7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2:17" x14ac:dyDescent="0.2">
      <c r="B215" s="74"/>
      <c r="C215" s="74"/>
      <c r="D215" s="7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2:17" x14ac:dyDescent="0.2">
      <c r="B216" s="74"/>
      <c r="C216" s="74"/>
      <c r="D216" s="7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2:17" x14ac:dyDescent="0.2">
      <c r="B217" s="74"/>
      <c r="C217" s="74"/>
      <c r="D217" s="7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2:17" x14ac:dyDescent="0.2">
      <c r="B218" s="74"/>
      <c r="C218" s="74"/>
      <c r="D218" s="7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 x14ac:dyDescent="0.2">
      <c r="B219" s="74"/>
      <c r="C219" s="74"/>
      <c r="D219" s="7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2:17" x14ac:dyDescent="0.2">
      <c r="B220" s="74"/>
      <c r="C220" s="74"/>
      <c r="D220" s="7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2:17" x14ac:dyDescent="0.2">
      <c r="B221" s="74"/>
      <c r="C221" s="74"/>
      <c r="D221" s="7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2:17" x14ac:dyDescent="0.2">
      <c r="B222" s="74"/>
      <c r="C222" s="74"/>
      <c r="D222" s="7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2:17" x14ac:dyDescent="0.2">
      <c r="B223" s="74"/>
      <c r="C223" s="74"/>
      <c r="D223" s="7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2:17" x14ac:dyDescent="0.2">
      <c r="B224" s="74"/>
      <c r="C224" s="74"/>
      <c r="D224" s="7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2:17" x14ac:dyDescent="0.2">
      <c r="B225" s="74"/>
      <c r="C225" s="74"/>
      <c r="D225" s="7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2:17" x14ac:dyDescent="0.2">
      <c r="B226" s="74"/>
      <c r="C226" s="74"/>
      <c r="D226" s="7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2:17" x14ac:dyDescent="0.2">
      <c r="B227" s="74"/>
      <c r="C227" s="74"/>
      <c r="D227" s="7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2:17" x14ac:dyDescent="0.2">
      <c r="B228" s="74"/>
      <c r="C228" s="74"/>
      <c r="D228" s="7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2:17" x14ac:dyDescent="0.2">
      <c r="B229" s="74"/>
      <c r="C229" s="74"/>
      <c r="D229" s="7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2:17" x14ac:dyDescent="0.2">
      <c r="B230" s="74"/>
      <c r="C230" s="74"/>
      <c r="D230" s="7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2:17" x14ac:dyDescent="0.2">
      <c r="B231" s="74"/>
      <c r="C231" s="74"/>
      <c r="D231" s="7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2:17" x14ac:dyDescent="0.2">
      <c r="B232" s="74"/>
      <c r="C232" s="74"/>
      <c r="D232" s="7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2:17" x14ac:dyDescent="0.2">
      <c r="B233" s="74"/>
      <c r="C233" s="74"/>
      <c r="D233" s="7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2:17" x14ac:dyDescent="0.2">
      <c r="B234" s="74"/>
      <c r="C234" s="74"/>
      <c r="D234" s="7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2:17" x14ac:dyDescent="0.2">
      <c r="B235" s="74"/>
      <c r="C235" s="74"/>
      <c r="D235" s="7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2:17" x14ac:dyDescent="0.2">
      <c r="B236" s="74"/>
      <c r="C236" s="74"/>
      <c r="D236" s="7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2:17" x14ac:dyDescent="0.2">
      <c r="B237" s="74"/>
      <c r="C237" s="74"/>
      <c r="D237" s="7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2:17" x14ac:dyDescent="0.2">
      <c r="B238" s="74"/>
      <c r="C238" s="74"/>
      <c r="D238" s="7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2:17" x14ac:dyDescent="0.2">
      <c r="B239" s="74"/>
      <c r="C239" s="74"/>
      <c r="D239" s="7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2:17" x14ac:dyDescent="0.2">
      <c r="B240" s="74"/>
      <c r="C240" s="74"/>
      <c r="D240" s="7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2:17" x14ac:dyDescent="0.2">
      <c r="B241" s="74"/>
      <c r="C241" s="74"/>
      <c r="D241" s="7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2:17" x14ac:dyDescent="0.2">
      <c r="B242" s="74"/>
      <c r="C242" s="74"/>
      <c r="D242" s="7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2:17" x14ac:dyDescent="0.2">
      <c r="B243" s="74"/>
      <c r="C243" s="74"/>
      <c r="D243" s="7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2:17" x14ac:dyDescent="0.2">
      <c r="B244" s="74"/>
      <c r="C244" s="74"/>
      <c r="D244" s="7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2:17" x14ac:dyDescent="0.2">
      <c r="B245" s="74"/>
      <c r="C245" s="74"/>
      <c r="D245" s="7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46"/>
  <sheetViews>
    <sheetView workbookViewId="0">
      <selection activeCell="A6" sqref="A6"/>
    </sheetView>
  </sheetViews>
  <sheetFormatPr defaultRowHeight="12.75" outlineLevelRow="1" x14ac:dyDescent="0.2"/>
  <cols>
    <col min="1" max="1" width="66" style="12" bestFit="1" customWidth="1"/>
    <col min="2" max="2" width="12.7109375" style="66" customWidth="1"/>
    <col min="3" max="3" width="14.28515625" style="66" customWidth="1"/>
    <col min="4" max="4" width="10.28515625" style="68" customWidth="1"/>
    <col min="5" max="16384" width="9.140625" style="1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30.06.2016</v>
      </c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3">
      <c r="A3" s="2" t="s">
        <v>44</v>
      </c>
      <c r="B3" s="2"/>
      <c r="C3" s="2"/>
      <c r="D3" s="2"/>
    </row>
    <row r="4" spans="1:19" x14ac:dyDescent="0.2">
      <c r="B4" s="96" t="s">
        <v>117</v>
      </c>
      <c r="C4" s="74"/>
      <c r="D4" s="7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s="37" customFormat="1" x14ac:dyDescent="0.2">
      <c r="A5" s="22"/>
      <c r="B5" s="94"/>
      <c r="C5" s="94"/>
      <c r="D5" s="37" t="str">
        <f>VALVAL</f>
        <v>млн. одиниць</v>
      </c>
    </row>
    <row r="6" spans="1:19" s="42" customFormat="1" x14ac:dyDescent="0.2">
      <c r="A6" s="7"/>
      <c r="B6" s="47" t="s">
        <v>109</v>
      </c>
      <c r="C6" s="47" t="s">
        <v>2</v>
      </c>
      <c r="D6" s="70" t="s">
        <v>43</v>
      </c>
    </row>
    <row r="7" spans="1:19" s="14" customFormat="1" ht="15.75" x14ac:dyDescent="0.2">
      <c r="A7" s="97" t="s">
        <v>108</v>
      </c>
      <c r="B7" s="98">
        <f>SUM(B8:B13)</f>
        <v>67116.141827550004</v>
      </c>
      <c r="C7" s="98">
        <f>SUM(C8:C13)</f>
        <v>1668132.0394846601</v>
      </c>
      <c r="D7" s="99">
        <f>SUM(D8:D13)</f>
        <v>1</v>
      </c>
    </row>
    <row r="8" spans="1:19" s="52" customFormat="1" ht="15" x14ac:dyDescent="0.25">
      <c r="A8" s="111" t="s">
        <v>81</v>
      </c>
      <c r="B8" s="112">
        <v>8442.7940727299992</v>
      </c>
      <c r="C8" s="112">
        <v>209840.65698654999</v>
      </c>
      <c r="D8" s="113">
        <v>0.12579399999999999</v>
      </c>
    </row>
    <row r="9" spans="1:19" s="52" customFormat="1" ht="15" x14ac:dyDescent="0.25">
      <c r="A9" s="111" t="s">
        <v>36</v>
      </c>
      <c r="B9" s="112">
        <v>12603.882998200001</v>
      </c>
      <c r="C9" s="112">
        <v>313262.06302528002</v>
      </c>
      <c r="D9" s="113">
        <v>0.18779199999999999</v>
      </c>
    </row>
    <row r="10" spans="1:19" s="52" customFormat="1" ht="15" x14ac:dyDescent="0.25">
      <c r="A10" s="111" t="s">
        <v>59</v>
      </c>
      <c r="B10" s="112">
        <v>46069.46475662</v>
      </c>
      <c r="C10" s="112">
        <v>1145029.31947283</v>
      </c>
      <c r="D10" s="113">
        <v>0.68641399999999997</v>
      </c>
    </row>
    <row r="11" spans="1:19" x14ac:dyDescent="0.2">
      <c r="A11" s="59"/>
      <c r="B11" s="74"/>
      <c r="C11" s="74"/>
      <c r="D11" s="7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x14ac:dyDescent="0.2">
      <c r="A12" s="59"/>
      <c r="B12" s="74"/>
      <c r="C12" s="74"/>
      <c r="D12" s="7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x14ac:dyDescent="0.2">
      <c r="A13" s="59"/>
      <c r="B13" s="74"/>
      <c r="C13" s="74"/>
      <c r="D13" s="7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x14ac:dyDescent="0.2">
      <c r="A14" s="80" t="s">
        <v>64</v>
      </c>
      <c r="B14" s="74"/>
      <c r="C14" s="74"/>
      <c r="D14" s="7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x14ac:dyDescent="0.2">
      <c r="B15" s="30" t="str">
        <f>"Державний борг України за станом на " &amp; TEXT(DREPORTDATE,"dd.MM.yyyy")</f>
        <v>Державний борг України за станом на 30.06.2016</v>
      </c>
      <c r="C15" s="74"/>
      <c r="D15" s="37" t="str">
        <f>VALVAL</f>
        <v>млн. одиниць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s="64" customFormat="1" x14ac:dyDescent="0.2">
      <c r="A16" s="7"/>
      <c r="B16" s="47" t="s">
        <v>109</v>
      </c>
      <c r="C16" s="47" t="s">
        <v>2</v>
      </c>
      <c r="D16" s="70" t="s">
        <v>43</v>
      </c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1:17" s="36" customFormat="1" ht="15" x14ac:dyDescent="0.2">
      <c r="A17" s="114" t="s">
        <v>108</v>
      </c>
      <c r="B17" s="115">
        <f t="shared" ref="B17:C17" si="0">B$22+B$18</f>
        <v>67116.141827549989</v>
      </c>
      <c r="C17" s="115">
        <f t="shared" si="0"/>
        <v>1668132.0394846601</v>
      </c>
      <c r="D17" s="116">
        <v>1</v>
      </c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s="79" customFormat="1" ht="15" x14ac:dyDescent="0.25">
      <c r="A18" s="117" t="s">
        <v>48</v>
      </c>
      <c r="B18" s="118">
        <f t="shared" ref="B18:C18" si="1">SUM(B$19:B$21)</f>
        <v>57784.346037359996</v>
      </c>
      <c r="C18" s="118">
        <f t="shared" si="1"/>
        <v>1436195.77021102</v>
      </c>
      <c r="D18" s="119">
        <v>0.86095999999999995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s="79" customFormat="1" outlineLevel="1" x14ac:dyDescent="0.2">
      <c r="A19" s="73" t="s">
        <v>81</v>
      </c>
      <c r="B19" s="81">
        <v>6256.7107394699997</v>
      </c>
      <c r="C19" s="81">
        <v>155506.84771368001</v>
      </c>
      <c r="D19" s="85">
        <v>9.3221999999999999E-2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s="79" customFormat="1" outlineLevel="1" x14ac:dyDescent="0.2">
      <c r="A20" s="73" t="s">
        <v>36</v>
      </c>
      <c r="B20" s="83">
        <v>7110.1701989599997</v>
      </c>
      <c r="C20" s="83">
        <v>176719.07818449</v>
      </c>
      <c r="D20" s="82">
        <v>0.105938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79" customFormat="1" outlineLevel="1" x14ac:dyDescent="0.2">
      <c r="A21" s="53" t="s">
        <v>59</v>
      </c>
      <c r="B21" s="91">
        <v>44417.465098929999</v>
      </c>
      <c r="C21" s="91">
        <v>1103969.8443128499</v>
      </c>
      <c r="D21" s="21">
        <v>0.66180000000000005</v>
      </c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 s="79" customFormat="1" ht="15" x14ac:dyDescent="0.25">
      <c r="A22" s="117" t="s">
        <v>71</v>
      </c>
      <c r="B22" s="118">
        <f t="shared" ref="B22:C22" si="2">SUM(B$23:B$25)</f>
        <v>9331.795790189999</v>
      </c>
      <c r="C22" s="118">
        <f t="shared" si="2"/>
        <v>231936.26927364001</v>
      </c>
      <c r="D22" s="119">
        <v>0.13904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 s="90" customFormat="1" outlineLevel="1" x14ac:dyDescent="0.2">
      <c r="A23" s="53" t="s">
        <v>81</v>
      </c>
      <c r="B23" s="91">
        <v>2186.08333326</v>
      </c>
      <c r="C23" s="91">
        <v>54333.809272869999</v>
      </c>
      <c r="D23" s="21">
        <v>3.2571999999999997E-2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79" customFormat="1" outlineLevel="1" x14ac:dyDescent="0.2">
      <c r="A24" s="53" t="s">
        <v>36</v>
      </c>
      <c r="B24" s="91">
        <v>5493.7127992400001</v>
      </c>
      <c r="C24" s="91">
        <v>136542.98484079001</v>
      </c>
      <c r="D24" s="21">
        <v>8.1853999999999996E-2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s="79" customFormat="1" outlineLevel="1" x14ac:dyDescent="0.2">
      <c r="A25" s="53" t="s">
        <v>59</v>
      </c>
      <c r="B25" s="91">
        <v>1651.99965769</v>
      </c>
      <c r="C25" s="91">
        <v>41059.47515998</v>
      </c>
      <c r="D25" s="21">
        <v>2.4614E-2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s="79" customFormat="1" x14ac:dyDescent="0.2">
      <c r="A26" s="59"/>
      <c r="B26" s="74"/>
      <c r="C26" s="74"/>
      <c r="D26" s="78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s="79" customFormat="1" x14ac:dyDescent="0.2">
      <c r="A27" s="59"/>
      <c r="B27" s="74"/>
      <c r="C27" s="74"/>
      <c r="D27" s="78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x14ac:dyDescent="0.2">
      <c r="A28" s="59"/>
      <c r="B28" s="74"/>
      <c r="C28" s="74"/>
      <c r="D28" s="7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x14ac:dyDescent="0.2">
      <c r="A29" s="59"/>
      <c r="B29" s="74"/>
      <c r="C29" s="74"/>
      <c r="D29" s="7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x14ac:dyDescent="0.2">
      <c r="A30" s="59"/>
      <c r="B30" s="74"/>
      <c r="C30" s="74"/>
      <c r="D30" s="7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x14ac:dyDescent="0.2">
      <c r="A31" s="59"/>
      <c r="B31" s="74"/>
      <c r="C31" s="74"/>
      <c r="D31" s="7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x14ac:dyDescent="0.2">
      <c r="A32" s="59"/>
      <c r="B32" s="74"/>
      <c r="C32" s="74"/>
      <c r="D32" s="7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x14ac:dyDescent="0.2">
      <c r="A33" s="59"/>
      <c r="B33" s="74"/>
      <c r="C33" s="74"/>
      <c r="D33" s="7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x14ac:dyDescent="0.2">
      <c r="B34" s="74"/>
      <c r="C34" s="74"/>
      <c r="D34" s="7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x14ac:dyDescent="0.2">
      <c r="B35" s="74"/>
      <c r="C35" s="74"/>
      <c r="D35" s="7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x14ac:dyDescent="0.2">
      <c r="B36" s="74"/>
      <c r="C36" s="74"/>
      <c r="D36" s="7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x14ac:dyDescent="0.2">
      <c r="B37" s="74"/>
      <c r="C37" s="74"/>
      <c r="D37" s="7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x14ac:dyDescent="0.2">
      <c r="B38" s="74"/>
      <c r="C38" s="74"/>
      <c r="D38" s="7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x14ac:dyDescent="0.2">
      <c r="B39" s="74"/>
      <c r="C39" s="74"/>
      <c r="D39" s="7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x14ac:dyDescent="0.2">
      <c r="B40" s="74"/>
      <c r="C40" s="74"/>
      <c r="D40" s="7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x14ac:dyDescent="0.2">
      <c r="B41" s="74"/>
      <c r="C41" s="74"/>
      <c r="D41" s="7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x14ac:dyDescent="0.2">
      <c r="B42" s="74"/>
      <c r="C42" s="74"/>
      <c r="D42" s="7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x14ac:dyDescent="0.2">
      <c r="B43" s="74"/>
      <c r="C43" s="74"/>
      <c r="D43" s="7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x14ac:dyDescent="0.2">
      <c r="B44" s="74"/>
      <c r="C44" s="74"/>
      <c r="D44" s="7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x14ac:dyDescent="0.2">
      <c r="B45" s="74"/>
      <c r="C45" s="74"/>
      <c r="D45" s="7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x14ac:dyDescent="0.2">
      <c r="B46" s="74"/>
      <c r="C46" s="74"/>
      <c r="D46" s="7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x14ac:dyDescent="0.2">
      <c r="B47" s="74"/>
      <c r="C47" s="74"/>
      <c r="D47" s="7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x14ac:dyDescent="0.2">
      <c r="B48" s="74"/>
      <c r="C48" s="74"/>
      <c r="D48" s="7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74"/>
      <c r="C49" s="74"/>
      <c r="D49" s="7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74"/>
      <c r="C50" s="74"/>
      <c r="D50" s="7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74"/>
      <c r="C51" s="74"/>
      <c r="D51" s="7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74"/>
      <c r="C52" s="74"/>
      <c r="D52" s="7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74"/>
      <c r="C53" s="74"/>
      <c r="D53" s="7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74"/>
      <c r="C54" s="74"/>
      <c r="D54" s="7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74"/>
      <c r="C55" s="74"/>
      <c r="D55" s="7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74"/>
      <c r="C56" s="74"/>
      <c r="D56" s="7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74"/>
      <c r="C57" s="74"/>
      <c r="D57" s="7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74"/>
      <c r="C58" s="74"/>
      <c r="D58" s="7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74"/>
      <c r="C59" s="74"/>
      <c r="D59" s="7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74"/>
      <c r="C60" s="74"/>
      <c r="D60" s="7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74"/>
      <c r="C61" s="74"/>
      <c r="D61" s="7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74"/>
      <c r="C62" s="74"/>
      <c r="D62" s="7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74"/>
      <c r="C63" s="74"/>
      <c r="D63" s="7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74"/>
      <c r="C64" s="74"/>
      <c r="D64" s="7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74"/>
      <c r="C65" s="74"/>
      <c r="D65" s="7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74"/>
      <c r="C66" s="74"/>
      <c r="D66" s="7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74"/>
      <c r="C67" s="74"/>
      <c r="D67" s="7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74"/>
      <c r="C68" s="74"/>
      <c r="D68" s="7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74"/>
      <c r="C69" s="74"/>
      <c r="D69" s="7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74"/>
      <c r="C70" s="74"/>
      <c r="D70" s="7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74"/>
      <c r="C71" s="74"/>
      <c r="D71" s="7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74"/>
      <c r="C72" s="74"/>
      <c r="D72" s="7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74"/>
      <c r="C73" s="74"/>
      <c r="D73" s="7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74"/>
      <c r="C74" s="74"/>
      <c r="D74" s="7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74"/>
      <c r="C75" s="74"/>
      <c r="D75" s="7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74"/>
      <c r="C76" s="74"/>
      <c r="D76" s="7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x14ac:dyDescent="0.2">
      <c r="B77" s="74"/>
      <c r="C77" s="74"/>
      <c r="D77" s="7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2:17" x14ac:dyDescent="0.2">
      <c r="B78" s="74"/>
      <c r="C78" s="74"/>
      <c r="D78" s="7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">
      <c r="B79" s="74"/>
      <c r="C79" s="74"/>
      <c r="D79" s="7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">
      <c r="B80" s="74"/>
      <c r="C80" s="74"/>
      <c r="D80" s="7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">
      <c r="B81" s="74"/>
      <c r="C81" s="74"/>
      <c r="D81" s="7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">
      <c r="B82" s="74"/>
      <c r="C82" s="74"/>
      <c r="D82" s="7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">
      <c r="B83" s="74"/>
      <c r="C83" s="74"/>
      <c r="D83" s="7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">
      <c r="B84" s="74"/>
      <c r="C84" s="74"/>
      <c r="D84" s="7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">
      <c r="B85" s="74"/>
      <c r="C85" s="74"/>
      <c r="D85" s="7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">
      <c r="B86" s="74"/>
      <c r="C86" s="74"/>
      <c r="D86" s="7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">
      <c r="B87" s="74"/>
      <c r="C87" s="74"/>
      <c r="D87" s="7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">
      <c r="B88" s="74"/>
      <c r="C88" s="74"/>
      <c r="D88" s="7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">
      <c r="B89" s="74"/>
      <c r="C89" s="74"/>
      <c r="D89" s="7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2:17" x14ac:dyDescent="0.2">
      <c r="B90" s="74"/>
      <c r="C90" s="74"/>
      <c r="D90" s="7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2:17" x14ac:dyDescent="0.2">
      <c r="B91" s="74"/>
      <c r="C91" s="74"/>
      <c r="D91" s="7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2:17" x14ac:dyDescent="0.2">
      <c r="B92" s="74"/>
      <c r="C92" s="74"/>
      <c r="D92" s="7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2:17" x14ac:dyDescent="0.2">
      <c r="B93" s="74"/>
      <c r="C93" s="74"/>
      <c r="D93" s="7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2:17" x14ac:dyDescent="0.2">
      <c r="B94" s="74"/>
      <c r="C94" s="74"/>
      <c r="D94" s="7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2:17" x14ac:dyDescent="0.2">
      <c r="B95" s="74"/>
      <c r="C95" s="74"/>
      <c r="D95" s="7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2:17" x14ac:dyDescent="0.2">
      <c r="B96" s="74"/>
      <c r="C96" s="74"/>
      <c r="D96" s="7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74"/>
      <c r="C97" s="74"/>
      <c r="D97" s="7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74"/>
      <c r="C98" s="74"/>
      <c r="D98" s="7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74"/>
      <c r="C99" s="74"/>
      <c r="D99" s="7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74"/>
      <c r="C100" s="74"/>
      <c r="D100" s="7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74"/>
      <c r="C101" s="74"/>
      <c r="D101" s="7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74"/>
      <c r="C102" s="74"/>
      <c r="D102" s="7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">
      <c r="B103" s="74"/>
      <c r="C103" s="74"/>
      <c r="D103" s="7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">
      <c r="B104" s="74"/>
      <c r="C104" s="74"/>
      <c r="D104" s="7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">
      <c r="B105" s="74"/>
      <c r="C105" s="74"/>
      <c r="D105" s="7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">
      <c r="B106" s="74"/>
      <c r="C106" s="74"/>
      <c r="D106" s="7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">
      <c r="B107" s="74"/>
      <c r="C107" s="74"/>
      <c r="D107" s="7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">
      <c r="B108" s="74"/>
      <c r="C108" s="74"/>
      <c r="D108" s="7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">
      <c r="B109" s="74"/>
      <c r="C109" s="74"/>
      <c r="D109" s="7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">
      <c r="B110" s="74"/>
      <c r="C110" s="74"/>
      <c r="D110" s="7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">
      <c r="B111" s="74"/>
      <c r="C111" s="74"/>
      <c r="D111" s="7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">
      <c r="B112" s="74"/>
      <c r="C112" s="74"/>
      <c r="D112" s="7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">
      <c r="B113" s="74"/>
      <c r="C113" s="74"/>
      <c r="D113" s="7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">
      <c r="B114" s="74"/>
      <c r="C114" s="74"/>
      <c r="D114" s="7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">
      <c r="B115" s="74"/>
      <c r="C115" s="74"/>
      <c r="D115" s="7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">
      <c r="B116" s="74"/>
      <c r="C116" s="74"/>
      <c r="D116" s="7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">
      <c r="B117" s="74"/>
      <c r="C117" s="74"/>
      <c r="D117" s="7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">
      <c r="B118" s="74"/>
      <c r="C118" s="74"/>
      <c r="D118" s="7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">
      <c r="B119" s="74"/>
      <c r="C119" s="74"/>
      <c r="D119" s="7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">
      <c r="B120" s="74"/>
      <c r="C120" s="74"/>
      <c r="D120" s="7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">
      <c r="B121" s="74"/>
      <c r="C121" s="74"/>
      <c r="D121" s="7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">
      <c r="B122" s="74"/>
      <c r="C122" s="74"/>
      <c r="D122" s="7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">
      <c r="B123" s="74"/>
      <c r="C123" s="74"/>
      <c r="D123" s="7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">
      <c r="B124" s="74"/>
      <c r="C124" s="74"/>
      <c r="D124" s="7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">
      <c r="B125" s="74"/>
      <c r="C125" s="74"/>
      <c r="D125" s="7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">
      <c r="B126" s="74"/>
      <c r="C126" s="74"/>
      <c r="D126" s="7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">
      <c r="B127" s="74"/>
      <c r="C127" s="74"/>
      <c r="D127" s="7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">
      <c r="B128" s="74"/>
      <c r="C128" s="74"/>
      <c r="D128" s="7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">
      <c r="B169" s="74"/>
      <c r="C169" s="74"/>
      <c r="D169" s="7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">
      <c r="B170" s="74"/>
      <c r="C170" s="74"/>
      <c r="D170" s="7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">
      <c r="B171" s="74"/>
      <c r="C171" s="74"/>
      <c r="D171" s="7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">
      <c r="B172" s="74"/>
      <c r="C172" s="74"/>
      <c r="D172" s="7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">
      <c r="B173" s="74"/>
      <c r="C173" s="74"/>
      <c r="D173" s="7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">
      <c r="B174" s="74"/>
      <c r="C174" s="74"/>
      <c r="D174" s="7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">
      <c r="B175" s="74"/>
      <c r="C175" s="74"/>
      <c r="D175" s="7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">
      <c r="B176" s="74"/>
      <c r="C176" s="74"/>
      <c r="D176" s="7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">
      <c r="B177" s="74"/>
      <c r="C177" s="74"/>
      <c r="D177" s="7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">
      <c r="B178" s="74"/>
      <c r="C178" s="74"/>
      <c r="D178" s="7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">
      <c r="B179" s="74"/>
      <c r="C179" s="74"/>
      <c r="D179" s="7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">
      <c r="B180" s="74"/>
      <c r="C180" s="74"/>
      <c r="D180" s="7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">
      <c r="B181" s="74"/>
      <c r="C181" s="74"/>
      <c r="D181" s="7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">
      <c r="B182" s="74"/>
      <c r="C182" s="74"/>
      <c r="D182" s="7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">
      <c r="B183" s="74"/>
      <c r="C183" s="74"/>
      <c r="D183" s="7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2:17" x14ac:dyDescent="0.2">
      <c r="B184" s="74"/>
      <c r="C184" s="74"/>
      <c r="D184" s="7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 x14ac:dyDescent="0.2">
      <c r="B185" s="74"/>
      <c r="C185" s="74"/>
      <c r="D185" s="7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2:17" x14ac:dyDescent="0.2">
      <c r="B186" s="74"/>
      <c r="C186" s="74"/>
      <c r="D186" s="7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2:17" x14ac:dyDescent="0.2">
      <c r="B187" s="74"/>
      <c r="C187" s="74"/>
      <c r="D187" s="7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2:17" x14ac:dyDescent="0.2">
      <c r="B188" s="74"/>
      <c r="C188" s="74"/>
      <c r="D188" s="7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2:17" x14ac:dyDescent="0.2">
      <c r="B189" s="74"/>
      <c r="C189" s="74"/>
      <c r="D189" s="7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2:17" x14ac:dyDescent="0.2">
      <c r="B190" s="74"/>
      <c r="C190" s="74"/>
      <c r="D190" s="7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2:17" x14ac:dyDescent="0.2">
      <c r="B191" s="74"/>
      <c r="C191" s="74"/>
      <c r="D191" s="7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2:17" x14ac:dyDescent="0.2">
      <c r="B192" s="74"/>
      <c r="C192" s="74"/>
      <c r="D192" s="7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2:17" x14ac:dyDescent="0.2">
      <c r="B193" s="74"/>
      <c r="C193" s="74"/>
      <c r="D193" s="7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2:17" x14ac:dyDescent="0.2">
      <c r="B194" s="74"/>
      <c r="C194" s="74"/>
      <c r="D194" s="7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2:17" x14ac:dyDescent="0.2">
      <c r="B195" s="74"/>
      <c r="C195" s="74"/>
      <c r="D195" s="7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2:17" x14ac:dyDescent="0.2">
      <c r="B196" s="74"/>
      <c r="C196" s="74"/>
      <c r="D196" s="7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2:17" x14ac:dyDescent="0.2">
      <c r="B197" s="74"/>
      <c r="C197" s="74"/>
      <c r="D197" s="7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2:17" x14ac:dyDescent="0.2">
      <c r="B198" s="74"/>
      <c r="C198" s="74"/>
      <c r="D198" s="7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2:17" x14ac:dyDescent="0.2">
      <c r="B199" s="74"/>
      <c r="C199" s="74"/>
      <c r="D199" s="7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2:17" x14ac:dyDescent="0.2">
      <c r="B200" s="74"/>
      <c r="C200" s="74"/>
      <c r="D200" s="7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2:17" x14ac:dyDescent="0.2">
      <c r="B201" s="74"/>
      <c r="C201" s="74"/>
      <c r="D201" s="7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2:17" x14ac:dyDescent="0.2">
      <c r="B202" s="74"/>
      <c r="C202" s="74"/>
      <c r="D202" s="7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2:17" x14ac:dyDescent="0.2">
      <c r="B203" s="74"/>
      <c r="C203" s="74"/>
      <c r="D203" s="7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2:17" x14ac:dyDescent="0.2">
      <c r="B204" s="74"/>
      <c r="C204" s="74"/>
      <c r="D204" s="7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2:17" x14ac:dyDescent="0.2">
      <c r="B205" s="74"/>
      <c r="C205" s="74"/>
      <c r="D205" s="7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2:17" x14ac:dyDescent="0.2">
      <c r="B206" s="74"/>
      <c r="C206" s="74"/>
      <c r="D206" s="7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2:17" x14ac:dyDescent="0.2">
      <c r="B207" s="74"/>
      <c r="C207" s="74"/>
      <c r="D207" s="7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2:17" x14ac:dyDescent="0.2">
      <c r="B208" s="74"/>
      <c r="C208" s="74"/>
      <c r="D208" s="7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2:17" x14ac:dyDescent="0.2">
      <c r="B209" s="74"/>
      <c r="C209" s="74"/>
      <c r="D209" s="7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 x14ac:dyDescent="0.2">
      <c r="B210" s="74"/>
      <c r="C210" s="74"/>
      <c r="D210" s="7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2:17" x14ac:dyDescent="0.2">
      <c r="B211" s="74"/>
      <c r="C211" s="74"/>
      <c r="D211" s="7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2:17" x14ac:dyDescent="0.2">
      <c r="B212" s="74"/>
      <c r="C212" s="74"/>
      <c r="D212" s="7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2:17" x14ac:dyDescent="0.2">
      <c r="B213" s="74"/>
      <c r="C213" s="74"/>
      <c r="D213" s="7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2:17" x14ac:dyDescent="0.2">
      <c r="B214" s="74"/>
      <c r="C214" s="74"/>
      <c r="D214" s="7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2:17" x14ac:dyDescent="0.2">
      <c r="B215" s="74"/>
      <c r="C215" s="74"/>
      <c r="D215" s="7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2:17" x14ac:dyDescent="0.2">
      <c r="B216" s="74"/>
      <c r="C216" s="74"/>
      <c r="D216" s="7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2:17" x14ac:dyDescent="0.2">
      <c r="B217" s="74"/>
      <c r="C217" s="74"/>
      <c r="D217" s="7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2:17" x14ac:dyDescent="0.2">
      <c r="B218" s="74"/>
      <c r="C218" s="74"/>
      <c r="D218" s="7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 x14ac:dyDescent="0.2">
      <c r="B219" s="74"/>
      <c r="C219" s="74"/>
      <c r="D219" s="7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2:17" x14ac:dyDescent="0.2">
      <c r="B220" s="74"/>
      <c r="C220" s="74"/>
      <c r="D220" s="7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2:17" x14ac:dyDescent="0.2">
      <c r="B221" s="74"/>
      <c r="C221" s="74"/>
      <c r="D221" s="7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2:17" x14ac:dyDescent="0.2">
      <c r="B222" s="74"/>
      <c r="C222" s="74"/>
      <c r="D222" s="7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2:17" x14ac:dyDescent="0.2">
      <c r="B223" s="74"/>
      <c r="C223" s="74"/>
      <c r="D223" s="7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2:17" x14ac:dyDescent="0.2">
      <c r="B224" s="74"/>
      <c r="C224" s="74"/>
      <c r="D224" s="7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2:17" x14ac:dyDescent="0.2">
      <c r="B225" s="74"/>
      <c r="C225" s="74"/>
      <c r="D225" s="7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2:17" x14ac:dyDescent="0.2">
      <c r="B226" s="74"/>
      <c r="C226" s="74"/>
      <c r="D226" s="7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2:17" x14ac:dyDescent="0.2">
      <c r="B227" s="74"/>
      <c r="C227" s="74"/>
      <c r="D227" s="7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2:17" x14ac:dyDescent="0.2">
      <c r="B228" s="74"/>
      <c r="C228" s="74"/>
      <c r="D228" s="7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2:17" x14ac:dyDescent="0.2">
      <c r="B229" s="74"/>
      <c r="C229" s="74"/>
      <c r="D229" s="7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2:17" x14ac:dyDescent="0.2">
      <c r="B230" s="74"/>
      <c r="C230" s="74"/>
      <c r="D230" s="7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2:17" x14ac:dyDescent="0.2">
      <c r="B231" s="74"/>
      <c r="C231" s="74"/>
      <c r="D231" s="7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2:17" x14ac:dyDescent="0.2">
      <c r="B232" s="74"/>
      <c r="C232" s="74"/>
      <c r="D232" s="7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2:17" x14ac:dyDescent="0.2">
      <c r="B233" s="74"/>
      <c r="C233" s="74"/>
      <c r="D233" s="7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2:17" x14ac:dyDescent="0.2">
      <c r="B234" s="74"/>
      <c r="C234" s="74"/>
      <c r="D234" s="7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2:17" x14ac:dyDescent="0.2">
      <c r="B235" s="74"/>
      <c r="C235" s="74"/>
      <c r="D235" s="7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2:17" x14ac:dyDescent="0.2">
      <c r="B236" s="74"/>
      <c r="C236" s="74"/>
      <c r="D236" s="7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2:17" x14ac:dyDescent="0.2">
      <c r="B237" s="74"/>
      <c r="C237" s="74"/>
      <c r="D237" s="7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2:17" x14ac:dyDescent="0.2">
      <c r="B238" s="74"/>
      <c r="C238" s="74"/>
      <c r="D238" s="7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2:17" x14ac:dyDescent="0.2"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2:17" x14ac:dyDescent="0.2"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 x14ac:dyDescent="0.2"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 x14ac:dyDescent="0.2"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 x14ac:dyDescent="0.2"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 x14ac:dyDescent="0.2"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 x14ac:dyDescent="0.2"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 x14ac:dyDescent="0.2"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12" bestFit="1" customWidth="1"/>
    <col min="2" max="2" width="12.7109375" style="66" customWidth="1"/>
    <col min="3" max="3" width="14.28515625" style="66" customWidth="1"/>
    <col min="4" max="4" width="10.28515625" style="68" customWidth="1"/>
    <col min="5" max="16384" width="9.140625" style="1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30.06.2016</v>
      </c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3">
      <c r="A3" s="2" t="s">
        <v>55</v>
      </c>
      <c r="B3" s="2"/>
      <c r="C3" s="2"/>
      <c r="D3" s="2"/>
    </row>
    <row r="4" spans="1:19" x14ac:dyDescent="0.2">
      <c r="B4" s="96" t="s">
        <v>117</v>
      </c>
      <c r="C4" s="74"/>
      <c r="D4" s="7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s="37" customFormat="1" x14ac:dyDescent="0.2">
      <c r="B5" s="94"/>
      <c r="C5" s="94"/>
      <c r="D5" s="37" t="str">
        <f>VALVAL</f>
        <v>млн. одиниць</v>
      </c>
    </row>
    <row r="6" spans="1:19" s="42" customFormat="1" x14ac:dyDescent="0.2">
      <c r="A6" s="50"/>
      <c r="B6" s="47" t="s">
        <v>109</v>
      </c>
      <c r="C6" s="47" t="s">
        <v>2</v>
      </c>
      <c r="D6" s="70" t="s">
        <v>43</v>
      </c>
    </row>
    <row r="7" spans="1:19" s="95" customFormat="1" ht="15.75" x14ac:dyDescent="0.2">
      <c r="A7" s="39" t="s">
        <v>108</v>
      </c>
      <c r="B7" s="23">
        <f t="shared" ref="B7:D7" si="0">SUM(B8:B26)</f>
        <v>67116.141827550004</v>
      </c>
      <c r="C7" s="23">
        <f t="shared" si="0"/>
        <v>1668132.0394846599</v>
      </c>
      <c r="D7" s="87">
        <f t="shared" si="0"/>
        <v>1</v>
      </c>
    </row>
    <row r="8" spans="1:19" s="52" customFormat="1" ht="15" x14ac:dyDescent="0.2">
      <c r="A8" s="120" t="s">
        <v>22</v>
      </c>
      <c r="B8" s="121">
        <v>30242.55572593</v>
      </c>
      <c r="C8" s="121">
        <v>751660.84921761998</v>
      </c>
      <c r="D8" s="122">
        <v>0.4506</v>
      </c>
    </row>
    <row r="9" spans="1:19" s="52" customFormat="1" ht="15" x14ac:dyDescent="0.2">
      <c r="A9" s="120" t="s">
        <v>93</v>
      </c>
      <c r="B9" s="121">
        <v>3884.4108484399999</v>
      </c>
      <c r="C9" s="121">
        <v>96544.735951490002</v>
      </c>
      <c r="D9" s="122">
        <v>5.7875999999999997E-2</v>
      </c>
    </row>
    <row r="10" spans="1:19" s="52" customFormat="1" ht="15" x14ac:dyDescent="0.2">
      <c r="A10" s="120" t="s">
        <v>57</v>
      </c>
      <c r="B10" s="121">
        <v>307.90588502000003</v>
      </c>
      <c r="C10" s="121">
        <v>7652.8188</v>
      </c>
      <c r="D10" s="122">
        <v>4.5880000000000001E-3</v>
      </c>
    </row>
    <row r="11" spans="1:19" s="52" customFormat="1" ht="15" x14ac:dyDescent="0.2">
      <c r="A11" s="120" t="s">
        <v>40</v>
      </c>
      <c r="B11" s="121">
        <v>12603.882998200001</v>
      </c>
      <c r="C11" s="121">
        <v>313262.06302528002</v>
      </c>
      <c r="D11" s="122">
        <v>0.18779199999999999</v>
      </c>
    </row>
    <row r="12" spans="1:19" s="52" customFormat="1" ht="15" x14ac:dyDescent="0.2">
      <c r="A12" s="120" t="s">
        <v>100</v>
      </c>
      <c r="B12" s="121">
        <v>19447.501586760001</v>
      </c>
      <c r="C12" s="121">
        <v>483356.15846584999</v>
      </c>
      <c r="D12" s="122">
        <v>0.28975899999999999</v>
      </c>
    </row>
    <row r="13" spans="1:19" ht="15" x14ac:dyDescent="0.2">
      <c r="A13" s="120" t="s">
        <v>82</v>
      </c>
      <c r="B13" s="121">
        <v>629.88478320000002</v>
      </c>
      <c r="C13" s="121">
        <v>15655.414024420001</v>
      </c>
      <c r="D13" s="122">
        <v>9.3849999999999992E-3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x14ac:dyDescent="0.2">
      <c r="B14" s="74"/>
      <c r="C14" s="74"/>
      <c r="D14" s="7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x14ac:dyDescent="0.2">
      <c r="B15" s="74"/>
      <c r="C15" s="74"/>
      <c r="D15" s="7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x14ac:dyDescent="0.2">
      <c r="B16" s="74"/>
      <c r="C16" s="74"/>
      <c r="D16" s="7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2:17" x14ac:dyDescent="0.2">
      <c r="B17" s="74"/>
      <c r="C17" s="74"/>
      <c r="D17" s="7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x14ac:dyDescent="0.2">
      <c r="B18" s="74"/>
      <c r="C18" s="74"/>
      <c r="D18" s="7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x14ac:dyDescent="0.2">
      <c r="B19" s="74"/>
      <c r="C19" s="74"/>
      <c r="D19" s="7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7" x14ac:dyDescent="0.2">
      <c r="B20" s="74"/>
      <c r="C20" s="74"/>
      <c r="D20" s="7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x14ac:dyDescent="0.2">
      <c r="B21" s="74"/>
      <c r="C21" s="74"/>
      <c r="D21" s="7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2:17" x14ac:dyDescent="0.2">
      <c r="B22" s="74"/>
      <c r="C22" s="74"/>
      <c r="D22" s="7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2:17" x14ac:dyDescent="0.2">
      <c r="B23" s="74"/>
      <c r="C23" s="74"/>
      <c r="D23" s="7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 x14ac:dyDescent="0.2">
      <c r="B24" s="74"/>
      <c r="C24" s="74"/>
      <c r="D24" s="7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2:17" x14ac:dyDescent="0.2">
      <c r="B25" s="74"/>
      <c r="C25" s="74"/>
      <c r="D25" s="7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2:17" x14ac:dyDescent="0.2">
      <c r="B26" s="74"/>
      <c r="C26" s="74"/>
      <c r="D26" s="7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 x14ac:dyDescent="0.2">
      <c r="B27" s="74"/>
      <c r="C27" s="74"/>
      <c r="D27" s="7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x14ac:dyDescent="0.2">
      <c r="B28" s="74"/>
      <c r="C28" s="74"/>
      <c r="D28" s="7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2:17" x14ac:dyDescent="0.2">
      <c r="B29" s="74"/>
      <c r="C29" s="74"/>
      <c r="D29" s="7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2:17" x14ac:dyDescent="0.2">
      <c r="B30" s="74"/>
      <c r="C30" s="74"/>
      <c r="D30" s="7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 x14ac:dyDescent="0.2">
      <c r="B31" s="74"/>
      <c r="C31" s="74"/>
      <c r="D31" s="7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 x14ac:dyDescent="0.2">
      <c r="B32" s="74"/>
      <c r="C32" s="74"/>
      <c r="D32" s="7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2">
      <c r="B33" s="74"/>
      <c r="C33" s="74"/>
      <c r="D33" s="7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 x14ac:dyDescent="0.2">
      <c r="B34" s="74"/>
      <c r="C34" s="74"/>
      <c r="D34" s="7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 x14ac:dyDescent="0.2">
      <c r="B35" s="74"/>
      <c r="C35" s="74"/>
      <c r="D35" s="7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 x14ac:dyDescent="0.2">
      <c r="B36" s="74"/>
      <c r="C36" s="74"/>
      <c r="D36" s="7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 x14ac:dyDescent="0.2">
      <c r="B37" s="74"/>
      <c r="C37" s="74"/>
      <c r="D37" s="7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 x14ac:dyDescent="0.2">
      <c r="B38" s="74"/>
      <c r="C38" s="74"/>
      <c r="D38" s="7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x14ac:dyDescent="0.2">
      <c r="B39" s="74"/>
      <c r="C39" s="74"/>
      <c r="D39" s="7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x14ac:dyDescent="0.2">
      <c r="B40" s="74"/>
      <c r="C40" s="74"/>
      <c r="D40" s="7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74"/>
      <c r="C41" s="74"/>
      <c r="D41" s="7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74"/>
      <c r="C42" s="74"/>
      <c r="D42" s="7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74"/>
      <c r="C43" s="74"/>
      <c r="D43" s="7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74"/>
      <c r="C44" s="74"/>
      <c r="D44" s="7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74"/>
      <c r="C45" s="74"/>
      <c r="D45" s="7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74"/>
      <c r="C46" s="74"/>
      <c r="D46" s="7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74"/>
      <c r="C47" s="74"/>
      <c r="D47" s="7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74"/>
      <c r="C48" s="74"/>
      <c r="D48" s="7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74"/>
      <c r="C49" s="74"/>
      <c r="D49" s="7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74"/>
      <c r="C50" s="74"/>
      <c r="D50" s="7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74"/>
      <c r="C51" s="74"/>
      <c r="D51" s="7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74"/>
      <c r="C52" s="74"/>
      <c r="D52" s="7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74"/>
      <c r="C53" s="74"/>
      <c r="D53" s="7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74"/>
      <c r="C54" s="74"/>
      <c r="D54" s="7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74"/>
      <c r="C55" s="74"/>
      <c r="D55" s="7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74"/>
      <c r="C56" s="74"/>
      <c r="D56" s="7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74"/>
      <c r="C57" s="74"/>
      <c r="D57" s="7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74"/>
      <c r="C58" s="74"/>
      <c r="D58" s="7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74"/>
      <c r="C59" s="74"/>
      <c r="D59" s="7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74"/>
      <c r="C60" s="74"/>
      <c r="D60" s="7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74"/>
      <c r="C61" s="74"/>
      <c r="D61" s="7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74"/>
      <c r="C62" s="74"/>
      <c r="D62" s="7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74"/>
      <c r="C63" s="74"/>
      <c r="D63" s="7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74"/>
      <c r="C64" s="74"/>
      <c r="D64" s="7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74"/>
      <c r="C65" s="74"/>
      <c r="D65" s="7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74"/>
      <c r="C66" s="74"/>
      <c r="D66" s="7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74"/>
      <c r="C67" s="74"/>
      <c r="D67" s="7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74"/>
      <c r="C68" s="74"/>
      <c r="D68" s="7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74"/>
      <c r="C69" s="74"/>
      <c r="D69" s="7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74"/>
      <c r="C70" s="74"/>
      <c r="D70" s="7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74"/>
      <c r="C71" s="74"/>
      <c r="D71" s="7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74"/>
      <c r="C72" s="74"/>
      <c r="D72" s="7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74"/>
      <c r="C73" s="74"/>
      <c r="D73" s="7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74"/>
      <c r="C74" s="74"/>
      <c r="D74" s="7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74"/>
      <c r="C75" s="74"/>
      <c r="D75" s="7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74"/>
      <c r="C76" s="74"/>
      <c r="D76" s="7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x14ac:dyDescent="0.2">
      <c r="B77" s="74"/>
      <c r="C77" s="74"/>
      <c r="D77" s="7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2:17" x14ac:dyDescent="0.2">
      <c r="B78" s="74"/>
      <c r="C78" s="74"/>
      <c r="D78" s="7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">
      <c r="B79" s="74"/>
      <c r="C79" s="74"/>
      <c r="D79" s="7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">
      <c r="B80" s="74"/>
      <c r="C80" s="74"/>
      <c r="D80" s="7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">
      <c r="B81" s="74"/>
      <c r="C81" s="74"/>
      <c r="D81" s="7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">
      <c r="B82" s="74"/>
      <c r="C82" s="74"/>
      <c r="D82" s="7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">
      <c r="B83" s="74"/>
      <c r="C83" s="74"/>
      <c r="D83" s="7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">
      <c r="B84" s="74"/>
      <c r="C84" s="74"/>
      <c r="D84" s="7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">
      <c r="B85" s="74"/>
      <c r="C85" s="74"/>
      <c r="D85" s="7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">
      <c r="B86" s="74"/>
      <c r="C86" s="74"/>
      <c r="D86" s="7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">
      <c r="B87" s="74"/>
      <c r="C87" s="74"/>
      <c r="D87" s="7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">
      <c r="B88" s="74"/>
      <c r="C88" s="74"/>
      <c r="D88" s="7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">
      <c r="B89" s="74"/>
      <c r="C89" s="74"/>
      <c r="D89" s="7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2:17" x14ac:dyDescent="0.2">
      <c r="B90" s="74"/>
      <c r="C90" s="74"/>
      <c r="D90" s="7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2:17" x14ac:dyDescent="0.2">
      <c r="B91" s="74"/>
      <c r="C91" s="74"/>
      <c r="D91" s="7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2:17" x14ac:dyDescent="0.2">
      <c r="B92" s="74"/>
      <c r="C92" s="74"/>
      <c r="D92" s="7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2:17" x14ac:dyDescent="0.2">
      <c r="B93" s="74"/>
      <c r="C93" s="74"/>
      <c r="D93" s="7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2:17" x14ac:dyDescent="0.2">
      <c r="B94" s="74"/>
      <c r="C94" s="74"/>
      <c r="D94" s="7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2:17" x14ac:dyDescent="0.2">
      <c r="B95" s="74"/>
      <c r="C95" s="74"/>
      <c r="D95" s="7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2:17" x14ac:dyDescent="0.2">
      <c r="B96" s="74"/>
      <c r="C96" s="74"/>
      <c r="D96" s="7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74"/>
      <c r="C97" s="74"/>
      <c r="D97" s="7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74"/>
      <c r="C98" s="74"/>
      <c r="D98" s="7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74"/>
      <c r="C99" s="74"/>
      <c r="D99" s="7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74"/>
      <c r="C100" s="74"/>
      <c r="D100" s="7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74"/>
      <c r="C101" s="74"/>
      <c r="D101" s="7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74"/>
      <c r="C102" s="74"/>
      <c r="D102" s="7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">
      <c r="B103" s="74"/>
      <c r="C103" s="74"/>
      <c r="D103" s="7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">
      <c r="B104" s="74"/>
      <c r="C104" s="74"/>
      <c r="D104" s="7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">
      <c r="B105" s="74"/>
      <c r="C105" s="74"/>
      <c r="D105" s="7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">
      <c r="B106" s="74"/>
      <c r="C106" s="74"/>
      <c r="D106" s="7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">
      <c r="B107" s="74"/>
      <c r="C107" s="74"/>
      <c r="D107" s="7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">
      <c r="B108" s="74"/>
      <c r="C108" s="74"/>
      <c r="D108" s="7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">
      <c r="B109" s="74"/>
      <c r="C109" s="74"/>
      <c r="D109" s="7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">
      <c r="B110" s="74"/>
      <c r="C110" s="74"/>
      <c r="D110" s="7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">
      <c r="B111" s="74"/>
      <c r="C111" s="74"/>
      <c r="D111" s="7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">
      <c r="B112" s="74"/>
      <c r="C112" s="74"/>
      <c r="D112" s="7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">
      <c r="B113" s="74"/>
      <c r="C113" s="74"/>
      <c r="D113" s="7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">
      <c r="B114" s="74"/>
      <c r="C114" s="74"/>
      <c r="D114" s="7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">
      <c r="B115" s="74"/>
      <c r="C115" s="74"/>
      <c r="D115" s="7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">
      <c r="B116" s="74"/>
      <c r="C116" s="74"/>
      <c r="D116" s="7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">
      <c r="B117" s="74"/>
      <c r="C117" s="74"/>
      <c r="D117" s="7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">
      <c r="B118" s="74"/>
      <c r="C118" s="74"/>
      <c r="D118" s="7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">
      <c r="B119" s="74"/>
      <c r="C119" s="74"/>
      <c r="D119" s="7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">
      <c r="B120" s="74"/>
      <c r="C120" s="74"/>
      <c r="D120" s="7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">
      <c r="B121" s="74"/>
      <c r="C121" s="74"/>
      <c r="D121" s="7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">
      <c r="B122" s="74"/>
      <c r="C122" s="74"/>
      <c r="D122" s="7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">
      <c r="B123" s="74"/>
      <c r="C123" s="74"/>
      <c r="D123" s="7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">
      <c r="B124" s="74"/>
      <c r="C124" s="74"/>
      <c r="D124" s="7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">
      <c r="B125" s="74"/>
      <c r="C125" s="74"/>
      <c r="D125" s="7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">
      <c r="B126" s="74"/>
      <c r="C126" s="74"/>
      <c r="D126" s="7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">
      <c r="B127" s="74"/>
      <c r="C127" s="74"/>
      <c r="D127" s="7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">
      <c r="B128" s="74"/>
      <c r="C128" s="74"/>
      <c r="D128" s="7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">
      <c r="B169" s="74"/>
      <c r="C169" s="74"/>
      <c r="D169" s="7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">
      <c r="B170" s="74"/>
      <c r="C170" s="74"/>
      <c r="D170" s="7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">
      <c r="B171" s="74"/>
      <c r="C171" s="74"/>
      <c r="D171" s="7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">
      <c r="B172" s="74"/>
      <c r="C172" s="74"/>
      <c r="D172" s="7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">
      <c r="B173" s="74"/>
      <c r="C173" s="74"/>
      <c r="D173" s="7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">
      <c r="B174" s="74"/>
      <c r="C174" s="74"/>
      <c r="D174" s="7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">
      <c r="B175" s="74"/>
      <c r="C175" s="74"/>
      <c r="D175" s="7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">
      <c r="B176" s="74"/>
      <c r="C176" s="74"/>
      <c r="D176" s="7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">
      <c r="B177" s="74"/>
      <c r="C177" s="74"/>
      <c r="D177" s="7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">
      <c r="B178" s="74"/>
      <c r="C178" s="74"/>
      <c r="D178" s="7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">
      <c r="B179" s="74"/>
      <c r="C179" s="74"/>
      <c r="D179" s="7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">
      <c r="B180" s="74"/>
      <c r="C180" s="74"/>
      <c r="D180" s="7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">
      <c r="B181" s="74"/>
      <c r="C181" s="74"/>
      <c r="D181" s="7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">
      <c r="B182" s="74"/>
      <c r="C182" s="74"/>
      <c r="D182" s="7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">
      <c r="B183" s="74"/>
      <c r="C183" s="74"/>
      <c r="D183" s="7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2:17" x14ac:dyDescent="0.2">
      <c r="B184" s="74"/>
      <c r="C184" s="74"/>
      <c r="D184" s="7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 x14ac:dyDescent="0.2">
      <c r="B185" s="74"/>
      <c r="C185" s="74"/>
      <c r="D185" s="7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2:17" x14ac:dyDescent="0.2">
      <c r="B186" s="74"/>
      <c r="C186" s="74"/>
      <c r="D186" s="7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2:17" x14ac:dyDescent="0.2">
      <c r="B187" s="74"/>
      <c r="C187" s="74"/>
      <c r="D187" s="7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2:17" x14ac:dyDescent="0.2">
      <c r="B188" s="74"/>
      <c r="C188" s="74"/>
      <c r="D188" s="7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2:17" x14ac:dyDescent="0.2">
      <c r="B189" s="74"/>
      <c r="C189" s="74"/>
      <c r="D189" s="7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2:17" x14ac:dyDescent="0.2">
      <c r="B190" s="74"/>
      <c r="C190" s="74"/>
      <c r="D190" s="7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2:17" x14ac:dyDescent="0.2">
      <c r="B191" s="74"/>
      <c r="C191" s="74"/>
      <c r="D191" s="7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2:17" x14ac:dyDescent="0.2">
      <c r="B192" s="74"/>
      <c r="C192" s="74"/>
      <c r="D192" s="7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2:17" x14ac:dyDescent="0.2">
      <c r="B193" s="74"/>
      <c r="C193" s="74"/>
      <c r="D193" s="7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2:17" x14ac:dyDescent="0.2">
      <c r="B194" s="74"/>
      <c r="C194" s="74"/>
      <c r="D194" s="7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2:17" x14ac:dyDescent="0.2">
      <c r="B195" s="74"/>
      <c r="C195" s="74"/>
      <c r="D195" s="7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2:17" x14ac:dyDescent="0.2">
      <c r="B196" s="74"/>
      <c r="C196" s="74"/>
      <c r="D196" s="7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2:17" x14ac:dyDescent="0.2">
      <c r="B197" s="74"/>
      <c r="C197" s="74"/>
      <c r="D197" s="7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2:17" x14ac:dyDescent="0.2">
      <c r="B198" s="74"/>
      <c r="C198" s="74"/>
      <c r="D198" s="7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2:17" x14ac:dyDescent="0.2">
      <c r="B199" s="74"/>
      <c r="C199" s="74"/>
      <c r="D199" s="7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2:17" x14ac:dyDescent="0.2">
      <c r="B200" s="74"/>
      <c r="C200" s="74"/>
      <c r="D200" s="7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2:17" x14ac:dyDescent="0.2">
      <c r="B201" s="74"/>
      <c r="C201" s="74"/>
      <c r="D201" s="7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2:17" x14ac:dyDescent="0.2">
      <c r="B202" s="74"/>
      <c r="C202" s="74"/>
      <c r="D202" s="7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2:17" x14ac:dyDescent="0.2">
      <c r="B203" s="74"/>
      <c r="C203" s="74"/>
      <c r="D203" s="7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2:17" x14ac:dyDescent="0.2">
      <c r="B204" s="74"/>
      <c r="C204" s="74"/>
      <c r="D204" s="7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2:17" x14ac:dyDescent="0.2">
      <c r="B205" s="74"/>
      <c r="C205" s="74"/>
      <c r="D205" s="7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2:17" x14ac:dyDescent="0.2">
      <c r="B206" s="74"/>
      <c r="C206" s="74"/>
      <c r="D206" s="7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2:17" x14ac:dyDescent="0.2">
      <c r="B207" s="74"/>
      <c r="C207" s="74"/>
      <c r="D207" s="7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2:17" x14ac:dyDescent="0.2">
      <c r="B208" s="74"/>
      <c r="C208" s="74"/>
      <c r="D208" s="7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2:17" x14ac:dyDescent="0.2">
      <c r="B209" s="74"/>
      <c r="C209" s="74"/>
      <c r="D209" s="7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 x14ac:dyDescent="0.2">
      <c r="B210" s="74"/>
      <c r="C210" s="74"/>
      <c r="D210" s="7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2:17" x14ac:dyDescent="0.2">
      <c r="B211" s="74"/>
      <c r="C211" s="74"/>
      <c r="D211" s="7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2:17" x14ac:dyDescent="0.2">
      <c r="B212" s="74"/>
      <c r="C212" s="74"/>
      <c r="D212" s="7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2:17" x14ac:dyDescent="0.2">
      <c r="B213" s="74"/>
      <c r="C213" s="74"/>
      <c r="D213" s="7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2:17" x14ac:dyDescent="0.2">
      <c r="B214" s="74"/>
      <c r="C214" s="74"/>
      <c r="D214" s="7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2:17" x14ac:dyDescent="0.2">
      <c r="B215" s="74"/>
      <c r="C215" s="74"/>
      <c r="D215" s="7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2:17" x14ac:dyDescent="0.2">
      <c r="B216" s="74"/>
      <c r="C216" s="74"/>
      <c r="D216" s="7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2:17" x14ac:dyDescent="0.2">
      <c r="B217" s="74"/>
      <c r="C217" s="74"/>
      <c r="D217" s="7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2:17" x14ac:dyDescent="0.2">
      <c r="B218" s="74"/>
      <c r="C218" s="74"/>
      <c r="D218" s="7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 x14ac:dyDescent="0.2">
      <c r="B219" s="74"/>
      <c r="C219" s="74"/>
      <c r="D219" s="7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2:17" x14ac:dyDescent="0.2">
      <c r="B220" s="74"/>
      <c r="C220" s="74"/>
      <c r="D220" s="7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2:17" x14ac:dyDescent="0.2">
      <c r="B221" s="74"/>
      <c r="C221" s="74"/>
      <c r="D221" s="7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2:17" x14ac:dyDescent="0.2">
      <c r="B222" s="74"/>
      <c r="C222" s="74"/>
      <c r="D222" s="7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2:17" x14ac:dyDescent="0.2">
      <c r="B223" s="74"/>
      <c r="C223" s="74"/>
      <c r="D223" s="7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2:17" x14ac:dyDescent="0.2">
      <c r="B224" s="74"/>
      <c r="C224" s="74"/>
      <c r="D224" s="7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2:17" x14ac:dyDescent="0.2">
      <c r="B225" s="74"/>
      <c r="C225" s="74"/>
      <c r="D225" s="7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2:17" x14ac:dyDescent="0.2">
      <c r="B226" s="74"/>
      <c r="C226" s="74"/>
      <c r="D226" s="7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2:17" x14ac:dyDescent="0.2">
      <c r="B227" s="74"/>
      <c r="C227" s="74"/>
      <c r="D227" s="7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2:17" x14ac:dyDescent="0.2">
      <c r="B228" s="74"/>
      <c r="C228" s="74"/>
      <c r="D228" s="7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2:17" x14ac:dyDescent="0.2">
      <c r="B229" s="74"/>
      <c r="C229" s="74"/>
      <c r="D229" s="7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2:17" x14ac:dyDescent="0.2">
      <c r="B230" s="74"/>
      <c r="C230" s="74"/>
      <c r="D230" s="7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2:17" x14ac:dyDescent="0.2">
      <c r="B231" s="74"/>
      <c r="C231" s="74"/>
      <c r="D231" s="7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2:17" x14ac:dyDescent="0.2">
      <c r="B232" s="74"/>
      <c r="C232" s="74"/>
      <c r="D232" s="7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2:17" x14ac:dyDescent="0.2">
      <c r="B233" s="74"/>
      <c r="C233" s="74"/>
      <c r="D233" s="7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2:17" x14ac:dyDescent="0.2">
      <c r="B234" s="74"/>
      <c r="C234" s="74"/>
      <c r="D234" s="7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2:17" x14ac:dyDescent="0.2">
      <c r="B235" s="74"/>
      <c r="C235" s="74"/>
      <c r="D235" s="7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2:17" x14ac:dyDescent="0.2">
      <c r="B236" s="74"/>
      <c r="C236" s="74"/>
      <c r="D236" s="7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2:17" x14ac:dyDescent="0.2">
      <c r="B237" s="74"/>
      <c r="C237" s="74"/>
      <c r="D237" s="7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2:17" x14ac:dyDescent="0.2">
      <c r="B238" s="74"/>
      <c r="C238" s="74"/>
      <c r="D238" s="7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2:17" x14ac:dyDescent="0.2">
      <c r="B239" s="74"/>
      <c r="C239" s="74"/>
      <c r="D239" s="7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2:17" x14ac:dyDescent="0.2">
      <c r="B240" s="74"/>
      <c r="C240" s="74"/>
      <c r="D240" s="7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2:17" x14ac:dyDescent="0.2">
      <c r="B241" s="74"/>
      <c r="C241" s="74"/>
      <c r="D241" s="7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2:17" x14ac:dyDescent="0.2">
      <c r="B242" s="74"/>
      <c r="C242" s="74"/>
      <c r="D242" s="7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2:17" x14ac:dyDescent="0.2">
      <c r="B243" s="74"/>
      <c r="C243" s="74"/>
      <c r="D243" s="7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2:17" x14ac:dyDescent="0.2">
      <c r="B244" s="74"/>
      <c r="C244" s="74"/>
      <c r="D244" s="7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2:17" x14ac:dyDescent="0.2">
      <c r="B245" s="74"/>
      <c r="C245" s="74"/>
      <c r="D245" s="7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2:17" x14ac:dyDescent="0.2">
      <c r="B246" s="74"/>
      <c r="C246" s="74"/>
      <c r="D246" s="7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2:17" x14ac:dyDescent="0.2">
      <c r="B247" s="74"/>
      <c r="C247" s="74"/>
      <c r="D247" s="7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2:17" x14ac:dyDescent="0.2">
      <c r="B248" s="74"/>
      <c r="C248" s="74"/>
      <c r="D248" s="7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</sheetData>
  <mergeCells count="2">
    <mergeCell ref="A2:D2"/>
    <mergeCell ref="A3:D3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2"/>
  <sheetViews>
    <sheetView workbookViewId="0">
      <selection activeCell="A6" sqref="A6"/>
    </sheetView>
  </sheetViews>
  <sheetFormatPr defaultRowHeight="12.75" outlineLevelRow="1" x14ac:dyDescent="0.2"/>
  <cols>
    <col min="1" max="1" width="66" style="12" bestFit="1" customWidth="1"/>
    <col min="2" max="2" width="12.7109375" style="66" customWidth="1"/>
    <col min="3" max="3" width="14.28515625" style="66" customWidth="1"/>
    <col min="4" max="4" width="10.28515625" style="68" customWidth="1"/>
    <col min="5" max="16384" width="9.140625" style="12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30.06.2016</v>
      </c>
      <c r="B2" s="3"/>
      <c r="C2" s="3"/>
      <c r="D2" s="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18.75" x14ac:dyDescent="0.3">
      <c r="A3" s="2" t="s">
        <v>55</v>
      </c>
      <c r="B3" s="2"/>
      <c r="C3" s="2"/>
      <c r="D3" s="2"/>
    </row>
    <row r="4" spans="1:19" x14ac:dyDescent="0.2">
      <c r="B4" s="96" t="s">
        <v>117</v>
      </c>
      <c r="C4" s="74"/>
      <c r="D4" s="7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s="37" customFormat="1" x14ac:dyDescent="0.2">
      <c r="B5" s="94"/>
      <c r="C5" s="94"/>
      <c r="D5" s="37" t="str">
        <f>VALVAL</f>
        <v>млн. одиниць</v>
      </c>
    </row>
    <row r="6" spans="1:19" s="42" customFormat="1" x14ac:dyDescent="0.2">
      <c r="A6" s="50"/>
      <c r="B6" s="47" t="s">
        <v>109</v>
      </c>
      <c r="C6" s="47" t="s">
        <v>2</v>
      </c>
      <c r="D6" s="70" t="s">
        <v>43</v>
      </c>
    </row>
    <row r="7" spans="1:19" s="95" customFormat="1" ht="15.75" x14ac:dyDescent="0.2">
      <c r="A7" s="39" t="s">
        <v>108</v>
      </c>
      <c r="B7" s="23">
        <f>SUM(B8:B16)</f>
        <v>67116.141827550004</v>
      </c>
      <c r="C7" s="23">
        <f>SUM(C8:C16)</f>
        <v>1668132.0394846599</v>
      </c>
      <c r="D7" s="87">
        <f>SUM(D8:D16)</f>
        <v>1</v>
      </c>
    </row>
    <row r="8" spans="1:19" s="52" customFormat="1" ht="15" x14ac:dyDescent="0.2">
      <c r="A8" s="120" t="s">
        <v>22</v>
      </c>
      <c r="B8" s="121">
        <v>30242.55572593</v>
      </c>
      <c r="C8" s="121">
        <v>751660.84921761998</v>
      </c>
      <c r="D8" s="122">
        <v>0.4506</v>
      </c>
    </row>
    <row r="9" spans="1:19" s="52" customFormat="1" ht="15" x14ac:dyDescent="0.2">
      <c r="A9" s="120" t="s">
        <v>93</v>
      </c>
      <c r="B9" s="121">
        <v>3884.4108484399999</v>
      </c>
      <c r="C9" s="121">
        <v>96544.735951490002</v>
      </c>
      <c r="D9" s="122">
        <v>5.7875999999999997E-2</v>
      </c>
    </row>
    <row r="10" spans="1:19" s="52" customFormat="1" ht="15" x14ac:dyDescent="0.2">
      <c r="A10" s="120" t="s">
        <v>57</v>
      </c>
      <c r="B10" s="121">
        <v>307.90588502000003</v>
      </c>
      <c r="C10" s="121">
        <v>7652.8188</v>
      </c>
      <c r="D10" s="122">
        <v>4.5880000000000001E-3</v>
      </c>
    </row>
    <row r="11" spans="1:19" s="52" customFormat="1" ht="15" x14ac:dyDescent="0.2">
      <c r="A11" s="120" t="s">
        <v>40</v>
      </c>
      <c r="B11" s="121">
        <v>12603.882998200001</v>
      </c>
      <c r="C11" s="121">
        <v>313262.06302528002</v>
      </c>
      <c r="D11" s="122">
        <v>0.18779199999999999</v>
      </c>
    </row>
    <row r="12" spans="1:19" s="52" customFormat="1" ht="15" x14ac:dyDescent="0.2">
      <c r="A12" s="120" t="s">
        <v>100</v>
      </c>
      <c r="B12" s="121">
        <v>19447.501586760001</v>
      </c>
      <c r="C12" s="121">
        <v>483356.15846584999</v>
      </c>
      <c r="D12" s="122">
        <v>0.28975899999999999</v>
      </c>
    </row>
    <row r="13" spans="1:19" ht="15" x14ac:dyDescent="0.2">
      <c r="A13" s="120" t="s">
        <v>82</v>
      </c>
      <c r="B13" s="121">
        <v>629.88478320000002</v>
      </c>
      <c r="C13" s="121">
        <v>15655.414024420001</v>
      </c>
      <c r="D13" s="122">
        <v>9.3849999999999992E-3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x14ac:dyDescent="0.2">
      <c r="B14" s="74"/>
      <c r="C14" s="74"/>
      <c r="D14" s="7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x14ac:dyDescent="0.2">
      <c r="B15" s="74"/>
      <c r="C15" s="74"/>
      <c r="D15" s="7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x14ac:dyDescent="0.2">
      <c r="B16" s="74"/>
      <c r="C16" s="74"/>
      <c r="D16" s="7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9" x14ac:dyDescent="0.2">
      <c r="A17" s="27" t="s">
        <v>64</v>
      </c>
      <c r="B17" s="74"/>
      <c r="C17" s="74"/>
      <c r="D17" s="7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9" x14ac:dyDescent="0.2">
      <c r="B18" s="30" t="str">
        <f>"Державний борг України за станом на " &amp; TEXT(DREPORTDATE,"dd.MM.yyyy")</f>
        <v>Державний борг України за станом на 30.06.2016</v>
      </c>
      <c r="C18" s="74"/>
      <c r="D18" s="37" t="str">
        <f>VALVAL</f>
        <v>млн. одиниць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9" s="64" customFormat="1" x14ac:dyDescent="0.2">
      <c r="A19" s="50"/>
      <c r="B19" s="47" t="s">
        <v>109</v>
      </c>
      <c r="C19" s="47" t="s">
        <v>2</v>
      </c>
      <c r="D19" s="70" t="s">
        <v>43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1:19" s="41" customFormat="1" ht="15" x14ac:dyDescent="0.2">
      <c r="A20" s="29" t="s">
        <v>108</v>
      </c>
      <c r="B20" s="88">
        <f t="shared" ref="B20:C20" si="0">B$28+B$21</f>
        <v>67116.141827550018</v>
      </c>
      <c r="C20" s="88">
        <f t="shared" si="0"/>
        <v>1668132.0394846601</v>
      </c>
      <c r="D20" s="5">
        <v>1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9" s="90" customFormat="1" ht="15" x14ac:dyDescent="0.25">
      <c r="A21" s="130" t="s">
        <v>48</v>
      </c>
      <c r="B21" s="131">
        <f t="shared" ref="B21:C21" si="1">SUM(B$22:B$27)</f>
        <v>57784.34603736001</v>
      </c>
      <c r="C21" s="131">
        <f t="shared" si="1"/>
        <v>1436195.77021102</v>
      </c>
      <c r="D21" s="132">
        <v>0.86096099999999998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s="79" customFormat="1" outlineLevel="1" x14ac:dyDescent="0.2">
      <c r="A22" s="73" t="s">
        <v>22</v>
      </c>
      <c r="B22" s="81">
        <v>27311.242323099999</v>
      </c>
      <c r="C22" s="81">
        <v>678804.78699648997</v>
      </c>
      <c r="D22" s="85">
        <v>0.40692499999999998</v>
      </c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9" outlineLevel="1" x14ac:dyDescent="0.2">
      <c r="A23" s="73" t="s">
        <v>93</v>
      </c>
      <c r="B23" s="91">
        <v>3798.8915293199998</v>
      </c>
      <c r="C23" s="91">
        <v>94419.203816759997</v>
      </c>
      <c r="D23" s="21">
        <v>5.6602E-2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9" outlineLevel="1" x14ac:dyDescent="0.2">
      <c r="A24" s="53" t="s">
        <v>57</v>
      </c>
      <c r="B24" s="91">
        <v>307.90588502000003</v>
      </c>
      <c r="C24" s="91">
        <v>7652.8188</v>
      </c>
      <c r="D24" s="21">
        <v>4.5880000000000001E-3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9" outlineLevel="1" x14ac:dyDescent="0.2">
      <c r="A25" s="53" t="s">
        <v>40</v>
      </c>
      <c r="B25" s="91">
        <v>7110.1701989599997</v>
      </c>
      <c r="C25" s="91">
        <v>176719.07818449</v>
      </c>
      <c r="D25" s="21">
        <v>0.105938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9" outlineLevel="1" x14ac:dyDescent="0.2">
      <c r="A26" s="53" t="s">
        <v>100</v>
      </c>
      <c r="B26" s="91">
        <v>18626.251317760001</v>
      </c>
      <c r="C26" s="91">
        <v>462944.46838886</v>
      </c>
      <c r="D26" s="21">
        <v>0.27752300000000002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9" outlineLevel="1" x14ac:dyDescent="0.2">
      <c r="A27" s="53" t="s">
        <v>82</v>
      </c>
      <c r="B27" s="91">
        <v>629.88478320000002</v>
      </c>
      <c r="C27" s="91">
        <v>15655.414024420001</v>
      </c>
      <c r="D27" s="21">
        <v>9.3849999999999992E-3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9" ht="15" x14ac:dyDescent="0.25">
      <c r="A28" s="130" t="s">
        <v>71</v>
      </c>
      <c r="B28" s="131">
        <f t="shared" ref="B28:C28" si="2">SUM(B$29:B$32)</f>
        <v>9331.7957901900008</v>
      </c>
      <c r="C28" s="131">
        <f t="shared" si="2"/>
        <v>231936.26927364001</v>
      </c>
      <c r="D28" s="132">
        <v>0.139039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9" outlineLevel="1" x14ac:dyDescent="0.2">
      <c r="A29" s="53" t="s">
        <v>22</v>
      </c>
      <c r="B29" s="91">
        <v>2931.3134028300001</v>
      </c>
      <c r="C29" s="91">
        <v>72856.062221130007</v>
      </c>
      <c r="D29" s="21">
        <v>4.3674999999999999E-2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9" outlineLevel="1" x14ac:dyDescent="0.2">
      <c r="A30" s="53" t="s">
        <v>93</v>
      </c>
      <c r="B30" s="91">
        <v>85.519319120000006</v>
      </c>
      <c r="C30" s="91">
        <v>2125.5321347300001</v>
      </c>
      <c r="D30" s="21">
        <v>1.274E-3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9" outlineLevel="1" x14ac:dyDescent="0.2">
      <c r="A31" s="53" t="s">
        <v>40</v>
      </c>
      <c r="B31" s="91">
        <v>5493.7127992400001</v>
      </c>
      <c r="C31" s="91">
        <v>136542.98484079001</v>
      </c>
      <c r="D31" s="21">
        <v>8.1853999999999996E-2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9" outlineLevel="1" x14ac:dyDescent="0.2">
      <c r="A32" s="53" t="s">
        <v>100</v>
      </c>
      <c r="B32" s="91">
        <v>821.250269</v>
      </c>
      <c r="C32" s="91">
        <v>20411.690076989998</v>
      </c>
      <c r="D32" s="21">
        <v>1.2236E-2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17" x14ac:dyDescent="0.2">
      <c r="B33" s="74"/>
      <c r="C33" s="74"/>
      <c r="D33" s="7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2:17" x14ac:dyDescent="0.2">
      <c r="B34" s="74"/>
      <c r="C34" s="74"/>
      <c r="D34" s="7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2:17" x14ac:dyDescent="0.2">
      <c r="B35" s="74"/>
      <c r="C35" s="74"/>
      <c r="D35" s="7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2:17" x14ac:dyDescent="0.2">
      <c r="B36" s="74"/>
      <c r="C36" s="74"/>
      <c r="D36" s="7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2:17" x14ac:dyDescent="0.2">
      <c r="B37" s="74"/>
      <c r="C37" s="74"/>
      <c r="D37" s="7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2:17" x14ac:dyDescent="0.2">
      <c r="B38" s="74"/>
      <c r="C38" s="74"/>
      <c r="D38" s="7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2:17" x14ac:dyDescent="0.2">
      <c r="B39" s="74"/>
      <c r="C39" s="74"/>
      <c r="D39" s="7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2:17" x14ac:dyDescent="0.2">
      <c r="B40" s="74"/>
      <c r="C40" s="74"/>
      <c r="D40" s="7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2:17" x14ac:dyDescent="0.2">
      <c r="B41" s="74"/>
      <c r="C41" s="74"/>
      <c r="D41" s="7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2:17" x14ac:dyDescent="0.2">
      <c r="B42" s="74"/>
      <c r="C42" s="74"/>
      <c r="D42" s="7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2:17" x14ac:dyDescent="0.2">
      <c r="B43" s="74"/>
      <c r="C43" s="74"/>
      <c r="D43" s="7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2:17" x14ac:dyDescent="0.2">
      <c r="B44" s="74"/>
      <c r="C44" s="74"/>
      <c r="D44" s="7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2:17" x14ac:dyDescent="0.2">
      <c r="B45" s="74"/>
      <c r="C45" s="74"/>
      <c r="D45" s="7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2:17" x14ac:dyDescent="0.2">
      <c r="B46" s="74"/>
      <c r="C46" s="74"/>
      <c r="D46" s="7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2:17" x14ac:dyDescent="0.2">
      <c r="B47" s="74"/>
      <c r="C47" s="74"/>
      <c r="D47" s="7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2:17" x14ac:dyDescent="0.2">
      <c r="B48" s="74"/>
      <c r="C48" s="74"/>
      <c r="D48" s="7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7" x14ac:dyDescent="0.2">
      <c r="B49" s="74"/>
      <c r="C49" s="74"/>
      <c r="D49" s="7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7" x14ac:dyDescent="0.2">
      <c r="B50" s="74"/>
      <c r="C50" s="74"/>
      <c r="D50" s="7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7" x14ac:dyDescent="0.2">
      <c r="B51" s="74"/>
      <c r="C51" s="74"/>
      <c r="D51" s="7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7" x14ac:dyDescent="0.2">
      <c r="B52" s="74"/>
      <c r="C52" s="74"/>
      <c r="D52" s="7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2:17" x14ac:dyDescent="0.2">
      <c r="B53" s="74"/>
      <c r="C53" s="74"/>
      <c r="D53" s="7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2:17" x14ac:dyDescent="0.2">
      <c r="B54" s="74"/>
      <c r="C54" s="74"/>
      <c r="D54" s="7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2:17" x14ac:dyDescent="0.2">
      <c r="B55" s="74"/>
      <c r="C55" s="74"/>
      <c r="D55" s="7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2:17" x14ac:dyDescent="0.2">
      <c r="B56" s="74"/>
      <c r="C56" s="74"/>
      <c r="D56" s="7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2:17" x14ac:dyDescent="0.2">
      <c r="B57" s="74"/>
      <c r="C57" s="74"/>
      <c r="D57" s="7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2:17" x14ac:dyDescent="0.2">
      <c r="B58" s="74"/>
      <c r="C58" s="74"/>
      <c r="D58" s="7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7" x14ac:dyDescent="0.2">
      <c r="B59" s="74"/>
      <c r="C59" s="74"/>
      <c r="D59" s="7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7" x14ac:dyDescent="0.2">
      <c r="B60" s="74"/>
      <c r="C60" s="74"/>
      <c r="D60" s="7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2:17" x14ac:dyDescent="0.2">
      <c r="B61" s="74"/>
      <c r="C61" s="74"/>
      <c r="D61" s="7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2:17" x14ac:dyDescent="0.2">
      <c r="B62" s="74"/>
      <c r="C62" s="74"/>
      <c r="D62" s="7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2:17" x14ac:dyDescent="0.2">
      <c r="B63" s="74"/>
      <c r="C63" s="74"/>
      <c r="D63" s="7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2:17" x14ac:dyDescent="0.2">
      <c r="B64" s="74"/>
      <c r="C64" s="74"/>
      <c r="D64" s="7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x14ac:dyDescent="0.2">
      <c r="B65" s="74"/>
      <c r="C65" s="74"/>
      <c r="D65" s="7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7" x14ac:dyDescent="0.2">
      <c r="B66" s="74"/>
      <c r="C66" s="74"/>
      <c r="D66" s="7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7" x14ac:dyDescent="0.2">
      <c r="B67" s="74"/>
      <c r="C67" s="74"/>
      <c r="D67" s="7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7" x14ac:dyDescent="0.2">
      <c r="B68" s="74"/>
      <c r="C68" s="74"/>
      <c r="D68" s="7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2:17" x14ac:dyDescent="0.2">
      <c r="B69" s="74"/>
      <c r="C69" s="74"/>
      <c r="D69" s="7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2:17" x14ac:dyDescent="0.2">
      <c r="B70" s="74"/>
      <c r="C70" s="74"/>
      <c r="D70" s="7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17" x14ac:dyDescent="0.2">
      <c r="B71" s="74"/>
      <c r="C71" s="74"/>
      <c r="D71" s="7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2:17" x14ac:dyDescent="0.2">
      <c r="B72" s="74"/>
      <c r="C72" s="74"/>
      <c r="D72" s="7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2:17" x14ac:dyDescent="0.2">
      <c r="B73" s="74"/>
      <c r="C73" s="74"/>
      <c r="D73" s="7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2:17" x14ac:dyDescent="0.2">
      <c r="B74" s="74"/>
      <c r="C74" s="74"/>
      <c r="D74" s="7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2:17" x14ac:dyDescent="0.2">
      <c r="B75" s="74"/>
      <c r="C75" s="74"/>
      <c r="D75" s="7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2:17" x14ac:dyDescent="0.2">
      <c r="B76" s="74"/>
      <c r="C76" s="74"/>
      <c r="D76" s="7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2:17" x14ac:dyDescent="0.2">
      <c r="B77" s="74"/>
      <c r="C77" s="74"/>
      <c r="D77" s="7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2:17" x14ac:dyDescent="0.2">
      <c r="B78" s="74"/>
      <c r="C78" s="74"/>
      <c r="D78" s="7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2:17" x14ac:dyDescent="0.2">
      <c r="B79" s="74"/>
      <c r="C79" s="74"/>
      <c r="D79" s="7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2:17" x14ac:dyDescent="0.2">
      <c r="B80" s="74"/>
      <c r="C80" s="74"/>
      <c r="D80" s="7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2:17" x14ac:dyDescent="0.2">
      <c r="B81" s="74"/>
      <c r="C81" s="74"/>
      <c r="D81" s="7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2:17" x14ac:dyDescent="0.2">
      <c r="B82" s="74"/>
      <c r="C82" s="74"/>
      <c r="D82" s="7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2:17" x14ac:dyDescent="0.2">
      <c r="B83" s="74"/>
      <c r="C83" s="74"/>
      <c r="D83" s="7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2:17" x14ac:dyDescent="0.2">
      <c r="B84" s="74"/>
      <c r="C84" s="74"/>
      <c r="D84" s="7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2:17" x14ac:dyDescent="0.2">
      <c r="B85" s="74"/>
      <c r="C85" s="74"/>
      <c r="D85" s="7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2:17" x14ac:dyDescent="0.2">
      <c r="B86" s="74"/>
      <c r="C86" s="74"/>
      <c r="D86" s="7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2:17" x14ac:dyDescent="0.2">
      <c r="B87" s="74"/>
      <c r="C87" s="74"/>
      <c r="D87" s="7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2:17" x14ac:dyDescent="0.2">
      <c r="B88" s="74"/>
      <c r="C88" s="74"/>
      <c r="D88" s="7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2:17" x14ac:dyDescent="0.2">
      <c r="B89" s="74"/>
      <c r="C89" s="74"/>
      <c r="D89" s="7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2:17" x14ac:dyDescent="0.2">
      <c r="B90" s="74"/>
      <c r="C90" s="74"/>
      <c r="D90" s="7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2:17" x14ac:dyDescent="0.2">
      <c r="B91" s="74"/>
      <c r="C91" s="74"/>
      <c r="D91" s="7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2:17" x14ac:dyDescent="0.2">
      <c r="B92" s="74"/>
      <c r="C92" s="74"/>
      <c r="D92" s="7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2:17" x14ac:dyDescent="0.2">
      <c r="B93" s="74"/>
      <c r="C93" s="74"/>
      <c r="D93" s="7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2:17" x14ac:dyDescent="0.2">
      <c r="B94" s="74"/>
      <c r="C94" s="74"/>
      <c r="D94" s="7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2:17" x14ac:dyDescent="0.2">
      <c r="B95" s="74"/>
      <c r="C95" s="74"/>
      <c r="D95" s="7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2:17" x14ac:dyDescent="0.2">
      <c r="B96" s="74"/>
      <c r="C96" s="74"/>
      <c r="D96" s="7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2:17" x14ac:dyDescent="0.2">
      <c r="B97" s="74"/>
      <c r="C97" s="74"/>
      <c r="D97" s="7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2:17" x14ac:dyDescent="0.2">
      <c r="B98" s="74"/>
      <c r="C98" s="74"/>
      <c r="D98" s="7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2:17" x14ac:dyDescent="0.2">
      <c r="B99" s="74"/>
      <c r="C99" s="74"/>
      <c r="D99" s="7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2:17" x14ac:dyDescent="0.2">
      <c r="B100" s="74"/>
      <c r="C100" s="74"/>
      <c r="D100" s="7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2:17" x14ac:dyDescent="0.2">
      <c r="B101" s="74"/>
      <c r="C101" s="74"/>
      <c r="D101" s="7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2:17" x14ac:dyDescent="0.2">
      <c r="B102" s="74"/>
      <c r="C102" s="74"/>
      <c r="D102" s="7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x14ac:dyDescent="0.2">
      <c r="B103" s="74"/>
      <c r="C103" s="74"/>
      <c r="D103" s="7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2:17" x14ac:dyDescent="0.2">
      <c r="B104" s="74"/>
      <c r="C104" s="74"/>
      <c r="D104" s="7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2:17" x14ac:dyDescent="0.2">
      <c r="B105" s="74"/>
      <c r="C105" s="74"/>
      <c r="D105" s="7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2:17" x14ac:dyDescent="0.2">
      <c r="B106" s="74"/>
      <c r="C106" s="74"/>
      <c r="D106" s="7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2:17" x14ac:dyDescent="0.2">
      <c r="B107" s="74"/>
      <c r="C107" s="74"/>
      <c r="D107" s="7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2:17" x14ac:dyDescent="0.2">
      <c r="B108" s="74"/>
      <c r="C108" s="74"/>
      <c r="D108" s="7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2:17" x14ac:dyDescent="0.2">
      <c r="B109" s="74"/>
      <c r="C109" s="74"/>
      <c r="D109" s="7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2:17" x14ac:dyDescent="0.2">
      <c r="B110" s="74"/>
      <c r="C110" s="74"/>
      <c r="D110" s="7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2:17" x14ac:dyDescent="0.2">
      <c r="B111" s="74"/>
      <c r="C111" s="74"/>
      <c r="D111" s="7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2:17" x14ac:dyDescent="0.2">
      <c r="B112" s="74"/>
      <c r="C112" s="74"/>
      <c r="D112" s="7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2:17" x14ac:dyDescent="0.2">
      <c r="B113" s="74"/>
      <c r="C113" s="74"/>
      <c r="D113" s="7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2:17" x14ac:dyDescent="0.2">
      <c r="B114" s="74"/>
      <c r="C114" s="74"/>
      <c r="D114" s="7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2:17" x14ac:dyDescent="0.2">
      <c r="B115" s="74"/>
      <c r="C115" s="74"/>
      <c r="D115" s="7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2:17" x14ac:dyDescent="0.2">
      <c r="B116" s="74"/>
      <c r="C116" s="74"/>
      <c r="D116" s="7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2:17" x14ac:dyDescent="0.2">
      <c r="B117" s="74"/>
      <c r="C117" s="74"/>
      <c r="D117" s="7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2:17" x14ac:dyDescent="0.2">
      <c r="B118" s="74"/>
      <c r="C118" s="74"/>
      <c r="D118" s="7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2:17" x14ac:dyDescent="0.2">
      <c r="B119" s="74"/>
      <c r="C119" s="74"/>
      <c r="D119" s="7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2:17" x14ac:dyDescent="0.2">
      <c r="B120" s="74"/>
      <c r="C120" s="74"/>
      <c r="D120" s="7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2:17" x14ac:dyDescent="0.2">
      <c r="B121" s="74"/>
      <c r="C121" s="74"/>
      <c r="D121" s="7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2:17" x14ac:dyDescent="0.2">
      <c r="B122" s="74"/>
      <c r="C122" s="74"/>
      <c r="D122" s="7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2:17" x14ac:dyDescent="0.2">
      <c r="B123" s="74"/>
      <c r="C123" s="74"/>
      <c r="D123" s="7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2:17" x14ac:dyDescent="0.2">
      <c r="B124" s="74"/>
      <c r="C124" s="74"/>
      <c r="D124" s="7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2:17" x14ac:dyDescent="0.2">
      <c r="B125" s="74"/>
      <c r="C125" s="74"/>
      <c r="D125" s="7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2:17" x14ac:dyDescent="0.2">
      <c r="B126" s="74"/>
      <c r="C126" s="74"/>
      <c r="D126" s="7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2:17" x14ac:dyDescent="0.2">
      <c r="B127" s="74"/>
      <c r="C127" s="74"/>
      <c r="D127" s="7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2:17" x14ac:dyDescent="0.2">
      <c r="B128" s="74"/>
      <c r="C128" s="74"/>
      <c r="D128" s="7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2:17" x14ac:dyDescent="0.2">
      <c r="B169" s="74"/>
      <c r="C169" s="74"/>
      <c r="D169" s="7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2:17" x14ac:dyDescent="0.2">
      <c r="B170" s="74"/>
      <c r="C170" s="74"/>
      <c r="D170" s="7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2:17" x14ac:dyDescent="0.2">
      <c r="B171" s="74"/>
      <c r="C171" s="74"/>
      <c r="D171" s="7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2:17" x14ac:dyDescent="0.2">
      <c r="B172" s="74"/>
      <c r="C172" s="74"/>
      <c r="D172" s="7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2:17" x14ac:dyDescent="0.2">
      <c r="B173" s="74"/>
      <c r="C173" s="74"/>
      <c r="D173" s="7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2:17" x14ac:dyDescent="0.2">
      <c r="B174" s="74"/>
      <c r="C174" s="74"/>
      <c r="D174" s="7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2:17" x14ac:dyDescent="0.2">
      <c r="B175" s="74"/>
      <c r="C175" s="74"/>
      <c r="D175" s="7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2:17" x14ac:dyDescent="0.2">
      <c r="B176" s="74"/>
      <c r="C176" s="74"/>
      <c r="D176" s="7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2:17" x14ac:dyDescent="0.2">
      <c r="B177" s="74"/>
      <c r="C177" s="74"/>
      <c r="D177" s="7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2:17" x14ac:dyDescent="0.2">
      <c r="B178" s="74"/>
      <c r="C178" s="74"/>
      <c r="D178" s="7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2:17" x14ac:dyDescent="0.2">
      <c r="B179" s="74"/>
      <c r="C179" s="74"/>
      <c r="D179" s="7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2:17" x14ac:dyDescent="0.2">
      <c r="B180" s="74"/>
      <c r="C180" s="74"/>
      <c r="D180" s="7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2:17" x14ac:dyDescent="0.2">
      <c r="B181" s="74"/>
      <c r="C181" s="74"/>
      <c r="D181" s="7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2:17" x14ac:dyDescent="0.2">
      <c r="B182" s="74"/>
      <c r="C182" s="74"/>
      <c r="D182" s="7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2:17" x14ac:dyDescent="0.2">
      <c r="B183" s="74"/>
      <c r="C183" s="74"/>
      <c r="D183" s="7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2:17" x14ac:dyDescent="0.2">
      <c r="B184" s="74"/>
      <c r="C184" s="74"/>
      <c r="D184" s="7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2:17" x14ac:dyDescent="0.2">
      <c r="B185" s="74"/>
      <c r="C185" s="74"/>
      <c r="D185" s="7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2:17" x14ac:dyDescent="0.2">
      <c r="B186" s="74"/>
      <c r="C186" s="74"/>
      <c r="D186" s="7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2:17" x14ac:dyDescent="0.2">
      <c r="B187" s="74"/>
      <c r="C187" s="74"/>
      <c r="D187" s="7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2:17" x14ac:dyDescent="0.2">
      <c r="B188" s="74"/>
      <c r="C188" s="74"/>
      <c r="D188" s="7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2:17" x14ac:dyDescent="0.2">
      <c r="B189" s="74"/>
      <c r="C189" s="74"/>
      <c r="D189" s="7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2:17" x14ac:dyDescent="0.2">
      <c r="B190" s="74"/>
      <c r="C190" s="74"/>
      <c r="D190" s="7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2:17" x14ac:dyDescent="0.2">
      <c r="B191" s="74"/>
      <c r="C191" s="74"/>
      <c r="D191" s="7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2:17" x14ac:dyDescent="0.2">
      <c r="B192" s="74"/>
      <c r="C192" s="74"/>
      <c r="D192" s="7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2:17" x14ac:dyDescent="0.2">
      <c r="B193" s="74"/>
      <c r="C193" s="74"/>
      <c r="D193" s="7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2:17" x14ac:dyDescent="0.2">
      <c r="B194" s="74"/>
      <c r="C194" s="74"/>
      <c r="D194" s="7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2:17" x14ac:dyDescent="0.2">
      <c r="B195" s="74"/>
      <c r="C195" s="74"/>
      <c r="D195" s="7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2:17" x14ac:dyDescent="0.2">
      <c r="B196" s="74"/>
      <c r="C196" s="74"/>
      <c r="D196" s="7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2:17" x14ac:dyDescent="0.2">
      <c r="B197" s="74"/>
      <c r="C197" s="74"/>
      <c r="D197" s="7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2:17" x14ac:dyDescent="0.2">
      <c r="B198" s="74"/>
      <c r="C198" s="74"/>
      <c r="D198" s="7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2:17" x14ac:dyDescent="0.2">
      <c r="B199" s="74"/>
      <c r="C199" s="74"/>
      <c r="D199" s="7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2:17" x14ac:dyDescent="0.2">
      <c r="B200" s="74"/>
      <c r="C200" s="74"/>
      <c r="D200" s="7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2:17" x14ac:dyDescent="0.2">
      <c r="B201" s="74"/>
      <c r="C201" s="74"/>
      <c r="D201" s="7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2:17" x14ac:dyDescent="0.2">
      <c r="B202" s="74"/>
      <c r="C202" s="74"/>
      <c r="D202" s="7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2:17" x14ac:dyDescent="0.2">
      <c r="B203" s="74"/>
      <c r="C203" s="74"/>
      <c r="D203" s="7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2:17" x14ac:dyDescent="0.2">
      <c r="B204" s="74"/>
      <c r="C204" s="74"/>
      <c r="D204" s="7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2:17" x14ac:dyDescent="0.2">
      <c r="B205" s="74"/>
      <c r="C205" s="74"/>
      <c r="D205" s="7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2:17" x14ac:dyDescent="0.2">
      <c r="B206" s="74"/>
      <c r="C206" s="74"/>
      <c r="D206" s="7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2:17" x14ac:dyDescent="0.2">
      <c r="B207" s="74"/>
      <c r="C207" s="74"/>
      <c r="D207" s="7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2:17" x14ac:dyDescent="0.2">
      <c r="B208" s="74"/>
      <c r="C208" s="74"/>
      <c r="D208" s="7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2:17" x14ac:dyDescent="0.2">
      <c r="B209" s="74"/>
      <c r="C209" s="74"/>
      <c r="D209" s="7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2:17" x14ac:dyDescent="0.2">
      <c r="B210" s="74"/>
      <c r="C210" s="74"/>
      <c r="D210" s="7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2:17" x14ac:dyDescent="0.2">
      <c r="B211" s="74"/>
      <c r="C211" s="74"/>
      <c r="D211" s="7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2:17" x14ac:dyDescent="0.2">
      <c r="B212" s="74"/>
      <c r="C212" s="74"/>
      <c r="D212" s="7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2:17" x14ac:dyDescent="0.2">
      <c r="B213" s="74"/>
      <c r="C213" s="74"/>
      <c r="D213" s="7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2:17" x14ac:dyDescent="0.2">
      <c r="B214" s="74"/>
      <c r="C214" s="74"/>
      <c r="D214" s="7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2:17" x14ac:dyDescent="0.2">
      <c r="B215" s="74"/>
      <c r="C215" s="74"/>
      <c r="D215" s="7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2:17" x14ac:dyDescent="0.2">
      <c r="B216" s="74"/>
      <c r="C216" s="74"/>
      <c r="D216" s="7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2:17" x14ac:dyDescent="0.2">
      <c r="B217" s="74"/>
      <c r="C217" s="74"/>
      <c r="D217" s="7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2:17" x14ac:dyDescent="0.2">
      <c r="B218" s="74"/>
      <c r="C218" s="74"/>
      <c r="D218" s="7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2:17" x14ac:dyDescent="0.2">
      <c r="B219" s="74"/>
      <c r="C219" s="74"/>
      <c r="D219" s="7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2:17" x14ac:dyDescent="0.2">
      <c r="B220" s="74"/>
      <c r="C220" s="74"/>
      <c r="D220" s="7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2:17" x14ac:dyDescent="0.2">
      <c r="B221" s="74"/>
      <c r="C221" s="74"/>
      <c r="D221" s="7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2:17" x14ac:dyDescent="0.2">
      <c r="B222" s="74"/>
      <c r="C222" s="74"/>
      <c r="D222" s="7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2:17" x14ac:dyDescent="0.2">
      <c r="B223" s="74"/>
      <c r="C223" s="74"/>
      <c r="D223" s="7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2:17" x14ac:dyDescent="0.2">
      <c r="B224" s="74"/>
      <c r="C224" s="74"/>
      <c r="D224" s="7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2:17" x14ac:dyDescent="0.2">
      <c r="B225" s="74"/>
      <c r="C225" s="74"/>
      <c r="D225" s="7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2:17" x14ac:dyDescent="0.2">
      <c r="B226" s="74"/>
      <c r="C226" s="74"/>
      <c r="D226" s="7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2:17" x14ac:dyDescent="0.2">
      <c r="B227" s="74"/>
      <c r="C227" s="74"/>
      <c r="D227" s="7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2:17" x14ac:dyDescent="0.2">
      <c r="B228" s="74"/>
      <c r="C228" s="74"/>
      <c r="D228" s="7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2:17" x14ac:dyDescent="0.2">
      <c r="B229" s="74"/>
      <c r="C229" s="74"/>
      <c r="D229" s="7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2:17" x14ac:dyDescent="0.2">
      <c r="B230" s="74"/>
      <c r="C230" s="74"/>
      <c r="D230" s="7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2:17" x14ac:dyDescent="0.2">
      <c r="B231" s="74"/>
      <c r="C231" s="74"/>
      <c r="D231" s="7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2:17" x14ac:dyDescent="0.2">
      <c r="B232" s="74"/>
      <c r="C232" s="74"/>
      <c r="D232" s="7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2:17" x14ac:dyDescent="0.2">
      <c r="B233" s="74"/>
      <c r="C233" s="74"/>
      <c r="D233" s="7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2:17" x14ac:dyDescent="0.2">
      <c r="B234" s="74"/>
      <c r="C234" s="74"/>
      <c r="D234" s="7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2:17" x14ac:dyDescent="0.2">
      <c r="B235" s="74"/>
      <c r="C235" s="74"/>
      <c r="D235" s="7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2:17" x14ac:dyDescent="0.2">
      <c r="B236" s="74"/>
      <c r="C236" s="74"/>
      <c r="D236" s="7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2:17" x14ac:dyDescent="0.2">
      <c r="B237" s="74"/>
      <c r="C237" s="74"/>
      <c r="D237" s="7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2:17" x14ac:dyDescent="0.2">
      <c r="B238" s="74"/>
      <c r="C238" s="74"/>
      <c r="D238" s="7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2:17" x14ac:dyDescent="0.2">
      <c r="B239" s="74"/>
      <c r="C239" s="74"/>
      <c r="D239" s="7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2:17" x14ac:dyDescent="0.2">
      <c r="B240" s="74"/>
      <c r="C240" s="74"/>
      <c r="D240" s="7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2:17" x14ac:dyDescent="0.2">
      <c r="B241" s="74"/>
      <c r="C241" s="74"/>
      <c r="D241" s="7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2:17" x14ac:dyDescent="0.2">
      <c r="B242" s="74"/>
      <c r="C242" s="74"/>
      <c r="D242" s="7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</sheetData>
  <mergeCells count="2">
    <mergeCell ref="A2:D2"/>
    <mergeCell ref="A3:D3"/>
  </mergeCells>
  <printOptions horizontalCentered="1"/>
  <pageMargins left="0.78740157480314965" right="0.78740157480314965" top="0.86614173228346458" bottom="0.82677165354330717" header="0.51181102362204722" footer="0.5118110236220472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2" customWidth="1"/>
    <col min="2" max="4" width="12.7109375" style="66" customWidth="1"/>
    <col min="5" max="7" width="14.42578125" style="66" customWidth="1"/>
    <col min="8" max="16384" width="9.140625" style="12"/>
  </cols>
  <sheetData>
    <row r="2" spans="1:19" ht="18.75" x14ac:dyDescent="0.3">
      <c r="A2" s="1" t="s">
        <v>106</v>
      </c>
      <c r="B2" s="3"/>
      <c r="C2" s="3"/>
      <c r="D2" s="3"/>
      <c r="E2" s="3"/>
      <c r="F2" s="3"/>
      <c r="G2" s="3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62"/>
    </row>
    <row r="4" spans="1:19" s="37" customFormat="1" x14ac:dyDescent="0.2">
      <c r="B4" s="94"/>
      <c r="C4" s="94"/>
      <c r="D4" s="94"/>
      <c r="E4" s="94"/>
      <c r="F4" s="94"/>
      <c r="G4" s="37" t="str">
        <f>VALUAH</f>
        <v>млн. грн</v>
      </c>
    </row>
    <row r="5" spans="1:19" s="42" customFormat="1" x14ac:dyDescent="0.2">
      <c r="A5" s="50"/>
      <c r="B5" s="10">
        <v>40908</v>
      </c>
      <c r="C5" s="10">
        <v>41274</v>
      </c>
      <c r="D5" s="10">
        <v>41639</v>
      </c>
      <c r="E5" s="10">
        <v>42004</v>
      </c>
      <c r="F5" s="10">
        <v>42369</v>
      </c>
      <c r="G5" s="10">
        <v>42551</v>
      </c>
    </row>
    <row r="6" spans="1:19" s="95" customFormat="1" ht="31.5" x14ac:dyDescent="0.2">
      <c r="A6" s="49" t="s">
        <v>108</v>
      </c>
      <c r="B6" s="67">
        <f t="shared" ref="B6:F6" si="0">B$7+B$65</f>
        <v>473185.18455820996</v>
      </c>
      <c r="C6" s="67">
        <f t="shared" si="0"/>
        <v>515510.83307649998</v>
      </c>
      <c r="D6" s="67">
        <f t="shared" si="0"/>
        <v>584786.57094877004</v>
      </c>
      <c r="E6" s="67">
        <f t="shared" si="0"/>
        <v>1100833.2167026401</v>
      </c>
      <c r="F6" s="67">
        <f t="shared" si="0"/>
        <v>1572180.1589905</v>
      </c>
      <c r="G6" s="67">
        <v>1668132.0394846599</v>
      </c>
    </row>
    <row r="7" spans="1:19" s="69" customFormat="1" ht="15" x14ac:dyDescent="0.2">
      <c r="A7" s="123" t="s">
        <v>48</v>
      </c>
      <c r="B7" s="124">
        <f t="shared" ref="B7:G7" si="1">B$8+B$33</f>
        <v>357273.86718597997</v>
      </c>
      <c r="C7" s="124">
        <f t="shared" si="1"/>
        <v>399218.23411786999</v>
      </c>
      <c r="D7" s="124">
        <f t="shared" si="1"/>
        <v>480218.62943661999</v>
      </c>
      <c r="E7" s="124">
        <f t="shared" si="1"/>
        <v>947030.46914465004</v>
      </c>
      <c r="F7" s="124">
        <f t="shared" si="1"/>
        <v>1334271.60129128</v>
      </c>
      <c r="G7" s="124">
        <f t="shared" si="1"/>
        <v>1436195.77021102</v>
      </c>
    </row>
    <row r="8" spans="1:19" s="15" customFormat="1" ht="15" outlineLevel="1" x14ac:dyDescent="0.2">
      <c r="A8" s="125" t="s">
        <v>33</v>
      </c>
      <c r="B8" s="126">
        <f t="shared" ref="B8:G8" si="2">B$9+B$31</f>
        <v>161467.00626482</v>
      </c>
      <c r="C8" s="126">
        <f t="shared" si="2"/>
        <v>190299.29770604</v>
      </c>
      <c r="D8" s="126">
        <f t="shared" si="2"/>
        <v>256959.57565806</v>
      </c>
      <c r="E8" s="126">
        <f t="shared" si="2"/>
        <v>461003.62280238996</v>
      </c>
      <c r="F8" s="126">
        <f t="shared" si="2"/>
        <v>508001.12311178993</v>
      </c>
      <c r="G8" s="126">
        <f t="shared" si="2"/>
        <v>550279.15830792999</v>
      </c>
    </row>
    <row r="9" spans="1:19" s="51" customFormat="1" ht="25.5" outlineLevel="2" collapsed="1" x14ac:dyDescent="0.2">
      <c r="A9" s="127" t="s">
        <v>83</v>
      </c>
      <c r="B9" s="128">
        <f t="shared" ref="B9:F9" si="3">SUM(B$10:B$30)</f>
        <v>158292.9457248</v>
      </c>
      <c r="C9" s="128">
        <f t="shared" si="3"/>
        <v>187257.48968850001</v>
      </c>
      <c r="D9" s="128">
        <f t="shared" si="3"/>
        <v>254050.02016300001</v>
      </c>
      <c r="E9" s="128">
        <f t="shared" si="3"/>
        <v>458226.31982980995</v>
      </c>
      <c r="F9" s="128">
        <f t="shared" si="3"/>
        <v>505356.07266168995</v>
      </c>
      <c r="G9" s="128">
        <v>547700.23411907</v>
      </c>
    </row>
    <row r="10" spans="1:19" s="52" customFormat="1" hidden="1" outlineLevel="3" x14ac:dyDescent="0.2">
      <c r="A10" s="76" t="s">
        <v>35</v>
      </c>
      <c r="B10" s="17">
        <v>0</v>
      </c>
      <c r="C10" s="17">
        <v>826.23241350000001</v>
      </c>
      <c r="D10" s="17">
        <v>1598.6</v>
      </c>
      <c r="E10" s="17">
        <v>88.426000000000002</v>
      </c>
      <c r="F10" s="17">
        <v>98.638000000000005</v>
      </c>
      <c r="G10" s="17">
        <v>0</v>
      </c>
    </row>
    <row r="11" spans="1:19" hidden="1" outlineLevel="3" x14ac:dyDescent="0.2">
      <c r="A11" s="28" t="s">
        <v>115</v>
      </c>
      <c r="B11" s="91">
        <v>0</v>
      </c>
      <c r="C11" s="91">
        <v>0</v>
      </c>
      <c r="D11" s="91">
        <v>2360.9777949999998</v>
      </c>
      <c r="E11" s="91">
        <v>0</v>
      </c>
      <c r="F11" s="91">
        <v>0</v>
      </c>
      <c r="G11" s="91">
        <v>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hidden="1" outlineLevel="3" x14ac:dyDescent="0.2">
      <c r="A12" s="28" t="s">
        <v>102</v>
      </c>
      <c r="B12" s="91">
        <v>15412.189</v>
      </c>
      <c r="C12" s="91">
        <v>15412.189</v>
      </c>
      <c r="D12" s="91">
        <v>15742.189</v>
      </c>
      <c r="E12" s="91">
        <v>50254.464999999997</v>
      </c>
      <c r="F12" s="91">
        <v>60558.463000000003</v>
      </c>
      <c r="G12" s="91">
        <v>60558.463000000003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hidden="1" outlineLevel="3" x14ac:dyDescent="0.2">
      <c r="A13" s="28" t="s">
        <v>29</v>
      </c>
      <c r="B13" s="91">
        <v>3849.9810000000002</v>
      </c>
      <c r="C13" s="91">
        <v>3849.9810000000002</v>
      </c>
      <c r="D13" s="91">
        <v>3849.9810000000002</v>
      </c>
      <c r="E13" s="91">
        <v>3849.9810000000002</v>
      </c>
      <c r="F13" s="91">
        <v>38882.981</v>
      </c>
      <c r="G13" s="91">
        <v>38882.981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hidden="1" outlineLevel="3" x14ac:dyDescent="0.2">
      <c r="A14" s="28" t="s">
        <v>46</v>
      </c>
      <c r="B14" s="91">
        <v>4628.7530951999997</v>
      </c>
      <c r="C14" s="91">
        <v>14392.811129</v>
      </c>
      <c r="D14" s="91">
        <v>2958.7168000000001</v>
      </c>
      <c r="E14" s="91">
        <v>7337.8894799999998</v>
      </c>
      <c r="F14" s="91">
        <v>8283.7102117199993</v>
      </c>
      <c r="G14" s="91">
        <v>6849.7577343100002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hidden="1" outlineLevel="3" x14ac:dyDescent="0.2">
      <c r="A15" s="28" t="s">
        <v>76</v>
      </c>
      <c r="B15" s="91">
        <v>1500</v>
      </c>
      <c r="C15" s="91">
        <v>1500</v>
      </c>
      <c r="D15" s="91">
        <v>1500</v>
      </c>
      <c r="E15" s="91">
        <v>1500</v>
      </c>
      <c r="F15" s="91">
        <v>1500</v>
      </c>
      <c r="G15" s="91">
        <v>1500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hidden="1" outlineLevel="3" x14ac:dyDescent="0.2">
      <c r="A16" s="28" t="s">
        <v>113</v>
      </c>
      <c r="B16" s="91">
        <v>0</v>
      </c>
      <c r="C16" s="91">
        <v>0</v>
      </c>
      <c r="D16" s="91">
        <v>0</v>
      </c>
      <c r="E16" s="91">
        <v>2617.63</v>
      </c>
      <c r="F16" s="91">
        <v>2617.63</v>
      </c>
      <c r="G16" s="91">
        <v>2617.63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hidden="1" outlineLevel="3" x14ac:dyDescent="0.2">
      <c r="A17" s="28" t="s">
        <v>50</v>
      </c>
      <c r="B17" s="91">
        <v>0</v>
      </c>
      <c r="C17" s="91">
        <v>0</v>
      </c>
      <c r="D17" s="91">
        <v>0</v>
      </c>
      <c r="E17" s="91">
        <v>3250</v>
      </c>
      <c r="F17" s="91">
        <v>3250</v>
      </c>
      <c r="G17" s="91">
        <v>3250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idden="1" outlineLevel="3" x14ac:dyDescent="0.2">
      <c r="A18" s="28" t="s">
        <v>90</v>
      </c>
      <c r="B18" s="91">
        <v>0</v>
      </c>
      <c r="C18" s="91">
        <v>0</v>
      </c>
      <c r="D18" s="91">
        <v>0</v>
      </c>
      <c r="E18" s="91">
        <v>15848.84</v>
      </c>
      <c r="F18" s="91">
        <v>15848.84</v>
      </c>
      <c r="G18" s="91">
        <v>15848.84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hidden="1" outlineLevel="3" x14ac:dyDescent="0.2">
      <c r="A19" s="28" t="s">
        <v>89</v>
      </c>
      <c r="B19" s="91">
        <v>2100</v>
      </c>
      <c r="C19" s="91">
        <v>5709.0358230000002</v>
      </c>
      <c r="D19" s="91">
        <v>2803.4248550000002</v>
      </c>
      <c r="E19" s="91">
        <v>769.31632000000002</v>
      </c>
      <c r="F19" s="91">
        <v>1048.92516</v>
      </c>
      <c r="G19" s="91">
        <v>18777.953378869999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idden="1" outlineLevel="3" x14ac:dyDescent="0.2">
      <c r="A20" s="28" t="s">
        <v>84</v>
      </c>
      <c r="B20" s="91">
        <v>6544.268</v>
      </c>
      <c r="C20" s="91">
        <v>11078.361602000001</v>
      </c>
      <c r="D20" s="91">
        <v>20370.806240999998</v>
      </c>
      <c r="E20" s="91">
        <v>40907.373574390003</v>
      </c>
      <c r="F20" s="91">
        <v>21910.342336000002</v>
      </c>
      <c r="G20" s="91">
        <v>48930.943947439999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idden="1" outlineLevel="3" x14ac:dyDescent="0.2">
      <c r="A21" s="28" t="s">
        <v>86</v>
      </c>
      <c r="B21" s="91">
        <v>650</v>
      </c>
      <c r="C21" s="91">
        <v>0</v>
      </c>
      <c r="D21" s="91">
        <v>0</v>
      </c>
      <c r="E21" s="91">
        <v>0</v>
      </c>
      <c r="F21" s="91">
        <v>0</v>
      </c>
      <c r="G21" s="91">
        <v>716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hidden="1" outlineLevel="3" x14ac:dyDescent="0.2">
      <c r="A22" s="28" t="s">
        <v>0</v>
      </c>
      <c r="B22" s="91">
        <v>28905.563999999998</v>
      </c>
      <c r="C22" s="91">
        <v>28454.277420999999</v>
      </c>
      <c r="D22" s="91">
        <v>34656.496490999998</v>
      </c>
      <c r="E22" s="91">
        <v>46585.054805569998</v>
      </c>
      <c r="F22" s="91">
        <v>43377.236129329998</v>
      </c>
      <c r="G22" s="91">
        <v>34006.995114400001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idden="1" outlineLevel="3" x14ac:dyDescent="0.2">
      <c r="A23" s="28" t="s">
        <v>54</v>
      </c>
      <c r="B23" s="91">
        <v>1598.269</v>
      </c>
      <c r="C23" s="91">
        <v>1598.269</v>
      </c>
      <c r="D23" s="91">
        <v>6518.1647000000003</v>
      </c>
      <c r="E23" s="91">
        <v>2922.1828599999999</v>
      </c>
      <c r="F23" s="91">
        <v>3845.1067200000002</v>
      </c>
      <c r="G23" s="91">
        <v>3981.7054400000002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idden="1" outlineLevel="3" x14ac:dyDescent="0.2">
      <c r="A24" s="28" t="s">
        <v>96</v>
      </c>
      <c r="B24" s="91">
        <v>27440.7484</v>
      </c>
      <c r="C24" s="91">
        <v>32665.693299999999</v>
      </c>
      <c r="D24" s="91">
        <v>75317.385280999995</v>
      </c>
      <c r="E24" s="91">
        <v>131379.77278984999</v>
      </c>
      <c r="F24" s="91">
        <v>160233.81210464</v>
      </c>
      <c r="G24" s="91">
        <v>161608.98950405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idden="1" outlineLevel="3" x14ac:dyDescent="0.2">
      <c r="A25" s="28" t="s">
        <v>26</v>
      </c>
      <c r="B25" s="91">
        <v>2065.2246255999999</v>
      </c>
      <c r="C25" s="91">
        <v>0</v>
      </c>
      <c r="D25" s="91">
        <v>553.79</v>
      </c>
      <c r="E25" s="91">
        <v>170</v>
      </c>
      <c r="F25" s="91">
        <v>0</v>
      </c>
      <c r="G25" s="91">
        <v>883.5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idden="1" outlineLevel="3" x14ac:dyDescent="0.2">
      <c r="A26" s="28" t="s">
        <v>16</v>
      </c>
      <c r="B26" s="91">
        <v>9500</v>
      </c>
      <c r="C26" s="91">
        <v>9500</v>
      </c>
      <c r="D26" s="91">
        <v>9500</v>
      </c>
      <c r="E26" s="91">
        <v>27100</v>
      </c>
      <c r="F26" s="91">
        <v>27100</v>
      </c>
      <c r="G26" s="91">
        <v>25600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idden="1" outlineLevel="3" x14ac:dyDescent="0.2">
      <c r="A27" s="28" t="s">
        <v>69</v>
      </c>
      <c r="B27" s="91">
        <v>24539.001</v>
      </c>
      <c r="C27" s="91">
        <v>33095.042000000001</v>
      </c>
      <c r="D27" s="91">
        <v>47143.891000000003</v>
      </c>
      <c r="E27" s="91">
        <v>54624.790999999997</v>
      </c>
      <c r="F27" s="91">
        <v>48624.790999999997</v>
      </c>
      <c r="G27" s="91">
        <v>41039.790999999997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idden="1" outlineLevel="3" x14ac:dyDescent="0.2">
      <c r="A28" s="28" t="s">
        <v>104</v>
      </c>
      <c r="B28" s="91">
        <v>14301.198</v>
      </c>
      <c r="C28" s="91">
        <v>14301.198</v>
      </c>
      <c r="D28" s="91">
        <v>14301.198</v>
      </c>
      <c r="E28" s="91">
        <v>31301.198</v>
      </c>
      <c r="F28" s="91">
        <v>31301.198</v>
      </c>
      <c r="G28" s="91">
        <v>31301.198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idden="1" outlineLevel="3" x14ac:dyDescent="0.2">
      <c r="A29" s="28" t="s">
        <v>1</v>
      </c>
      <c r="B29" s="91">
        <v>383.35060399999998</v>
      </c>
      <c r="C29" s="91">
        <v>0</v>
      </c>
      <c r="D29" s="91">
        <v>0</v>
      </c>
      <c r="E29" s="91">
        <v>845</v>
      </c>
      <c r="F29" s="91">
        <v>0</v>
      </c>
      <c r="G29" s="91">
        <v>196.56700000000001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idden="1" outlineLevel="3" x14ac:dyDescent="0.2">
      <c r="A30" s="28" t="s">
        <v>37</v>
      </c>
      <c r="B30" s="91">
        <v>14874.398999999999</v>
      </c>
      <c r="C30" s="91">
        <v>14874.398999999999</v>
      </c>
      <c r="D30" s="91">
        <v>14874.398999999999</v>
      </c>
      <c r="E30" s="91">
        <v>36874.398999999998</v>
      </c>
      <c r="F30" s="91">
        <v>36874.398999999998</v>
      </c>
      <c r="G30" s="91">
        <v>51148.919000000002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25.5" outlineLevel="2" collapsed="1" x14ac:dyDescent="0.2">
      <c r="A31" s="110" t="s">
        <v>5</v>
      </c>
      <c r="B31" s="24">
        <f t="shared" ref="B31:F31" si="4">SUM(B$32:B$32)</f>
        <v>3174.0605400200002</v>
      </c>
      <c r="C31" s="24">
        <f t="shared" si="4"/>
        <v>3041.80801754</v>
      </c>
      <c r="D31" s="24">
        <f t="shared" si="4"/>
        <v>2909.5554950599999</v>
      </c>
      <c r="E31" s="24">
        <f t="shared" si="4"/>
        <v>2777.3029725800002</v>
      </c>
      <c r="F31" s="24">
        <f t="shared" si="4"/>
        <v>2645.0504501</v>
      </c>
      <c r="G31" s="24">
        <v>2578.92418886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idden="1" outlineLevel="3" x14ac:dyDescent="0.2">
      <c r="A32" s="28" t="s">
        <v>60</v>
      </c>
      <c r="B32" s="91">
        <v>3174.0605400200002</v>
      </c>
      <c r="C32" s="91">
        <v>3041.80801754</v>
      </c>
      <c r="D32" s="91">
        <v>2909.5554950599999</v>
      </c>
      <c r="E32" s="91">
        <v>2777.3029725800002</v>
      </c>
      <c r="F32" s="91">
        <v>2645.0504501</v>
      </c>
      <c r="G32" s="91">
        <v>2578.92418886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5" outlineLevel="1" x14ac:dyDescent="0.2">
      <c r="A33" s="125" t="s">
        <v>52</v>
      </c>
      <c r="B33" s="126">
        <f t="shared" ref="B33:G33" si="5">B$34+B$41+B$49+B$52+B$63</f>
        <v>195806.86092116</v>
      </c>
      <c r="C33" s="126">
        <f t="shared" si="5"/>
        <v>208918.93641182999</v>
      </c>
      <c r="D33" s="126">
        <f t="shared" si="5"/>
        <v>223259.05377855999</v>
      </c>
      <c r="E33" s="126">
        <f t="shared" si="5"/>
        <v>486026.84634226002</v>
      </c>
      <c r="F33" s="126">
        <f t="shared" si="5"/>
        <v>826270.47817949008</v>
      </c>
      <c r="G33" s="126">
        <f t="shared" si="5"/>
        <v>885916.61190308991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25.5" outlineLevel="2" collapsed="1" x14ac:dyDescent="0.2">
      <c r="A34" s="110" t="s">
        <v>91</v>
      </c>
      <c r="B34" s="24">
        <f t="shared" ref="B34:F34" si="6">SUM(B$35:B$40)</f>
        <v>84344.831914139999</v>
      </c>
      <c r="C34" s="24">
        <f t="shared" si="6"/>
        <v>80097.203051980003</v>
      </c>
      <c r="D34" s="24">
        <f t="shared" si="6"/>
        <v>61903.650087089998</v>
      </c>
      <c r="E34" s="24">
        <f t="shared" si="6"/>
        <v>169089.90330626004</v>
      </c>
      <c r="F34" s="24">
        <f t="shared" si="6"/>
        <v>337449.29111161997</v>
      </c>
      <c r="G34" s="24">
        <v>350468.17015333998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hidden="1" outlineLevel="3" x14ac:dyDescent="0.2">
      <c r="A35" s="28" t="s">
        <v>17</v>
      </c>
      <c r="B35" s="91">
        <v>0</v>
      </c>
      <c r="C35" s="91">
        <v>0</v>
      </c>
      <c r="D35" s="91">
        <v>0</v>
      </c>
      <c r="E35" s="91">
        <v>26156.75488</v>
      </c>
      <c r="F35" s="91">
        <v>57953.115089999999</v>
      </c>
      <c r="G35" s="91">
        <v>60915.4234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hidden="1" outlineLevel="3" x14ac:dyDescent="0.2">
      <c r="A36" s="28" t="s">
        <v>61</v>
      </c>
      <c r="B36" s="91">
        <v>3553.4168591900002</v>
      </c>
      <c r="C36" s="91">
        <v>4266.7356564000002</v>
      </c>
      <c r="D36" s="91">
        <v>4766.6457536099997</v>
      </c>
      <c r="E36" s="91">
        <v>9368.9811106899997</v>
      </c>
      <c r="F36" s="91">
        <v>13990.69907051</v>
      </c>
      <c r="G36" s="91">
        <v>14735.652389319999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hidden="1" outlineLevel="3" x14ac:dyDescent="0.2">
      <c r="A37" s="28" t="s">
        <v>51</v>
      </c>
      <c r="B37" s="91">
        <v>2059.6106</v>
      </c>
      <c r="C37" s="91">
        <v>3203.3002879999999</v>
      </c>
      <c r="D37" s="91">
        <v>4283.1345544100004</v>
      </c>
      <c r="E37" s="91">
        <v>7652.9919443500003</v>
      </c>
      <c r="F37" s="91">
        <v>12530.14511808</v>
      </c>
      <c r="G37" s="91">
        <v>13061.065945689999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hidden="1" outlineLevel="3" x14ac:dyDescent="0.2">
      <c r="A38" s="28" t="s">
        <v>42</v>
      </c>
      <c r="B38" s="91">
        <v>24084.69396995</v>
      </c>
      <c r="C38" s="91">
        <v>24233.517043200001</v>
      </c>
      <c r="D38" s="91">
        <v>24539.548446559998</v>
      </c>
      <c r="E38" s="91">
        <v>68318.982284140002</v>
      </c>
      <c r="F38" s="91">
        <v>124747.12580343999</v>
      </c>
      <c r="G38" s="91">
        <v>127710.12937867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hidden="1" outlineLevel="3" x14ac:dyDescent="0.2">
      <c r="A39" s="28" t="s">
        <v>58</v>
      </c>
      <c r="B39" s="91">
        <v>54647.110484999997</v>
      </c>
      <c r="C39" s="91">
        <v>48393.650064380003</v>
      </c>
      <c r="D39" s="91">
        <v>28314.321332510001</v>
      </c>
      <c r="E39" s="91">
        <v>57585.097236879999</v>
      </c>
      <c r="F39" s="91">
        <v>128207.69715962</v>
      </c>
      <c r="G39" s="91">
        <v>134024.66063649001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hidden="1" outlineLevel="3" x14ac:dyDescent="0.2">
      <c r="A40" s="28" t="s">
        <v>14</v>
      </c>
      <c r="B40" s="91">
        <v>0</v>
      </c>
      <c r="C40" s="91">
        <v>0</v>
      </c>
      <c r="D40" s="91">
        <v>0</v>
      </c>
      <c r="E40" s="91">
        <v>7.0958502000000001</v>
      </c>
      <c r="F40" s="91">
        <v>20.508869969999999</v>
      </c>
      <c r="G40" s="91">
        <v>21.238403170000002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ht="25.5" outlineLevel="2" collapsed="1" x14ac:dyDescent="0.2">
      <c r="A41" s="110" t="s">
        <v>3</v>
      </c>
      <c r="B41" s="24">
        <f t="shared" ref="B41:F41" si="7">SUM(B$42:B$48)</f>
        <v>10720.93919981</v>
      </c>
      <c r="C41" s="24">
        <f t="shared" si="7"/>
        <v>9099.5013746799996</v>
      </c>
      <c r="D41" s="24">
        <f t="shared" si="7"/>
        <v>7278.9285748700013</v>
      </c>
      <c r="E41" s="24">
        <f t="shared" si="7"/>
        <v>16372.261708800001</v>
      </c>
      <c r="F41" s="24">
        <f t="shared" si="7"/>
        <v>32708.527153449999</v>
      </c>
      <c r="G41" s="24">
        <v>44296.311358029998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hidden="1" outlineLevel="3" x14ac:dyDescent="0.2">
      <c r="A42" s="28" t="s">
        <v>67</v>
      </c>
      <c r="B42" s="91">
        <v>166.89049965999999</v>
      </c>
      <c r="C42" s="91">
        <v>84.649745980000006</v>
      </c>
      <c r="D42" s="91">
        <v>0</v>
      </c>
      <c r="E42" s="91">
        <v>0</v>
      </c>
      <c r="F42" s="91">
        <v>0</v>
      </c>
      <c r="G42" s="91"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hidden="1" outlineLevel="3" x14ac:dyDescent="0.2">
      <c r="A43" s="28" t="s">
        <v>65</v>
      </c>
      <c r="B43" s="91">
        <v>0</v>
      </c>
      <c r="C43" s="91">
        <v>0</v>
      </c>
      <c r="D43" s="91">
        <v>0</v>
      </c>
      <c r="E43" s="91">
        <v>2712.1071999999999</v>
      </c>
      <c r="F43" s="91">
        <v>6914.0144</v>
      </c>
      <c r="G43" s="91">
        <v>7652.8188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idden="1" outlineLevel="3" x14ac:dyDescent="0.2">
      <c r="A44" s="28" t="s">
        <v>23</v>
      </c>
      <c r="B44" s="91">
        <v>822.06375946000003</v>
      </c>
      <c r="C44" s="91">
        <v>481.92545175999999</v>
      </c>
      <c r="D44" s="91">
        <v>106.48884857</v>
      </c>
      <c r="E44" s="91">
        <v>134.63035600000001</v>
      </c>
      <c r="F44" s="91">
        <v>5428.1877029999996</v>
      </c>
      <c r="G44" s="91">
        <v>5705.6527800000003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hidden="1" outlineLevel="3" x14ac:dyDescent="0.2">
      <c r="A45" s="28" t="s">
        <v>6</v>
      </c>
      <c r="B45" s="91">
        <v>7183.6760002299998</v>
      </c>
      <c r="C45" s="91">
        <v>6405.2373889800001</v>
      </c>
      <c r="D45" s="91">
        <v>5623.9216389800004</v>
      </c>
      <c r="E45" s="91">
        <v>9553.4720563400006</v>
      </c>
      <c r="F45" s="91">
        <v>14540.944745860001</v>
      </c>
      <c r="G45" s="91">
        <v>15058.18933949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idden="1" outlineLevel="3" x14ac:dyDescent="0.2">
      <c r="A46" s="28" t="s">
        <v>62</v>
      </c>
      <c r="B46" s="91">
        <v>434.65931986999999</v>
      </c>
      <c r="C46" s="91">
        <v>264.86239852</v>
      </c>
      <c r="D46" s="91">
        <v>94.891391319999997</v>
      </c>
      <c r="E46" s="91">
        <v>164.73260006000001</v>
      </c>
      <c r="F46" s="91">
        <v>216.53395599999999</v>
      </c>
      <c r="G46" s="91">
        <v>224.23641412000001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idden="1" outlineLevel="3" x14ac:dyDescent="0.2">
      <c r="A47" s="28" t="s">
        <v>39</v>
      </c>
      <c r="B47" s="91">
        <v>43.393483029999999</v>
      </c>
      <c r="C47" s="91">
        <v>22.20053566</v>
      </c>
      <c r="D47" s="91">
        <v>0</v>
      </c>
      <c r="E47" s="91">
        <v>0</v>
      </c>
      <c r="F47" s="91">
        <v>0</v>
      </c>
      <c r="G47" s="91">
        <v>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idden="1" outlineLevel="3" x14ac:dyDescent="0.2">
      <c r="A48" s="28" t="s">
        <v>66</v>
      </c>
      <c r="B48" s="91">
        <v>2070.2561375599998</v>
      </c>
      <c r="C48" s="91">
        <v>1840.6258537799999</v>
      </c>
      <c r="D48" s="91">
        <v>1453.626696</v>
      </c>
      <c r="E48" s="91">
        <v>3807.3194963999999</v>
      </c>
      <c r="F48" s="91">
        <v>5608.8463485900002</v>
      </c>
      <c r="G48" s="91">
        <v>15655.414024420001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25.5" outlineLevel="2" collapsed="1" x14ac:dyDescent="0.2">
      <c r="A49" s="110" t="s">
        <v>13</v>
      </c>
      <c r="B49" s="24">
        <f t="shared" ref="B49:F49" si="8">SUM(B$50:B$51)</f>
        <v>15980.12653121</v>
      </c>
      <c r="C49" s="24">
        <f t="shared" si="8"/>
        <v>0.53875717000000001</v>
      </c>
      <c r="D49" s="24">
        <f t="shared" si="8"/>
        <v>0.56454459999999995</v>
      </c>
      <c r="E49" s="24">
        <f t="shared" si="8"/>
        <v>0.98336319999999999</v>
      </c>
      <c r="F49" s="24">
        <f t="shared" si="8"/>
        <v>1.3407676100000001</v>
      </c>
      <c r="G49" s="24">
        <v>1.40930175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hidden="1" outlineLevel="3" x14ac:dyDescent="0.2">
      <c r="A50" s="28" t="s">
        <v>49</v>
      </c>
      <c r="B50" s="91">
        <v>0.52653121000000003</v>
      </c>
      <c r="C50" s="91">
        <v>0.53875717000000001</v>
      </c>
      <c r="D50" s="91">
        <v>0.56454459999999995</v>
      </c>
      <c r="E50" s="91">
        <v>0.98336319999999999</v>
      </c>
      <c r="F50" s="91">
        <v>1.3407676100000001</v>
      </c>
      <c r="G50" s="91">
        <v>1.40930175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hidden="1" outlineLevel="3" x14ac:dyDescent="0.2">
      <c r="A51" s="28" t="s">
        <v>25</v>
      </c>
      <c r="B51" s="91">
        <v>15979.6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ht="25.5" outlineLevel="2" collapsed="1" x14ac:dyDescent="0.2">
      <c r="A52" s="110" t="s">
        <v>92</v>
      </c>
      <c r="B52" s="24">
        <f t="shared" ref="B52:F52" si="9">SUM(B$53:B$62)</f>
        <v>69697.741800000003</v>
      </c>
      <c r="C52" s="24">
        <f t="shared" si="9"/>
        <v>104636.2032</v>
      </c>
      <c r="D52" s="24">
        <f t="shared" si="9"/>
        <v>138909.068</v>
      </c>
      <c r="E52" s="24">
        <f t="shared" si="9"/>
        <v>272509.34659999999</v>
      </c>
      <c r="F52" s="24">
        <f t="shared" si="9"/>
        <v>415269.93272281002</v>
      </c>
      <c r="G52" s="24">
        <v>448456.30354196997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hidden="1" outlineLevel="3" x14ac:dyDescent="0.2">
      <c r="A53" s="28" t="s">
        <v>11</v>
      </c>
      <c r="B53" s="91">
        <v>7989.8</v>
      </c>
      <c r="C53" s="91">
        <v>7993</v>
      </c>
      <c r="D53" s="91">
        <v>0</v>
      </c>
      <c r="E53" s="91">
        <v>0</v>
      </c>
      <c r="F53" s="91">
        <v>0</v>
      </c>
      <c r="G53" s="91"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hidden="1" outlineLevel="3" x14ac:dyDescent="0.2">
      <c r="A54" s="28" t="s">
        <v>15</v>
      </c>
      <c r="B54" s="91">
        <v>6178.8317999999999</v>
      </c>
      <c r="C54" s="91">
        <v>6322.3032000000003</v>
      </c>
      <c r="D54" s="91">
        <v>6624.9179999999997</v>
      </c>
      <c r="E54" s="91">
        <v>11539.7448</v>
      </c>
      <c r="F54" s="91">
        <v>0</v>
      </c>
      <c r="G54" s="91">
        <v>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hidden="1" outlineLevel="3" x14ac:dyDescent="0.2">
      <c r="A55" s="28" t="s">
        <v>20</v>
      </c>
      <c r="B55" s="91">
        <v>7989.8</v>
      </c>
      <c r="C55" s="91">
        <v>7993</v>
      </c>
      <c r="D55" s="91">
        <v>7993</v>
      </c>
      <c r="E55" s="91">
        <v>15768.556</v>
      </c>
      <c r="F55" s="91">
        <v>0</v>
      </c>
      <c r="G55" s="91"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hidden="1" outlineLevel="3" x14ac:dyDescent="0.2">
      <c r="A56" s="28" t="s">
        <v>21</v>
      </c>
      <c r="B56" s="91">
        <v>9587.76</v>
      </c>
      <c r="C56" s="91">
        <v>5595.1</v>
      </c>
      <c r="D56" s="91">
        <v>5595.1</v>
      </c>
      <c r="E56" s="91">
        <v>11037.9892</v>
      </c>
      <c r="F56" s="91">
        <v>0</v>
      </c>
      <c r="G56" s="91">
        <v>0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hidden="1" outlineLevel="3" x14ac:dyDescent="0.2">
      <c r="A57" s="28" t="s">
        <v>70</v>
      </c>
      <c r="B57" s="91">
        <v>15979.6</v>
      </c>
      <c r="C57" s="91">
        <v>15986</v>
      </c>
      <c r="D57" s="91">
        <v>15986</v>
      </c>
      <c r="E57" s="91">
        <v>31537.112000000001</v>
      </c>
      <c r="F57" s="91">
        <v>0</v>
      </c>
      <c r="G57" s="91">
        <v>0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hidden="1" outlineLevel="3" x14ac:dyDescent="0.2">
      <c r="A58" s="28" t="s">
        <v>72</v>
      </c>
      <c r="B58" s="91">
        <v>21971.95</v>
      </c>
      <c r="C58" s="91">
        <v>21980.75</v>
      </c>
      <c r="D58" s="91">
        <v>21980.75</v>
      </c>
      <c r="E58" s="91">
        <v>43363.529000000002</v>
      </c>
      <c r="F58" s="91">
        <v>0</v>
      </c>
      <c r="G58" s="91">
        <v>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hidden="1" outlineLevel="3" x14ac:dyDescent="0.2">
      <c r="A59" s="28" t="s">
        <v>73</v>
      </c>
      <c r="B59" s="91">
        <v>0</v>
      </c>
      <c r="C59" s="91">
        <v>38766.050000000003</v>
      </c>
      <c r="D59" s="91">
        <v>46759.05</v>
      </c>
      <c r="E59" s="91">
        <v>76477.496599999999</v>
      </c>
      <c r="F59" s="91">
        <v>0</v>
      </c>
      <c r="G59" s="91">
        <v>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hidden="1" outlineLevel="3" x14ac:dyDescent="0.2">
      <c r="A60" s="28" t="s">
        <v>75</v>
      </c>
      <c r="B60" s="91">
        <v>0</v>
      </c>
      <c r="C60" s="91">
        <v>0</v>
      </c>
      <c r="D60" s="91">
        <v>33970.25</v>
      </c>
      <c r="E60" s="91">
        <v>67016.362999999998</v>
      </c>
      <c r="F60" s="91">
        <v>72002.001000000004</v>
      </c>
      <c r="G60" s="91">
        <v>74563.226999999999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hidden="1" outlineLevel="3" x14ac:dyDescent="0.2">
      <c r="A61" s="28" t="s">
        <v>77</v>
      </c>
      <c r="B61" s="91">
        <v>0</v>
      </c>
      <c r="C61" s="91">
        <v>0</v>
      </c>
      <c r="D61" s="91">
        <v>0</v>
      </c>
      <c r="E61" s="91">
        <v>15768.556</v>
      </c>
      <c r="F61" s="91">
        <v>24000.667000000001</v>
      </c>
      <c r="G61" s="91">
        <v>24854.409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hidden="1" outlineLevel="3" x14ac:dyDescent="0.2">
      <c r="A62" s="28" t="s">
        <v>80</v>
      </c>
      <c r="B62" s="91">
        <v>0</v>
      </c>
      <c r="C62" s="91">
        <v>0</v>
      </c>
      <c r="D62" s="91">
        <v>0</v>
      </c>
      <c r="E62" s="91">
        <v>0</v>
      </c>
      <c r="F62" s="91">
        <v>319267.26472281001</v>
      </c>
      <c r="G62" s="91">
        <v>349038.66754196997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outlineLevel="2" collapsed="1" x14ac:dyDescent="0.2">
      <c r="A63" s="63" t="s">
        <v>4</v>
      </c>
      <c r="B63" s="24">
        <f t="shared" ref="B63:F63" si="10">SUM(B$64:B$64)</f>
        <v>15063.221476000001</v>
      </c>
      <c r="C63" s="24">
        <f t="shared" si="10"/>
        <v>15085.490028</v>
      </c>
      <c r="D63" s="24">
        <f t="shared" si="10"/>
        <v>15166.842572</v>
      </c>
      <c r="E63" s="24">
        <f t="shared" si="10"/>
        <v>28054.351363999998</v>
      </c>
      <c r="F63" s="24">
        <f t="shared" si="10"/>
        <v>40841.386423999997</v>
      </c>
      <c r="G63" s="24">
        <v>42694.417547999998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17" hidden="1" outlineLevel="3" x14ac:dyDescent="0.2">
      <c r="A64" s="28" t="s">
        <v>58</v>
      </c>
      <c r="B64" s="91">
        <v>15063.221476000001</v>
      </c>
      <c r="C64" s="91">
        <v>15085.490028</v>
      </c>
      <c r="D64" s="91">
        <v>15166.842572</v>
      </c>
      <c r="E64" s="91">
        <v>28054.351363999998</v>
      </c>
      <c r="F64" s="91">
        <v>40841.386423999997</v>
      </c>
      <c r="G64" s="91">
        <v>42694.417547999998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ht="15" x14ac:dyDescent="0.2">
      <c r="A65" s="123" t="s">
        <v>71</v>
      </c>
      <c r="B65" s="124">
        <f t="shared" ref="B65:G65" si="11">B$66+B$86</f>
        <v>115911.31737223001</v>
      </c>
      <c r="C65" s="124">
        <f t="shared" si="11"/>
        <v>116292.59895863</v>
      </c>
      <c r="D65" s="124">
        <f t="shared" si="11"/>
        <v>104567.94151215001</v>
      </c>
      <c r="E65" s="124">
        <f t="shared" si="11"/>
        <v>153802.74755798999</v>
      </c>
      <c r="F65" s="124">
        <f t="shared" si="11"/>
        <v>237908.55769921996</v>
      </c>
      <c r="G65" s="124">
        <f t="shared" si="11"/>
        <v>231936.26927364003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ht="15" outlineLevel="1" x14ac:dyDescent="0.2">
      <c r="A66" s="125" t="s">
        <v>33</v>
      </c>
      <c r="B66" s="126">
        <f t="shared" ref="B66:G66" si="12">B$67+B$80+B$84</f>
        <v>12303.193230819999</v>
      </c>
      <c r="C66" s="126">
        <f t="shared" si="12"/>
        <v>16211.41590439</v>
      </c>
      <c r="D66" s="126">
        <f t="shared" si="12"/>
        <v>27129.14981069</v>
      </c>
      <c r="E66" s="126">
        <f t="shared" si="12"/>
        <v>27863.284562589997</v>
      </c>
      <c r="F66" s="126">
        <f t="shared" si="12"/>
        <v>21459.454905539998</v>
      </c>
      <c r="G66" s="126">
        <f t="shared" si="12"/>
        <v>20411.690076989998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ht="25.5" outlineLevel="2" collapsed="1" x14ac:dyDescent="0.2">
      <c r="A67" s="110" t="s">
        <v>83</v>
      </c>
      <c r="B67" s="24">
        <f t="shared" ref="B67:F67" si="13">SUM(B$68:B$79)</f>
        <v>5812.98205082</v>
      </c>
      <c r="C67" s="24">
        <f t="shared" si="13"/>
        <v>9971.2047243899997</v>
      </c>
      <c r="D67" s="24">
        <f t="shared" si="13"/>
        <v>21135.767983260001</v>
      </c>
      <c r="E67" s="24">
        <f t="shared" si="13"/>
        <v>21567.011599999998</v>
      </c>
      <c r="F67" s="24">
        <f t="shared" si="13"/>
        <v>16400.011599999998</v>
      </c>
      <c r="G67" s="24">
        <v>16200.0116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hidden="1" outlineLevel="3" x14ac:dyDescent="0.2">
      <c r="A68" s="28" t="s">
        <v>38</v>
      </c>
      <c r="B68" s="91">
        <v>1619.56445082</v>
      </c>
      <c r="C68" s="91">
        <v>1567.7871243899999</v>
      </c>
      <c r="D68" s="91">
        <v>999.85038325999994</v>
      </c>
      <c r="E68" s="91">
        <v>0</v>
      </c>
      <c r="F68" s="91">
        <v>0</v>
      </c>
      <c r="G68" s="91">
        <v>0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hidden="1" outlineLevel="3" x14ac:dyDescent="0.2">
      <c r="A69" s="28" t="s">
        <v>97</v>
      </c>
      <c r="B69" s="91">
        <v>1.1599999999999999E-2</v>
      </c>
      <c r="C69" s="91">
        <v>1.1599999999999999E-2</v>
      </c>
      <c r="D69" s="91">
        <v>1.1599999999999999E-2</v>
      </c>
      <c r="E69" s="91">
        <v>1.1599999999999999E-2</v>
      </c>
      <c r="F69" s="91">
        <v>1.1599999999999999E-2</v>
      </c>
      <c r="G69" s="91">
        <v>1.1599999999999999E-2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hidden="1" outlineLevel="3" x14ac:dyDescent="0.2">
      <c r="A70" s="28" t="s">
        <v>31</v>
      </c>
      <c r="B70" s="91">
        <v>0</v>
      </c>
      <c r="C70" s="91">
        <v>0</v>
      </c>
      <c r="D70" s="91">
        <v>0</v>
      </c>
      <c r="E70" s="91">
        <v>1000</v>
      </c>
      <c r="F70" s="91">
        <v>1000</v>
      </c>
      <c r="G70" s="91">
        <v>1000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hidden="1" outlineLevel="3" x14ac:dyDescent="0.2">
      <c r="A71" s="28" t="s">
        <v>34</v>
      </c>
      <c r="B71" s="91">
        <v>1607.5</v>
      </c>
      <c r="C71" s="91">
        <v>1817.5</v>
      </c>
      <c r="D71" s="91">
        <v>1800</v>
      </c>
      <c r="E71" s="91">
        <v>3000</v>
      </c>
      <c r="F71" s="91">
        <v>3000</v>
      </c>
      <c r="G71" s="91">
        <v>3000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idden="1" outlineLevel="3" x14ac:dyDescent="0.2">
      <c r="A72" s="28" t="s">
        <v>114</v>
      </c>
      <c r="B72" s="91">
        <v>400</v>
      </c>
      <c r="C72" s="91">
        <v>400</v>
      </c>
      <c r="D72" s="91">
        <v>1400</v>
      </c>
      <c r="E72" s="91">
        <v>3200</v>
      </c>
      <c r="F72" s="91">
        <v>3200</v>
      </c>
      <c r="G72" s="91">
        <v>3000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hidden="1" outlineLevel="3" x14ac:dyDescent="0.2">
      <c r="A73" s="28" t="s">
        <v>53</v>
      </c>
      <c r="B73" s="91">
        <v>578.90599999999995</v>
      </c>
      <c r="C73" s="91">
        <v>578.90599999999995</v>
      </c>
      <c r="D73" s="91">
        <v>578.90599999999995</v>
      </c>
      <c r="E73" s="91">
        <v>0</v>
      </c>
      <c r="F73" s="91">
        <v>0</v>
      </c>
      <c r="G73" s="91">
        <v>0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hidden="1" outlineLevel="3" x14ac:dyDescent="0.2">
      <c r="A74" s="28" t="s">
        <v>94</v>
      </c>
      <c r="B74" s="91">
        <v>0</v>
      </c>
      <c r="C74" s="91">
        <v>0</v>
      </c>
      <c r="D74" s="91">
        <v>4800</v>
      </c>
      <c r="E74" s="91">
        <v>4800</v>
      </c>
      <c r="F74" s="91">
        <v>4800</v>
      </c>
      <c r="G74" s="91">
        <v>4800</v>
      </c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7" hidden="1" outlineLevel="3" x14ac:dyDescent="0.2">
      <c r="A75" s="28" t="s">
        <v>88</v>
      </c>
      <c r="B75" s="91">
        <v>0</v>
      </c>
      <c r="C75" s="91">
        <v>0</v>
      </c>
      <c r="D75" s="91">
        <v>1550</v>
      </c>
      <c r="E75" s="91">
        <v>0</v>
      </c>
      <c r="F75" s="91">
        <v>0</v>
      </c>
      <c r="G75" s="91">
        <v>0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hidden="1" outlineLevel="3" x14ac:dyDescent="0.2">
      <c r="A76" s="28" t="s">
        <v>28</v>
      </c>
      <c r="B76" s="91">
        <v>0</v>
      </c>
      <c r="C76" s="91">
        <v>4000</v>
      </c>
      <c r="D76" s="91">
        <v>4250</v>
      </c>
      <c r="E76" s="91">
        <v>4250</v>
      </c>
      <c r="F76" s="91">
        <v>250</v>
      </c>
      <c r="G76" s="91">
        <v>250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hidden="1" outlineLevel="3" x14ac:dyDescent="0.2">
      <c r="A77" s="28" t="s">
        <v>112</v>
      </c>
      <c r="B77" s="91">
        <v>0</v>
      </c>
      <c r="C77" s="91">
        <v>0</v>
      </c>
      <c r="D77" s="91">
        <v>4150</v>
      </c>
      <c r="E77" s="91">
        <v>4150</v>
      </c>
      <c r="F77" s="91">
        <v>4150</v>
      </c>
      <c r="G77" s="91">
        <v>4150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hidden="1" outlineLevel="3" x14ac:dyDescent="0.2">
      <c r="A78" s="28" t="s">
        <v>95</v>
      </c>
      <c r="B78" s="91">
        <v>880</v>
      </c>
      <c r="C78" s="91">
        <v>880</v>
      </c>
      <c r="D78" s="91">
        <v>880</v>
      </c>
      <c r="E78" s="91">
        <v>440</v>
      </c>
      <c r="F78" s="91">
        <v>0</v>
      </c>
      <c r="G78" s="91">
        <v>0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hidden="1" outlineLevel="3" x14ac:dyDescent="0.2">
      <c r="A79" s="28" t="s">
        <v>12</v>
      </c>
      <c r="B79" s="91">
        <v>727</v>
      </c>
      <c r="C79" s="91">
        <v>727</v>
      </c>
      <c r="D79" s="91">
        <v>727</v>
      </c>
      <c r="E79" s="91">
        <v>727</v>
      </c>
      <c r="F79" s="91">
        <v>0</v>
      </c>
      <c r="G79" s="91">
        <v>0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ht="25.5" outlineLevel="2" collapsed="1" x14ac:dyDescent="0.2">
      <c r="A80" s="110" t="s">
        <v>5</v>
      </c>
      <c r="B80" s="24">
        <f t="shared" ref="B80:F80" si="14">SUM(B$81:B$83)</f>
        <v>6489.2565299999997</v>
      </c>
      <c r="C80" s="24">
        <f t="shared" si="14"/>
        <v>6239.2565299999997</v>
      </c>
      <c r="D80" s="24">
        <f t="shared" si="14"/>
        <v>5992.4271774299996</v>
      </c>
      <c r="E80" s="24">
        <f t="shared" si="14"/>
        <v>6295.3183125900005</v>
      </c>
      <c r="F80" s="24">
        <f t="shared" si="14"/>
        <v>5058.4886555400008</v>
      </c>
      <c r="G80" s="24">
        <v>4210.7238269899999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hidden="1" outlineLevel="3" x14ac:dyDescent="0.2">
      <c r="A81" s="28" t="s">
        <v>7</v>
      </c>
      <c r="B81" s="91">
        <v>2100</v>
      </c>
      <c r="C81" s="91">
        <v>2100</v>
      </c>
      <c r="D81" s="91">
        <v>2100</v>
      </c>
      <c r="E81" s="91">
        <v>2100</v>
      </c>
      <c r="F81" s="91">
        <v>1050</v>
      </c>
      <c r="G81" s="91">
        <v>525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hidden="1" outlineLevel="3" x14ac:dyDescent="0.2">
      <c r="A82" s="28" t="s">
        <v>68</v>
      </c>
      <c r="B82" s="91">
        <v>4389.2565299999997</v>
      </c>
      <c r="C82" s="91">
        <v>4139.2565299999997</v>
      </c>
      <c r="D82" s="91">
        <v>3892.42717743</v>
      </c>
      <c r="E82" s="91">
        <v>4009.8623181500002</v>
      </c>
      <c r="F82" s="91">
        <v>3859.8623181500002</v>
      </c>
      <c r="G82" s="91">
        <v>3555.5123181499998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hidden="1" outlineLevel="3" x14ac:dyDescent="0.2">
      <c r="A83" s="28" t="s">
        <v>18</v>
      </c>
      <c r="B83" s="91">
        <v>0</v>
      </c>
      <c r="C83" s="91">
        <v>0</v>
      </c>
      <c r="D83" s="91">
        <v>0</v>
      </c>
      <c r="E83" s="91">
        <v>185.45599444000001</v>
      </c>
      <c r="F83" s="91">
        <v>148.62633739</v>
      </c>
      <c r="G83" s="91">
        <v>130.21150883999999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outlineLevel="2" collapsed="1" x14ac:dyDescent="0.2">
      <c r="A84" s="63" t="s">
        <v>85</v>
      </c>
      <c r="B84" s="24">
        <f t="shared" ref="B84:F84" si="15">SUM(B$85:B$85)</f>
        <v>0.95465</v>
      </c>
      <c r="C84" s="24">
        <f t="shared" si="15"/>
        <v>0.95465</v>
      </c>
      <c r="D84" s="24">
        <f t="shared" si="15"/>
        <v>0.95465</v>
      </c>
      <c r="E84" s="24">
        <f t="shared" si="15"/>
        <v>0.95465</v>
      </c>
      <c r="F84" s="24">
        <f t="shared" si="15"/>
        <v>0.95465</v>
      </c>
      <c r="G84" s="24">
        <v>0.95465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hidden="1" outlineLevel="3" x14ac:dyDescent="0.2">
      <c r="A85" s="28" t="s">
        <v>110</v>
      </c>
      <c r="B85" s="91">
        <v>0.95465</v>
      </c>
      <c r="C85" s="91">
        <v>0.95465</v>
      </c>
      <c r="D85" s="91">
        <v>0.95465</v>
      </c>
      <c r="E85" s="91">
        <v>0.95465</v>
      </c>
      <c r="F85" s="91">
        <v>0.95465</v>
      </c>
      <c r="G85" s="91">
        <v>0.95465</v>
      </c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5" outlineLevel="1" x14ac:dyDescent="0.2">
      <c r="A86" s="125" t="s">
        <v>52</v>
      </c>
      <c r="B86" s="126">
        <f t="shared" ref="B86:G86" si="16">B$87+B$93+B$95+B$108+B$112</f>
        <v>103608.12414141001</v>
      </c>
      <c r="C86" s="126">
        <f t="shared" si="16"/>
        <v>100081.18305424</v>
      </c>
      <c r="D86" s="126">
        <f t="shared" si="16"/>
        <v>77438.79170146001</v>
      </c>
      <c r="E86" s="126">
        <f t="shared" si="16"/>
        <v>125939.46299539998</v>
      </c>
      <c r="F86" s="126">
        <f t="shared" si="16"/>
        <v>216449.10279367998</v>
      </c>
      <c r="G86" s="126">
        <f t="shared" si="16"/>
        <v>211524.57919665004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ht="25.5" outlineLevel="2" collapsed="1" x14ac:dyDescent="0.2">
      <c r="A87" s="110" t="s">
        <v>91</v>
      </c>
      <c r="B87" s="24">
        <f t="shared" ref="B87:F87" si="17">SUM(B$88:B$92)</f>
        <v>61533.96681351</v>
      </c>
      <c r="C87" s="24">
        <f t="shared" si="17"/>
        <v>40557.833932560003</v>
      </c>
      <c r="D87" s="24">
        <f t="shared" si="17"/>
        <v>16225.621553159999</v>
      </c>
      <c r="E87" s="24">
        <f t="shared" si="17"/>
        <v>40110.556680459995</v>
      </c>
      <c r="F87" s="24">
        <f t="shared" si="17"/>
        <v>140833.80311661999</v>
      </c>
      <c r="G87" s="24">
        <v>146742.19082188001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idden="1" outlineLevel="3" x14ac:dyDescent="0.2">
      <c r="A88" s="28" t="s">
        <v>8</v>
      </c>
      <c r="B88" s="91">
        <v>443.25408397000001</v>
      </c>
      <c r="C88" s="91">
        <v>379.4576859</v>
      </c>
      <c r="D88" s="91">
        <v>318.37813165</v>
      </c>
      <c r="E88" s="91">
        <v>451.45045025000002</v>
      </c>
      <c r="F88" s="91">
        <v>456.63837268999998</v>
      </c>
      <c r="G88" s="91">
        <v>394.32825062000001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hidden="1" outlineLevel="3" x14ac:dyDescent="0.2">
      <c r="A89" s="28" t="s">
        <v>61</v>
      </c>
      <c r="B89" s="91">
        <v>1010.01266708</v>
      </c>
      <c r="C89" s="91">
        <v>904.24261813999999</v>
      </c>
      <c r="D89" s="91">
        <v>782.19066155999997</v>
      </c>
      <c r="E89" s="91">
        <v>1392.50725657</v>
      </c>
      <c r="F89" s="91">
        <v>3050.1432933199999</v>
      </c>
      <c r="G89" s="91">
        <v>1789.4480529</v>
      </c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hidden="1" outlineLevel="3" x14ac:dyDescent="0.2">
      <c r="A90" s="28" t="s">
        <v>51</v>
      </c>
      <c r="B90" s="91">
        <v>0</v>
      </c>
      <c r="C90" s="91">
        <v>0</v>
      </c>
      <c r="D90" s="91">
        <v>0</v>
      </c>
      <c r="E90" s="91">
        <v>0</v>
      </c>
      <c r="F90" s="91">
        <v>0</v>
      </c>
      <c r="G90" s="91">
        <v>137.8177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hidden="1" outlineLevel="3" x14ac:dyDescent="0.2">
      <c r="A91" s="28" t="s">
        <v>42</v>
      </c>
      <c r="B91" s="91">
        <v>1262.9907974600001</v>
      </c>
      <c r="C91" s="91">
        <v>1483.62980227</v>
      </c>
      <c r="D91" s="91">
        <v>1948.24073307</v>
      </c>
      <c r="E91" s="91">
        <v>5807.7372910499998</v>
      </c>
      <c r="F91" s="91">
        <v>9418.9829975699995</v>
      </c>
      <c r="G91" s="91">
        <v>10709.19082528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hidden="1" outlineLevel="3" x14ac:dyDescent="0.2">
      <c r="A92" s="28" t="s">
        <v>58</v>
      </c>
      <c r="B92" s="91">
        <v>58817.709264999998</v>
      </c>
      <c r="C92" s="91">
        <v>37790.503826250002</v>
      </c>
      <c r="D92" s="91">
        <v>13176.812026879999</v>
      </c>
      <c r="E92" s="91">
        <v>32458.861682589999</v>
      </c>
      <c r="F92" s="91">
        <v>127908.03845304</v>
      </c>
      <c r="G92" s="91">
        <v>133711.40599308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25.5" outlineLevel="2" collapsed="1" x14ac:dyDescent="0.2">
      <c r="A93" s="110" t="s">
        <v>3</v>
      </c>
      <c r="B93" s="24">
        <f t="shared" ref="B93:F93" si="18">SUM(B$94:B$94)</f>
        <v>1522.80442569</v>
      </c>
      <c r="C93" s="24">
        <f t="shared" si="18"/>
        <v>1980.9336450799999</v>
      </c>
      <c r="D93" s="24">
        <f t="shared" si="18"/>
        <v>1980.9336450799999</v>
      </c>
      <c r="E93" s="24">
        <f t="shared" si="18"/>
        <v>3842.7124724099999</v>
      </c>
      <c r="F93" s="24">
        <f t="shared" si="18"/>
        <v>4679.0669948200002</v>
      </c>
      <c r="G93" s="24">
        <v>4239.8202607499998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hidden="1" outlineLevel="3" x14ac:dyDescent="0.2">
      <c r="A94" s="28" t="s">
        <v>65</v>
      </c>
      <c r="B94" s="91">
        <v>1522.80442569</v>
      </c>
      <c r="C94" s="91">
        <v>1980.9336450799999</v>
      </c>
      <c r="D94" s="91">
        <v>1980.9336450799999</v>
      </c>
      <c r="E94" s="91">
        <v>3842.7124724099999</v>
      </c>
      <c r="F94" s="91">
        <v>4679.0669948200002</v>
      </c>
      <c r="G94" s="91">
        <v>4239.8202607499998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25.5" outlineLevel="2" collapsed="1" x14ac:dyDescent="0.2">
      <c r="A95" s="110" t="s">
        <v>13</v>
      </c>
      <c r="B95" s="24">
        <f t="shared" ref="B95:F95" si="19">SUM(B$96:B$107)</f>
        <v>16757.29481128</v>
      </c>
      <c r="C95" s="24">
        <f t="shared" si="19"/>
        <v>29341.600836519996</v>
      </c>
      <c r="D95" s="24">
        <f t="shared" si="19"/>
        <v>31026.026400319999</v>
      </c>
      <c r="E95" s="24">
        <f t="shared" si="19"/>
        <v>51616.024108979997</v>
      </c>
      <c r="F95" s="24">
        <f t="shared" si="19"/>
        <v>68227.550551149994</v>
      </c>
      <c r="G95" s="24">
        <v>57710.989266310004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hidden="1" outlineLevel="3" x14ac:dyDescent="0.2">
      <c r="A96" s="28" t="s">
        <v>24</v>
      </c>
      <c r="B96" s="91">
        <v>514.90264999999999</v>
      </c>
      <c r="C96" s="91">
        <v>351.23906314999999</v>
      </c>
      <c r="D96" s="91">
        <v>184.02549264000001</v>
      </c>
      <c r="E96" s="91">
        <v>0</v>
      </c>
      <c r="F96" s="91">
        <v>0</v>
      </c>
      <c r="G96" s="91">
        <v>0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idden="1" outlineLevel="3" x14ac:dyDescent="0.2">
      <c r="A97" s="28" t="s">
        <v>41</v>
      </c>
      <c r="B97" s="91">
        <v>1921.52493415</v>
      </c>
      <c r="C97" s="91">
        <v>1572.9139272</v>
      </c>
      <c r="D97" s="91">
        <v>1236.1506707799999</v>
      </c>
      <c r="E97" s="91">
        <v>1435.4757070400001</v>
      </c>
      <c r="F97" s="91">
        <v>978.60044465999999</v>
      </c>
      <c r="G97" s="91">
        <v>0</v>
      </c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idden="1" outlineLevel="3" x14ac:dyDescent="0.2">
      <c r="A98" s="28" t="s">
        <v>63</v>
      </c>
      <c r="B98" s="91">
        <v>1198.47</v>
      </c>
      <c r="C98" s="91">
        <v>1198.95</v>
      </c>
      <c r="D98" s="91">
        <v>1198.95</v>
      </c>
      <c r="E98" s="91">
        <v>0</v>
      </c>
      <c r="F98" s="91">
        <v>0</v>
      </c>
      <c r="G98" s="91">
        <v>0</v>
      </c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hidden="1" outlineLevel="3" x14ac:dyDescent="0.2">
      <c r="A99" s="28" t="s">
        <v>87</v>
      </c>
      <c r="B99" s="91">
        <v>2416.1155199999998</v>
      </c>
      <c r="C99" s="91">
        <v>2014.2360000000001</v>
      </c>
      <c r="D99" s="91">
        <v>1611.3887999999999</v>
      </c>
      <c r="E99" s="91">
        <v>2384.2056671999999</v>
      </c>
      <c r="F99" s="91">
        <v>2419.2672336000001</v>
      </c>
      <c r="G99" s="91">
        <v>0</v>
      </c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hidden="1" outlineLevel="3" x14ac:dyDescent="0.2">
      <c r="A100" s="28" t="s">
        <v>9</v>
      </c>
      <c r="B100" s="91">
        <v>456.56000684999998</v>
      </c>
      <c r="C100" s="91">
        <v>342.55715199000002</v>
      </c>
      <c r="D100" s="91">
        <v>228.37143999</v>
      </c>
      <c r="E100" s="91">
        <v>225.26511274999999</v>
      </c>
      <c r="F100" s="91">
        <v>0</v>
      </c>
      <c r="G100" s="91">
        <v>373.17205301000001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 hidden="1" outlineLevel="3" x14ac:dyDescent="0.2">
      <c r="A101" s="28" t="s">
        <v>78</v>
      </c>
      <c r="B101" s="91">
        <v>787.80105028000003</v>
      </c>
      <c r="C101" s="91">
        <v>716.52769209999997</v>
      </c>
      <c r="D101" s="91">
        <v>656.97103135999998</v>
      </c>
      <c r="E101" s="91">
        <v>980.87830241999995</v>
      </c>
      <c r="F101" s="91">
        <v>1114.48297594</v>
      </c>
      <c r="G101" s="91">
        <v>1054.30539866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idden="1" outlineLevel="3" x14ac:dyDescent="0.2">
      <c r="A102" s="28" t="s">
        <v>107</v>
      </c>
      <c r="B102" s="91">
        <v>3521.9038399999999</v>
      </c>
      <c r="C102" s="91">
        <v>3523.3144000000002</v>
      </c>
      <c r="D102" s="91">
        <v>2348.8762773200001</v>
      </c>
      <c r="E102" s="91">
        <v>2316.92653698</v>
      </c>
      <c r="F102" s="91">
        <v>0</v>
      </c>
      <c r="G102" s="91">
        <v>0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hidden="1" outlineLevel="3" x14ac:dyDescent="0.2">
      <c r="A103" s="28" t="s">
        <v>98</v>
      </c>
      <c r="B103" s="91">
        <v>0</v>
      </c>
      <c r="C103" s="91">
        <v>0</v>
      </c>
      <c r="D103" s="91">
        <v>3996.5</v>
      </c>
      <c r="E103" s="91">
        <v>7884.2780000000002</v>
      </c>
      <c r="F103" s="91">
        <v>12000.333500000001</v>
      </c>
      <c r="G103" s="91">
        <v>12427.2045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hidden="1" outlineLevel="3" x14ac:dyDescent="0.2">
      <c r="A104" s="28" t="s">
        <v>45</v>
      </c>
      <c r="B104" s="91">
        <v>0</v>
      </c>
      <c r="C104" s="91">
        <v>463.04125207999999</v>
      </c>
      <c r="D104" s="91">
        <v>679.40499999999997</v>
      </c>
      <c r="E104" s="91">
        <v>1340.32726</v>
      </c>
      <c r="F104" s="91">
        <v>1729.9680773600001</v>
      </c>
      <c r="G104" s="91">
        <v>1630.94631858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 hidden="1" outlineLevel="3" x14ac:dyDescent="0.2">
      <c r="A105" s="28" t="s">
        <v>47</v>
      </c>
      <c r="B105" s="91">
        <v>0</v>
      </c>
      <c r="C105" s="91">
        <v>11989.5</v>
      </c>
      <c r="D105" s="91">
        <v>12406.12629274</v>
      </c>
      <c r="E105" s="91">
        <v>24474.752557250002</v>
      </c>
      <c r="F105" s="91">
        <v>37252.00874664</v>
      </c>
      <c r="G105" s="91">
        <v>38577.122105000002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idden="1" outlineLevel="3" x14ac:dyDescent="0.2">
      <c r="A106" s="28" t="s">
        <v>101</v>
      </c>
      <c r="B106" s="91">
        <v>858.50400999999999</v>
      </c>
      <c r="C106" s="91">
        <v>2085.7733499999999</v>
      </c>
      <c r="D106" s="91">
        <v>1825.05168125</v>
      </c>
      <c r="E106" s="91">
        <v>3086.1035161499999</v>
      </c>
      <c r="F106" s="91">
        <v>3914.35878353</v>
      </c>
      <c r="G106" s="91">
        <v>3648.2388910599998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 hidden="1" outlineLevel="3" x14ac:dyDescent="0.2">
      <c r="A107" s="28" t="s">
        <v>19</v>
      </c>
      <c r="B107" s="91">
        <v>5081.5128000000004</v>
      </c>
      <c r="C107" s="91">
        <v>5083.5479999999998</v>
      </c>
      <c r="D107" s="91">
        <v>4654.2097142399998</v>
      </c>
      <c r="E107" s="91">
        <v>7487.8114491899996</v>
      </c>
      <c r="F107" s="91">
        <v>8818.5307894199996</v>
      </c>
      <c r="G107" s="91">
        <v>0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ht="25.5" outlineLevel="2" collapsed="1" x14ac:dyDescent="0.2">
      <c r="A108" s="110" t="s">
        <v>92</v>
      </c>
      <c r="B108" s="24">
        <f t="shared" ref="B108:F108" si="20">SUM(B$109:B$111)</f>
        <v>22795.035226600001</v>
      </c>
      <c r="C108" s="24">
        <f t="shared" si="20"/>
        <v>27200.314880999998</v>
      </c>
      <c r="D108" s="24">
        <f t="shared" si="20"/>
        <v>27200.314880999998</v>
      </c>
      <c r="E108" s="24">
        <f t="shared" si="20"/>
        <v>28509.549247999999</v>
      </c>
      <c r="F108" s="24">
        <f t="shared" si="20"/>
        <v>0</v>
      </c>
      <c r="G108" s="24">
        <v>0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 hidden="1" outlineLevel="3" x14ac:dyDescent="0.2">
      <c r="A109" s="28" t="s">
        <v>10</v>
      </c>
      <c r="B109" s="91">
        <v>0</v>
      </c>
      <c r="C109" s="91">
        <v>4396.1499999999996</v>
      </c>
      <c r="D109" s="91">
        <v>4396.1499999999996</v>
      </c>
      <c r="E109" s="91">
        <v>8672.7057999999997</v>
      </c>
      <c r="F109" s="91">
        <v>0</v>
      </c>
      <c r="G109" s="91">
        <v>0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idden="1" outlineLevel="3" x14ac:dyDescent="0.2">
      <c r="A110" s="28" t="s">
        <v>99</v>
      </c>
      <c r="B110" s="91">
        <v>10051.1684</v>
      </c>
      <c r="C110" s="91">
        <v>10055.194</v>
      </c>
      <c r="D110" s="91">
        <v>10055.194</v>
      </c>
      <c r="E110" s="91">
        <v>19836.843448</v>
      </c>
      <c r="F110" s="91">
        <v>0</v>
      </c>
      <c r="G110" s="91">
        <v>0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hidden="1" outlineLevel="3" x14ac:dyDescent="0.2">
      <c r="A111" s="28" t="s">
        <v>79</v>
      </c>
      <c r="B111" s="91">
        <v>12743.8668266</v>
      </c>
      <c r="C111" s="91">
        <v>12748.970880999999</v>
      </c>
      <c r="D111" s="91">
        <v>12748.970880999999</v>
      </c>
      <c r="E111" s="91">
        <v>0</v>
      </c>
      <c r="F111" s="91">
        <v>0</v>
      </c>
      <c r="G111" s="91">
        <v>0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outlineLevel="2" collapsed="1" x14ac:dyDescent="0.2">
      <c r="A112" s="63" t="s">
        <v>4</v>
      </c>
      <c r="B112" s="24">
        <f t="shared" ref="B112:F112" si="21">SUM(B$113:B$113)</f>
        <v>999.02286432999995</v>
      </c>
      <c r="C112" s="24">
        <f t="shared" si="21"/>
        <v>1000.49975908</v>
      </c>
      <c r="D112" s="24">
        <f t="shared" si="21"/>
        <v>1005.8952219</v>
      </c>
      <c r="E112" s="24">
        <f t="shared" si="21"/>
        <v>1860.62048555</v>
      </c>
      <c r="F112" s="24">
        <f t="shared" si="21"/>
        <v>2708.68213109</v>
      </c>
      <c r="G112" s="24">
        <v>2831.57884771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hidden="1" outlineLevel="3" x14ac:dyDescent="0.2">
      <c r="A113" s="28" t="s">
        <v>58</v>
      </c>
      <c r="B113" s="91">
        <v>999.02286432999995</v>
      </c>
      <c r="C113" s="91">
        <v>1000.49975908</v>
      </c>
      <c r="D113" s="91">
        <v>1005.8952219</v>
      </c>
      <c r="E113" s="91">
        <v>1860.62048555</v>
      </c>
      <c r="F113" s="91">
        <v>2708.68213109</v>
      </c>
      <c r="G113" s="91">
        <v>2831.57884771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x14ac:dyDescent="0.2">
      <c r="B114" s="74"/>
      <c r="C114" s="74"/>
      <c r="D114" s="74"/>
      <c r="E114" s="74"/>
      <c r="F114" s="74"/>
      <c r="G114" s="74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 x14ac:dyDescent="0.2">
      <c r="B115" s="74"/>
      <c r="C115" s="74"/>
      <c r="D115" s="74"/>
      <c r="E115" s="74"/>
      <c r="F115" s="74"/>
      <c r="G115" s="74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2">
      <c r="B116" s="74"/>
      <c r="C116" s="74"/>
      <c r="D116" s="74"/>
      <c r="E116" s="74"/>
      <c r="F116" s="74"/>
      <c r="G116" s="74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x14ac:dyDescent="0.2">
      <c r="B117" s="74"/>
      <c r="C117" s="74"/>
      <c r="D117" s="74"/>
      <c r="E117" s="74"/>
      <c r="F117" s="74"/>
      <c r="G117" s="74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2">
      <c r="B118" s="74"/>
      <c r="C118" s="74"/>
      <c r="D118" s="74"/>
      <c r="E118" s="74"/>
      <c r="F118" s="74"/>
      <c r="G118" s="74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 x14ac:dyDescent="0.2">
      <c r="B119" s="74"/>
      <c r="C119" s="74"/>
      <c r="D119" s="74"/>
      <c r="E119" s="74"/>
      <c r="F119" s="74"/>
      <c r="G119" s="74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 x14ac:dyDescent="0.2">
      <c r="B120" s="74"/>
      <c r="C120" s="74"/>
      <c r="D120" s="74"/>
      <c r="E120" s="74"/>
      <c r="F120" s="74"/>
      <c r="G120" s="74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x14ac:dyDescent="0.2">
      <c r="B121" s="74"/>
      <c r="C121" s="74"/>
      <c r="D121" s="74"/>
      <c r="E121" s="74"/>
      <c r="F121" s="74"/>
      <c r="G121" s="74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 x14ac:dyDescent="0.2">
      <c r="B122" s="74"/>
      <c r="C122" s="74"/>
      <c r="D122" s="74"/>
      <c r="E122" s="74"/>
      <c r="F122" s="74"/>
      <c r="G122" s="74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 x14ac:dyDescent="0.2">
      <c r="B123" s="74"/>
      <c r="C123" s="74"/>
      <c r="D123" s="74"/>
      <c r="E123" s="74"/>
      <c r="F123" s="74"/>
      <c r="G123" s="74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2">
      <c r="B124" s="74"/>
      <c r="C124" s="74"/>
      <c r="D124" s="74"/>
      <c r="E124" s="74"/>
      <c r="F124" s="74"/>
      <c r="G124" s="74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x14ac:dyDescent="0.2">
      <c r="B125" s="74"/>
      <c r="C125" s="74"/>
      <c r="D125" s="74"/>
      <c r="E125" s="74"/>
      <c r="F125" s="74"/>
      <c r="G125" s="74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 x14ac:dyDescent="0.2">
      <c r="B126" s="74"/>
      <c r="C126" s="74"/>
      <c r="D126" s="74"/>
      <c r="E126" s="74"/>
      <c r="F126" s="74"/>
      <c r="G126" s="74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 x14ac:dyDescent="0.2">
      <c r="B127" s="74"/>
      <c r="C127" s="74"/>
      <c r="D127" s="74"/>
      <c r="E127" s="74"/>
      <c r="F127" s="74"/>
      <c r="G127" s="74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 x14ac:dyDescent="0.2">
      <c r="B128" s="74"/>
      <c r="C128" s="74"/>
      <c r="D128" s="74"/>
      <c r="E128" s="74"/>
      <c r="F128" s="74"/>
      <c r="G128" s="74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4"/>
      <c r="E129" s="74"/>
      <c r="F129" s="74"/>
      <c r="G129" s="74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4"/>
      <c r="E130" s="74"/>
      <c r="F130" s="74"/>
      <c r="G130" s="74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4"/>
      <c r="E131" s="74"/>
      <c r="F131" s="74"/>
      <c r="G131" s="74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4"/>
      <c r="E132" s="74"/>
      <c r="F132" s="74"/>
      <c r="G132" s="74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4"/>
      <c r="E133" s="74"/>
      <c r="F133" s="74"/>
      <c r="G133" s="74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4"/>
      <c r="E134" s="74"/>
      <c r="F134" s="74"/>
      <c r="G134" s="74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4"/>
      <c r="E135" s="74"/>
      <c r="F135" s="74"/>
      <c r="G135" s="74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4"/>
      <c r="E136" s="74"/>
      <c r="F136" s="74"/>
      <c r="G136" s="74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4"/>
      <c r="E137" s="74"/>
      <c r="F137" s="74"/>
      <c r="G137" s="74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4"/>
      <c r="E138" s="74"/>
      <c r="F138" s="74"/>
      <c r="G138" s="74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4"/>
      <c r="E139" s="74"/>
      <c r="F139" s="74"/>
      <c r="G139" s="74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4"/>
      <c r="E140" s="74"/>
      <c r="F140" s="74"/>
      <c r="G140" s="74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4"/>
      <c r="E141" s="74"/>
      <c r="F141" s="74"/>
      <c r="G141" s="74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4"/>
      <c r="E142" s="74"/>
      <c r="F142" s="74"/>
      <c r="G142" s="74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4"/>
      <c r="E143" s="74"/>
      <c r="F143" s="74"/>
      <c r="G143" s="74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4"/>
      <c r="E144" s="74"/>
      <c r="F144" s="74"/>
      <c r="G144" s="74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4"/>
      <c r="E145" s="74"/>
      <c r="F145" s="74"/>
      <c r="G145" s="74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4"/>
      <c r="E146" s="74"/>
      <c r="F146" s="74"/>
      <c r="G146" s="74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4"/>
      <c r="E147" s="74"/>
      <c r="F147" s="74"/>
      <c r="G147" s="74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4"/>
      <c r="E148" s="74"/>
      <c r="F148" s="74"/>
      <c r="G148" s="74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4"/>
      <c r="E149" s="74"/>
      <c r="F149" s="74"/>
      <c r="G149" s="74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4"/>
      <c r="E150" s="74"/>
      <c r="F150" s="74"/>
      <c r="G150" s="74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4"/>
      <c r="E151" s="74"/>
      <c r="F151" s="74"/>
      <c r="G151" s="74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4"/>
      <c r="E152" s="74"/>
      <c r="F152" s="74"/>
      <c r="G152" s="74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4"/>
      <c r="E153" s="74"/>
      <c r="F153" s="74"/>
      <c r="G153" s="74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4"/>
      <c r="E154" s="74"/>
      <c r="F154" s="74"/>
      <c r="G154" s="74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4"/>
      <c r="E155" s="74"/>
      <c r="F155" s="74"/>
      <c r="G155" s="74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4"/>
      <c r="E156" s="74"/>
      <c r="F156" s="74"/>
      <c r="G156" s="74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4"/>
      <c r="E157" s="74"/>
      <c r="F157" s="74"/>
      <c r="G157" s="74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4"/>
      <c r="E158" s="74"/>
      <c r="F158" s="74"/>
      <c r="G158" s="74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4"/>
      <c r="E159" s="74"/>
      <c r="F159" s="74"/>
      <c r="G159" s="74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4"/>
      <c r="E160" s="74"/>
      <c r="F160" s="74"/>
      <c r="G160" s="74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4"/>
      <c r="E161" s="74"/>
      <c r="F161" s="74"/>
      <c r="G161" s="74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4"/>
      <c r="E162" s="74"/>
      <c r="F162" s="74"/>
      <c r="G162" s="74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4"/>
      <c r="E163" s="74"/>
      <c r="F163" s="74"/>
      <c r="G163" s="74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4"/>
      <c r="E164" s="74"/>
      <c r="F164" s="74"/>
      <c r="G164" s="74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4"/>
      <c r="E165" s="74"/>
      <c r="F165" s="74"/>
      <c r="G165" s="74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4"/>
      <c r="E166" s="74"/>
      <c r="F166" s="74"/>
      <c r="G166" s="74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4"/>
      <c r="E167" s="74"/>
      <c r="F167" s="74"/>
      <c r="G167" s="74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4"/>
      <c r="E168" s="74"/>
      <c r="F168" s="74"/>
      <c r="G168" s="74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</sheetData>
  <mergeCells count="1">
    <mergeCell ref="A2:G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12" customWidth="1"/>
    <col min="2" max="7" width="12.7109375" style="66" customWidth="1"/>
    <col min="8" max="16384" width="9.140625" style="12"/>
  </cols>
  <sheetData>
    <row r="2" spans="1:19" ht="18.75" x14ac:dyDescent="0.3">
      <c r="A2" s="1" t="s">
        <v>106</v>
      </c>
      <c r="B2" s="3"/>
      <c r="C2" s="3"/>
      <c r="D2" s="3"/>
      <c r="E2" s="3"/>
      <c r="F2" s="3"/>
      <c r="G2" s="3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">
      <c r="A3" s="62"/>
    </row>
    <row r="4" spans="1:19" s="37" customFormat="1" x14ac:dyDescent="0.2">
      <c r="B4" s="94"/>
      <c r="C4" s="94"/>
      <c r="D4" s="94"/>
      <c r="E4" s="94"/>
      <c r="F4" s="94"/>
      <c r="G4" s="37" t="str">
        <f>VALUSD</f>
        <v>млн. дол. США</v>
      </c>
    </row>
    <row r="5" spans="1:19" s="42" customFormat="1" x14ac:dyDescent="0.2">
      <c r="A5" s="50"/>
      <c r="B5" s="10">
        <v>40908</v>
      </c>
      <c r="C5" s="10">
        <v>41274</v>
      </c>
      <c r="D5" s="10">
        <v>41639</v>
      </c>
      <c r="E5" s="10">
        <v>42004</v>
      </c>
      <c r="F5" s="10">
        <v>42369</v>
      </c>
      <c r="G5" s="10">
        <v>42551</v>
      </c>
    </row>
    <row r="6" spans="1:19" s="95" customFormat="1" ht="31.5" x14ac:dyDescent="0.2">
      <c r="A6" s="49" t="s">
        <v>108</v>
      </c>
      <c r="B6" s="67">
        <f t="shared" ref="B6:F6" si="0">B$7+B$65</f>
        <v>59223.658234119997</v>
      </c>
      <c r="C6" s="67">
        <f t="shared" si="0"/>
        <v>64495.287511390001</v>
      </c>
      <c r="D6" s="67">
        <f t="shared" si="0"/>
        <v>73162.338414950005</v>
      </c>
      <c r="E6" s="67">
        <f t="shared" si="0"/>
        <v>69811.92296293001</v>
      </c>
      <c r="F6" s="67">
        <f t="shared" si="0"/>
        <v>65505.686112320007</v>
      </c>
      <c r="G6" s="67">
        <v>67116.141827550004</v>
      </c>
    </row>
    <row r="7" spans="1:19" s="69" customFormat="1" ht="15" x14ac:dyDescent="0.2">
      <c r="A7" s="123" t="s">
        <v>48</v>
      </c>
      <c r="B7" s="124">
        <f t="shared" ref="B7:G7" si="1">B$8+B$33</f>
        <v>44716.246612729999</v>
      </c>
      <c r="C7" s="124">
        <f t="shared" si="1"/>
        <v>49945.981999039999</v>
      </c>
      <c r="D7" s="124">
        <f t="shared" si="1"/>
        <v>60079.89859088001</v>
      </c>
      <c r="E7" s="124">
        <f t="shared" si="1"/>
        <v>60058.160629950005</v>
      </c>
      <c r="F7" s="124">
        <f t="shared" si="1"/>
        <v>55593.105028710008</v>
      </c>
      <c r="G7" s="124">
        <f t="shared" si="1"/>
        <v>57784.346037360003</v>
      </c>
    </row>
    <row r="8" spans="1:19" s="15" customFormat="1" ht="15" outlineLevel="1" x14ac:dyDescent="0.2">
      <c r="A8" s="125" t="s">
        <v>33</v>
      </c>
      <c r="B8" s="126">
        <f t="shared" ref="B8:G8" si="2">B$9+B$31</f>
        <v>20209.142439779996</v>
      </c>
      <c r="C8" s="126">
        <f t="shared" si="2"/>
        <v>23808.244427200003</v>
      </c>
      <c r="D8" s="126">
        <f t="shared" si="2"/>
        <v>32148.076524250002</v>
      </c>
      <c r="E8" s="126">
        <f t="shared" si="2"/>
        <v>29235.627080110004</v>
      </c>
      <c r="F8" s="126">
        <f t="shared" si="2"/>
        <v>21166.125221090002</v>
      </c>
      <c r="G8" s="126">
        <f t="shared" si="2"/>
        <v>22140.10231776</v>
      </c>
    </row>
    <row r="9" spans="1:19" s="51" customFormat="1" ht="25.5" outlineLevel="2" collapsed="1" x14ac:dyDescent="0.2">
      <c r="A9" s="127" t="s">
        <v>83</v>
      </c>
      <c r="B9" s="128">
        <f t="shared" ref="B9:F9" si="3">SUM(B$10:B$30)</f>
        <v>19811.878360579998</v>
      </c>
      <c r="C9" s="128">
        <f t="shared" si="3"/>
        <v>23427.685435890002</v>
      </c>
      <c r="D9" s="128">
        <f t="shared" si="3"/>
        <v>31784.063576040004</v>
      </c>
      <c r="E9" s="128">
        <f t="shared" si="3"/>
        <v>29059.497891580002</v>
      </c>
      <c r="F9" s="128">
        <f t="shared" si="3"/>
        <v>21055.917848520003</v>
      </c>
      <c r="G9" s="128">
        <v>22036.341082120001</v>
      </c>
    </row>
    <row r="10" spans="1:19" s="52" customFormat="1" hidden="1" outlineLevel="3" x14ac:dyDescent="0.2">
      <c r="A10" s="76" t="s">
        <v>35</v>
      </c>
      <c r="B10" s="17">
        <v>0</v>
      </c>
      <c r="C10" s="17">
        <v>103.3695</v>
      </c>
      <c r="D10" s="17">
        <v>200</v>
      </c>
      <c r="E10" s="17">
        <v>5.6077424000000002</v>
      </c>
      <c r="F10" s="17">
        <v>4.1098024500000001</v>
      </c>
      <c r="G10" s="17">
        <v>0</v>
      </c>
    </row>
    <row r="11" spans="1:19" hidden="1" outlineLevel="3" x14ac:dyDescent="0.2">
      <c r="A11" s="28" t="s">
        <v>115</v>
      </c>
      <c r="B11" s="91">
        <v>0</v>
      </c>
      <c r="C11" s="91">
        <v>0</v>
      </c>
      <c r="D11" s="91">
        <v>295.38068247000001</v>
      </c>
      <c r="E11" s="91">
        <v>0</v>
      </c>
      <c r="F11" s="91">
        <v>0</v>
      </c>
      <c r="G11" s="91">
        <v>0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9" hidden="1" outlineLevel="3" x14ac:dyDescent="0.2">
      <c r="A12" s="28" t="s">
        <v>102</v>
      </c>
      <c r="B12" s="91">
        <v>1928.98307843</v>
      </c>
      <c r="C12" s="91">
        <v>1928.2108094800001</v>
      </c>
      <c r="D12" s="91">
        <v>1969.49693484</v>
      </c>
      <c r="E12" s="91">
        <v>3187.0048849599998</v>
      </c>
      <c r="F12" s="91">
        <v>2523.1991677199999</v>
      </c>
      <c r="G12" s="91">
        <v>2436.5279818099998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9" hidden="1" outlineLevel="3" x14ac:dyDescent="0.2">
      <c r="A13" s="28" t="s">
        <v>29</v>
      </c>
      <c r="B13" s="91">
        <v>481.86199905000001</v>
      </c>
      <c r="C13" s="91">
        <v>481.66908545000001</v>
      </c>
      <c r="D13" s="91">
        <v>481.66908545000001</v>
      </c>
      <c r="E13" s="91">
        <v>244.15558407</v>
      </c>
      <c r="F13" s="91">
        <v>1620.07918365</v>
      </c>
      <c r="G13" s="91">
        <v>1564.4299166400001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9" hidden="1" outlineLevel="3" x14ac:dyDescent="0.2">
      <c r="A14" s="28" t="s">
        <v>46</v>
      </c>
      <c r="B14" s="91">
        <v>579.33278619999999</v>
      </c>
      <c r="C14" s="91">
        <v>1800.6769834900001</v>
      </c>
      <c r="D14" s="91">
        <v>370.16349306000001</v>
      </c>
      <c r="E14" s="91">
        <v>465.34948921</v>
      </c>
      <c r="F14" s="91">
        <v>345.14499999999998</v>
      </c>
      <c r="G14" s="91">
        <v>275.59527703999998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9" hidden="1" outlineLevel="3" x14ac:dyDescent="0.2">
      <c r="A15" s="28" t="s">
        <v>76</v>
      </c>
      <c r="B15" s="91">
        <v>187.73936768999999</v>
      </c>
      <c r="C15" s="91">
        <v>187.66420618000001</v>
      </c>
      <c r="D15" s="91">
        <v>187.66420618000001</v>
      </c>
      <c r="E15" s="91">
        <v>95.126021690000002</v>
      </c>
      <c r="F15" s="91">
        <v>62.49826307</v>
      </c>
      <c r="G15" s="91">
        <v>60.351465210000001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9" hidden="1" outlineLevel="3" x14ac:dyDescent="0.2">
      <c r="A16" s="28" t="s">
        <v>113</v>
      </c>
      <c r="B16" s="91">
        <v>0</v>
      </c>
      <c r="C16" s="91">
        <v>0</v>
      </c>
      <c r="D16" s="91">
        <v>0</v>
      </c>
      <c r="E16" s="91">
        <v>166.00315209999999</v>
      </c>
      <c r="F16" s="91">
        <v>109.06488557</v>
      </c>
      <c r="G16" s="91">
        <v>105.31853725000001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hidden="1" outlineLevel="3" x14ac:dyDescent="0.2">
      <c r="A17" s="28" t="s">
        <v>50</v>
      </c>
      <c r="B17" s="91">
        <v>0</v>
      </c>
      <c r="C17" s="91">
        <v>0</v>
      </c>
      <c r="D17" s="91">
        <v>0</v>
      </c>
      <c r="E17" s="91">
        <v>206.10638032</v>
      </c>
      <c r="F17" s="91">
        <v>135.41290332</v>
      </c>
      <c r="G17" s="91">
        <v>130.76150795000001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hidden="1" outlineLevel="3" x14ac:dyDescent="0.2">
      <c r="A18" s="28" t="s">
        <v>90</v>
      </c>
      <c r="B18" s="91">
        <v>0</v>
      </c>
      <c r="C18" s="91">
        <v>0</v>
      </c>
      <c r="D18" s="91">
        <v>0</v>
      </c>
      <c r="E18" s="91">
        <v>1005.09139835</v>
      </c>
      <c r="F18" s="91">
        <v>660.34998111000004</v>
      </c>
      <c r="G18" s="91">
        <v>637.66714389000003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hidden="1" outlineLevel="3" x14ac:dyDescent="0.2">
      <c r="A19" s="28" t="s">
        <v>89</v>
      </c>
      <c r="B19" s="91">
        <v>262.83511478999998</v>
      </c>
      <c r="C19" s="91">
        <v>714.25445051999998</v>
      </c>
      <c r="D19" s="91">
        <v>350.73500000000001</v>
      </c>
      <c r="E19" s="91">
        <v>48.788000629999999</v>
      </c>
      <c r="F19" s="91">
        <v>43.704000389999997</v>
      </c>
      <c r="G19" s="91">
        <v>755.51800000000003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hidden="1" outlineLevel="3" x14ac:dyDescent="0.2">
      <c r="A20" s="28" t="s">
        <v>84</v>
      </c>
      <c r="B20" s="91">
        <v>819.07782425000005</v>
      </c>
      <c r="C20" s="91">
        <v>1386.0079572100001</v>
      </c>
      <c r="D20" s="91">
        <v>2548.58078832</v>
      </c>
      <c r="E20" s="91">
        <v>2594.2371371499999</v>
      </c>
      <c r="F20" s="91">
        <v>912.90555955000002</v>
      </c>
      <c r="G20" s="91">
        <v>1968.70277412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hidden="1" outlineLevel="3" x14ac:dyDescent="0.2">
      <c r="A21" s="28" t="s">
        <v>86</v>
      </c>
      <c r="B21" s="91">
        <v>81.353725999999995</v>
      </c>
      <c r="C21" s="91">
        <v>0</v>
      </c>
      <c r="D21" s="91">
        <v>0</v>
      </c>
      <c r="E21" s="91">
        <v>0</v>
      </c>
      <c r="F21" s="91">
        <v>0</v>
      </c>
      <c r="G21" s="91">
        <v>28.807766059999999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hidden="1" outlineLevel="3" x14ac:dyDescent="0.2">
      <c r="A22" s="28" t="s">
        <v>0</v>
      </c>
      <c r="B22" s="91">
        <v>3617.8082054699998</v>
      </c>
      <c r="C22" s="91">
        <v>3559.8995897999998</v>
      </c>
      <c r="D22" s="91">
        <v>4335.8559353399996</v>
      </c>
      <c r="E22" s="91">
        <v>2954.3006224400001</v>
      </c>
      <c r="F22" s="91">
        <v>1807.33460988</v>
      </c>
      <c r="G22" s="91">
        <v>1368.2479883000001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hidden="1" outlineLevel="3" x14ac:dyDescent="0.2">
      <c r="A23" s="28" t="s">
        <v>54</v>
      </c>
      <c r="B23" s="91">
        <v>200.03867431</v>
      </c>
      <c r="C23" s="91">
        <v>199.95858877000001</v>
      </c>
      <c r="D23" s="91">
        <v>815.48413612000002</v>
      </c>
      <c r="E23" s="91">
        <v>185.31708674000001</v>
      </c>
      <c r="F23" s="91">
        <v>160.20832754</v>
      </c>
      <c r="G23" s="91">
        <v>160.20117155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1:17" hidden="1" outlineLevel="3" x14ac:dyDescent="0.2">
      <c r="A24" s="28" t="s">
        <v>96</v>
      </c>
      <c r="B24" s="91">
        <v>3434.4725024600002</v>
      </c>
      <c r="C24" s="91">
        <v>4086.78760164</v>
      </c>
      <c r="D24" s="91">
        <v>9422.9182135400006</v>
      </c>
      <c r="E24" s="91">
        <v>8331.75674368</v>
      </c>
      <c r="F24" s="91">
        <v>6676.2232943400004</v>
      </c>
      <c r="G24" s="91">
        <v>6502.2262047900003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idden="1" outlineLevel="3" x14ac:dyDescent="0.2">
      <c r="A25" s="28" t="s">
        <v>26</v>
      </c>
      <c r="B25" s="91">
        <v>258.48264356999999</v>
      </c>
      <c r="C25" s="91">
        <v>0</v>
      </c>
      <c r="D25" s="91">
        <v>69.284373830000007</v>
      </c>
      <c r="E25" s="91">
        <v>10.780949120000001</v>
      </c>
      <c r="F25" s="91">
        <v>0</v>
      </c>
      <c r="G25" s="91">
        <v>35.547013020000001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idden="1" outlineLevel="3" x14ac:dyDescent="0.2">
      <c r="A26" s="28" t="s">
        <v>16</v>
      </c>
      <c r="B26" s="91">
        <v>1189.0159954000001</v>
      </c>
      <c r="C26" s="91">
        <v>1188.5399724599999</v>
      </c>
      <c r="D26" s="91">
        <v>1188.5399724599999</v>
      </c>
      <c r="E26" s="91">
        <v>1718.6101251499999</v>
      </c>
      <c r="F26" s="91">
        <v>1129.1352861099999</v>
      </c>
      <c r="G26" s="91">
        <v>1029.9983395100001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idden="1" outlineLevel="3" x14ac:dyDescent="0.2">
      <c r="A27" s="28" t="s">
        <v>69</v>
      </c>
      <c r="B27" s="91">
        <v>3071.2910210599998</v>
      </c>
      <c r="C27" s="91">
        <v>4140.50319029</v>
      </c>
      <c r="D27" s="91">
        <v>5898.1472538300004</v>
      </c>
      <c r="E27" s="91">
        <v>3464.15936887</v>
      </c>
      <c r="F27" s="91">
        <v>2025.9766530700001</v>
      </c>
      <c r="G27" s="91">
        <v>1651.20767912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idden="1" outlineLevel="3" x14ac:dyDescent="0.2">
      <c r="A28" s="28" t="s">
        <v>104</v>
      </c>
      <c r="B28" s="91">
        <v>1789.9319131899999</v>
      </c>
      <c r="C28" s="91">
        <v>1789.21531342</v>
      </c>
      <c r="D28" s="91">
        <v>1789.21531342</v>
      </c>
      <c r="E28" s="91">
        <v>1985.03895984</v>
      </c>
      <c r="F28" s="91">
        <v>1304.18033797</v>
      </c>
      <c r="G28" s="91">
        <v>1259.382108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idden="1" outlineLevel="3" x14ac:dyDescent="0.2">
      <c r="A29" s="28" t="s">
        <v>1</v>
      </c>
      <c r="B29" s="91">
        <v>47.98</v>
      </c>
      <c r="C29" s="91">
        <v>0</v>
      </c>
      <c r="D29" s="91">
        <v>0</v>
      </c>
      <c r="E29" s="91">
        <v>53.58765889</v>
      </c>
      <c r="F29" s="91">
        <v>0</v>
      </c>
      <c r="G29" s="91">
        <v>7.90873764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idden="1" outlineLevel="3" x14ac:dyDescent="0.2">
      <c r="A30" s="28" t="s">
        <v>37</v>
      </c>
      <c r="B30" s="91">
        <v>1861.6735087100001</v>
      </c>
      <c r="C30" s="91">
        <v>1860.9281871799999</v>
      </c>
      <c r="D30" s="91">
        <v>1860.9281871799999</v>
      </c>
      <c r="E30" s="91">
        <v>2338.4765859700001</v>
      </c>
      <c r="F30" s="91">
        <v>1536.3905927799999</v>
      </c>
      <c r="G30" s="91">
        <v>2057.9414702200002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25.5" outlineLevel="2" collapsed="1" x14ac:dyDescent="0.2">
      <c r="A31" s="110" t="s">
        <v>5</v>
      </c>
      <c r="B31" s="24">
        <f t="shared" ref="B31:F31" si="4">SUM(B$32:B$32)</f>
        <v>397.26407920000003</v>
      </c>
      <c r="C31" s="24">
        <f t="shared" si="4"/>
        <v>380.55899131000001</v>
      </c>
      <c r="D31" s="24">
        <f t="shared" si="4"/>
        <v>364.01294820999999</v>
      </c>
      <c r="E31" s="24">
        <f t="shared" si="4"/>
        <v>176.12918852999999</v>
      </c>
      <c r="F31" s="24">
        <f t="shared" si="4"/>
        <v>110.20737257</v>
      </c>
      <c r="G31" s="24">
        <v>103.76123564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idden="1" outlineLevel="3" x14ac:dyDescent="0.2">
      <c r="A32" s="28" t="s">
        <v>60</v>
      </c>
      <c r="B32" s="91">
        <v>397.26407920000003</v>
      </c>
      <c r="C32" s="91">
        <v>380.55899131000001</v>
      </c>
      <c r="D32" s="91">
        <v>364.01294820999999</v>
      </c>
      <c r="E32" s="91">
        <v>176.12918852999999</v>
      </c>
      <c r="F32" s="91">
        <v>110.20737257</v>
      </c>
      <c r="G32" s="91">
        <v>103.76123564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5" outlineLevel="1" x14ac:dyDescent="0.2">
      <c r="A33" s="125" t="s">
        <v>52</v>
      </c>
      <c r="B33" s="126">
        <f t="shared" ref="B33:G33" si="5">B$34+B$41+B$49+B$52+B$63</f>
        <v>24507.104172949999</v>
      </c>
      <c r="C33" s="126">
        <f t="shared" si="5"/>
        <v>26137.737571839996</v>
      </c>
      <c r="D33" s="126">
        <f t="shared" si="5"/>
        <v>27931.822066630004</v>
      </c>
      <c r="E33" s="126">
        <f t="shared" si="5"/>
        <v>30822.533549840002</v>
      </c>
      <c r="F33" s="126">
        <f t="shared" si="5"/>
        <v>34426.979807620002</v>
      </c>
      <c r="G33" s="126">
        <f t="shared" si="5"/>
        <v>35644.243719600003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25.5" outlineLevel="2" collapsed="1" x14ac:dyDescent="0.2">
      <c r="A34" s="110" t="s">
        <v>91</v>
      </c>
      <c r="B34" s="24">
        <f t="shared" ref="B34:F34" si="6">SUM(B$35:B$40)</f>
        <v>10556.563607870001</v>
      </c>
      <c r="C34" s="24">
        <f t="shared" si="6"/>
        <v>10020.918685339999</v>
      </c>
      <c r="D34" s="24">
        <f t="shared" si="6"/>
        <v>7744.7329021799997</v>
      </c>
      <c r="E34" s="24">
        <f t="shared" si="6"/>
        <v>10723.233205780001</v>
      </c>
      <c r="F34" s="24">
        <f t="shared" si="6"/>
        <v>14059.99637889</v>
      </c>
      <c r="G34" s="24">
        <v>14100.8450514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hidden="1" outlineLevel="3" x14ac:dyDescent="0.2">
      <c r="A35" s="28" t="s">
        <v>17</v>
      </c>
      <c r="B35" s="91">
        <v>0</v>
      </c>
      <c r="C35" s="91">
        <v>0</v>
      </c>
      <c r="D35" s="91">
        <v>0</v>
      </c>
      <c r="E35" s="91">
        <v>1658.79202128</v>
      </c>
      <c r="F35" s="91">
        <v>2414.6460216999999</v>
      </c>
      <c r="G35" s="91">
        <v>2450.8900372500002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</row>
    <row r="36" spans="1:17" hidden="1" outlineLevel="3" x14ac:dyDescent="0.2">
      <c r="A36" s="28" t="s">
        <v>61</v>
      </c>
      <c r="B36" s="91">
        <v>444.74415620000002</v>
      </c>
      <c r="C36" s="91">
        <v>533.80903995999995</v>
      </c>
      <c r="D36" s="91">
        <v>596.35252766999997</v>
      </c>
      <c r="E36" s="91">
        <v>594.15593354999999</v>
      </c>
      <c r="F36" s="91">
        <v>582.92959400999996</v>
      </c>
      <c r="G36" s="91">
        <v>592.87880831999996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17" hidden="1" outlineLevel="3" x14ac:dyDescent="0.2">
      <c r="A37" s="28" t="s">
        <v>51</v>
      </c>
      <c r="B37" s="91">
        <v>257.77999448999998</v>
      </c>
      <c r="C37" s="91">
        <v>400.76320379999999</v>
      </c>
      <c r="D37" s="91">
        <v>535.86069740999994</v>
      </c>
      <c r="E37" s="91">
        <v>485.33245176999998</v>
      </c>
      <c r="F37" s="91">
        <v>522.07487058000004</v>
      </c>
      <c r="G37" s="91">
        <v>525.50297797999997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</row>
    <row r="38" spans="1:17" hidden="1" outlineLevel="3" x14ac:dyDescent="0.2">
      <c r="A38" s="28" t="s">
        <v>42</v>
      </c>
      <c r="B38" s="91">
        <v>3014.43014468</v>
      </c>
      <c r="C38" s="91">
        <v>3031.84249258</v>
      </c>
      <c r="D38" s="91">
        <v>3070.1299195000001</v>
      </c>
      <c r="E38" s="91">
        <v>4332.6086601799998</v>
      </c>
      <c r="F38" s="91">
        <v>5197.6524570499996</v>
      </c>
      <c r="G38" s="91">
        <v>5138.3289531700002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</row>
    <row r="39" spans="1:17" hidden="1" outlineLevel="3" x14ac:dyDescent="0.2">
      <c r="A39" s="28" t="s">
        <v>58</v>
      </c>
      <c r="B39" s="91">
        <v>6839.6093124999998</v>
      </c>
      <c r="C39" s="91">
        <v>6054.5039489999999</v>
      </c>
      <c r="D39" s="91">
        <v>3542.3897575999999</v>
      </c>
      <c r="E39" s="91">
        <v>3651.894139</v>
      </c>
      <c r="F39" s="91">
        <v>5341.8389230499997</v>
      </c>
      <c r="G39" s="91">
        <v>5392.3897621799997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17" hidden="1" outlineLevel="3" x14ac:dyDescent="0.2">
      <c r="A40" s="28" t="s">
        <v>14</v>
      </c>
      <c r="B40" s="91">
        <v>0</v>
      </c>
      <c r="C40" s="91">
        <v>0</v>
      </c>
      <c r="D40" s="91">
        <v>0</v>
      </c>
      <c r="E40" s="91">
        <v>0.45</v>
      </c>
      <c r="F40" s="91">
        <v>0.85451250000000001</v>
      </c>
      <c r="G40" s="91">
        <v>0.85451250000000001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17" ht="25.5" outlineLevel="2" collapsed="1" x14ac:dyDescent="0.2">
      <c r="A41" s="110" t="s">
        <v>3</v>
      </c>
      <c r="B41" s="24">
        <f t="shared" ref="B41:F41" si="7">SUM(B$42:B$48)</f>
        <v>1341.8282309599999</v>
      </c>
      <c r="C41" s="24">
        <f t="shared" si="7"/>
        <v>1138.4338014099999</v>
      </c>
      <c r="D41" s="24">
        <f t="shared" si="7"/>
        <v>910.66290189000006</v>
      </c>
      <c r="E41" s="24">
        <f t="shared" si="7"/>
        <v>1038.2854149</v>
      </c>
      <c r="F41" s="24">
        <f t="shared" si="7"/>
        <v>1362.81742308</v>
      </c>
      <c r="G41" s="24">
        <v>1782.23152914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17" hidden="1" outlineLevel="3" x14ac:dyDescent="0.2">
      <c r="A42" s="28" t="s">
        <v>67</v>
      </c>
      <c r="B42" s="91">
        <v>20.88794459</v>
      </c>
      <c r="C42" s="91">
        <v>10.59048492</v>
      </c>
      <c r="D42" s="91">
        <v>0</v>
      </c>
      <c r="E42" s="91">
        <v>0</v>
      </c>
      <c r="F42" s="91">
        <v>0</v>
      </c>
      <c r="G42" s="91">
        <v>0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17" hidden="1" outlineLevel="3" x14ac:dyDescent="0.2">
      <c r="A43" s="28" t="s">
        <v>65</v>
      </c>
      <c r="B43" s="91">
        <v>0</v>
      </c>
      <c r="C43" s="91">
        <v>0</v>
      </c>
      <c r="D43" s="91">
        <v>0</v>
      </c>
      <c r="E43" s="91">
        <v>171.99464555</v>
      </c>
      <c r="F43" s="91">
        <v>288.07592721999998</v>
      </c>
      <c r="G43" s="91">
        <v>307.90588502000003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</row>
    <row r="44" spans="1:17" hidden="1" outlineLevel="3" x14ac:dyDescent="0.2">
      <c r="A44" s="28" t="s">
        <v>23</v>
      </c>
      <c r="B44" s="91">
        <v>102.8891536</v>
      </c>
      <c r="C44" s="91">
        <v>60.29343823</v>
      </c>
      <c r="D44" s="91">
        <v>13.322763480000001</v>
      </c>
      <c r="E44" s="91">
        <v>8.5379001100000007</v>
      </c>
      <c r="F44" s="91">
        <v>226.16820203</v>
      </c>
      <c r="G44" s="91">
        <v>229.56300349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</row>
    <row r="45" spans="1:17" hidden="1" outlineLevel="3" x14ac:dyDescent="0.2">
      <c r="A45" s="28" t="s">
        <v>6</v>
      </c>
      <c r="B45" s="91">
        <v>899.10586000000001</v>
      </c>
      <c r="C45" s="91">
        <v>801.35586000000001</v>
      </c>
      <c r="D45" s="91">
        <v>703.60586000000001</v>
      </c>
      <c r="E45" s="91">
        <v>605.85586000000001</v>
      </c>
      <c r="F45" s="91">
        <v>605.85586000000001</v>
      </c>
      <c r="G45" s="91">
        <v>605.85586000000001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idden="1" outlineLevel="3" x14ac:dyDescent="0.2">
      <c r="A46" s="28" t="s">
        <v>62</v>
      </c>
      <c r="B46" s="91">
        <v>54.401777250000002</v>
      </c>
      <c r="C46" s="91">
        <v>33.136794510000001</v>
      </c>
      <c r="D46" s="91">
        <v>11.871811750000001</v>
      </c>
      <c r="E46" s="91">
        <v>10.446904590000001</v>
      </c>
      <c r="F46" s="91">
        <v>9.0219974300000008</v>
      </c>
      <c r="G46" s="91">
        <v>9.0219974300000008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</row>
    <row r="47" spans="1:17" hidden="1" outlineLevel="3" x14ac:dyDescent="0.2">
      <c r="A47" s="28" t="s">
        <v>39</v>
      </c>
      <c r="B47" s="91">
        <v>5.4311100400000001</v>
      </c>
      <c r="C47" s="91">
        <v>2.77749727</v>
      </c>
      <c r="D47" s="91">
        <v>0</v>
      </c>
      <c r="E47" s="91">
        <v>0</v>
      </c>
      <c r="F47" s="91">
        <v>0</v>
      </c>
      <c r="G47" s="91">
        <v>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idden="1" outlineLevel="3" x14ac:dyDescent="0.2">
      <c r="A48" s="28" t="s">
        <v>66</v>
      </c>
      <c r="B48" s="91">
        <v>259.11238548</v>
      </c>
      <c r="C48" s="91">
        <v>230.27972647999999</v>
      </c>
      <c r="D48" s="91">
        <v>181.86246666</v>
      </c>
      <c r="E48" s="91">
        <v>241.45010464999999</v>
      </c>
      <c r="F48" s="91">
        <v>233.69543640000001</v>
      </c>
      <c r="G48" s="91">
        <v>629.88478320000002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1:17" ht="25.5" outlineLevel="2" collapsed="1" x14ac:dyDescent="0.2">
      <c r="A49" s="110" t="s">
        <v>13</v>
      </c>
      <c r="B49" s="24">
        <f t="shared" ref="B49:F49" si="8">SUM(B$50:B$51)</f>
        <v>2000.0659004199999</v>
      </c>
      <c r="C49" s="24">
        <f t="shared" si="8"/>
        <v>6.7403619999999997E-2</v>
      </c>
      <c r="D49" s="24">
        <f t="shared" si="8"/>
        <v>7.0629880000000006E-2</v>
      </c>
      <c r="E49" s="24">
        <f t="shared" si="8"/>
        <v>6.2362290000000001E-2</v>
      </c>
      <c r="F49" s="24">
        <f t="shared" si="8"/>
        <v>5.5863759999999998E-2</v>
      </c>
      <c r="G49" s="24">
        <v>5.6702280000000001E-2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1:17" hidden="1" outlineLevel="3" x14ac:dyDescent="0.2">
      <c r="A50" s="28" t="s">
        <v>49</v>
      </c>
      <c r="B50" s="91">
        <v>6.5900420000000001E-2</v>
      </c>
      <c r="C50" s="91">
        <v>6.7403619999999997E-2</v>
      </c>
      <c r="D50" s="91">
        <v>7.0629880000000006E-2</v>
      </c>
      <c r="E50" s="91">
        <v>6.2362290000000001E-2</v>
      </c>
      <c r="F50" s="91">
        <v>5.5863759999999998E-2</v>
      </c>
      <c r="G50" s="91">
        <v>5.6702280000000001E-2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1:17" hidden="1" outlineLevel="3" x14ac:dyDescent="0.2">
      <c r="A51" s="28" t="s">
        <v>25</v>
      </c>
      <c r="B51" s="91">
        <v>2000</v>
      </c>
      <c r="C51" s="91">
        <v>0</v>
      </c>
      <c r="D51" s="91">
        <v>0</v>
      </c>
      <c r="E51" s="91">
        <v>0</v>
      </c>
      <c r="F51" s="91">
        <v>0</v>
      </c>
      <c r="G51" s="91">
        <v>0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7" ht="25.5" outlineLevel="2" collapsed="1" x14ac:dyDescent="0.2">
      <c r="A52" s="110" t="s">
        <v>92</v>
      </c>
      <c r="B52" s="24">
        <f t="shared" ref="B52:F52" si="9">SUM(B$53:B$62)</f>
        <v>8723.3399834800002</v>
      </c>
      <c r="C52" s="24">
        <f t="shared" si="9"/>
        <v>13090.980007509999</v>
      </c>
      <c r="D52" s="24">
        <f t="shared" si="9"/>
        <v>17378.839984990002</v>
      </c>
      <c r="E52" s="24">
        <f t="shared" si="9"/>
        <v>17281.820009390001</v>
      </c>
      <c r="F52" s="24">
        <f t="shared" si="9"/>
        <v>17302.433000000001</v>
      </c>
      <c r="G52" s="24">
        <v>18043.330000000002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</row>
    <row r="53" spans="1:17" hidden="1" outlineLevel="3" x14ac:dyDescent="0.2">
      <c r="A53" s="28" t="s">
        <v>11</v>
      </c>
      <c r="B53" s="91">
        <v>1000</v>
      </c>
      <c r="C53" s="91">
        <v>1000</v>
      </c>
      <c r="D53" s="91">
        <v>0</v>
      </c>
      <c r="E53" s="91">
        <v>0</v>
      </c>
      <c r="F53" s="91">
        <v>0</v>
      </c>
      <c r="G53" s="91">
        <v>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7" hidden="1" outlineLevel="3" x14ac:dyDescent="0.2">
      <c r="A54" s="28" t="s">
        <v>15</v>
      </c>
      <c r="B54" s="91">
        <v>773.33998348</v>
      </c>
      <c r="C54" s="91">
        <v>790.98000750999995</v>
      </c>
      <c r="D54" s="91">
        <v>828.83998498999995</v>
      </c>
      <c r="E54" s="91">
        <v>731.82000939</v>
      </c>
      <c r="F54" s="91">
        <v>0</v>
      </c>
      <c r="G54" s="91">
        <v>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</row>
    <row r="55" spans="1:17" hidden="1" outlineLevel="3" x14ac:dyDescent="0.2">
      <c r="A55" s="28" t="s">
        <v>20</v>
      </c>
      <c r="B55" s="91">
        <v>1000</v>
      </c>
      <c r="C55" s="91">
        <v>1000</v>
      </c>
      <c r="D55" s="91">
        <v>1000</v>
      </c>
      <c r="E55" s="91">
        <v>1000</v>
      </c>
      <c r="F55" s="91">
        <v>0</v>
      </c>
      <c r="G55" s="91">
        <v>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</row>
    <row r="56" spans="1:17" hidden="1" outlineLevel="3" x14ac:dyDescent="0.2">
      <c r="A56" s="28" t="s">
        <v>21</v>
      </c>
      <c r="B56" s="91">
        <v>1200</v>
      </c>
      <c r="C56" s="91">
        <v>700</v>
      </c>
      <c r="D56" s="91">
        <v>700</v>
      </c>
      <c r="E56" s="91">
        <v>700</v>
      </c>
      <c r="F56" s="91">
        <v>0</v>
      </c>
      <c r="G56" s="91">
        <v>0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</row>
    <row r="57" spans="1:17" hidden="1" outlineLevel="3" x14ac:dyDescent="0.2">
      <c r="A57" s="28" t="s">
        <v>70</v>
      </c>
      <c r="B57" s="91">
        <v>2000</v>
      </c>
      <c r="C57" s="91">
        <v>2000</v>
      </c>
      <c r="D57" s="91">
        <v>2000</v>
      </c>
      <c r="E57" s="91">
        <v>2000</v>
      </c>
      <c r="F57" s="91">
        <v>0</v>
      </c>
      <c r="G57" s="91">
        <v>0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</row>
    <row r="58" spans="1:17" hidden="1" outlineLevel="3" x14ac:dyDescent="0.2">
      <c r="A58" s="28" t="s">
        <v>72</v>
      </c>
      <c r="B58" s="91">
        <v>2750</v>
      </c>
      <c r="C58" s="91">
        <v>2750</v>
      </c>
      <c r="D58" s="91">
        <v>2750</v>
      </c>
      <c r="E58" s="91">
        <v>2750</v>
      </c>
      <c r="F58" s="91">
        <v>0</v>
      </c>
      <c r="G58" s="91">
        <v>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hidden="1" outlineLevel="3" x14ac:dyDescent="0.2">
      <c r="A59" s="28" t="s">
        <v>73</v>
      </c>
      <c r="B59" s="91">
        <v>0</v>
      </c>
      <c r="C59" s="91">
        <v>4850</v>
      </c>
      <c r="D59" s="91">
        <v>5850</v>
      </c>
      <c r="E59" s="91">
        <v>4850</v>
      </c>
      <c r="F59" s="91">
        <v>0</v>
      </c>
      <c r="G59" s="91">
        <v>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hidden="1" outlineLevel="3" x14ac:dyDescent="0.2">
      <c r="A60" s="28" t="s">
        <v>75</v>
      </c>
      <c r="B60" s="91">
        <v>0</v>
      </c>
      <c r="C60" s="91">
        <v>0</v>
      </c>
      <c r="D60" s="91">
        <v>4250</v>
      </c>
      <c r="E60" s="91">
        <v>4250</v>
      </c>
      <c r="F60" s="91">
        <v>3000</v>
      </c>
      <c r="G60" s="91">
        <v>3000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</row>
    <row r="61" spans="1:17" hidden="1" outlineLevel="3" x14ac:dyDescent="0.2">
      <c r="A61" s="28" t="s">
        <v>77</v>
      </c>
      <c r="B61" s="91">
        <v>0</v>
      </c>
      <c r="C61" s="91">
        <v>0</v>
      </c>
      <c r="D61" s="91">
        <v>0</v>
      </c>
      <c r="E61" s="91">
        <v>1000</v>
      </c>
      <c r="F61" s="91">
        <v>1000</v>
      </c>
      <c r="G61" s="91">
        <v>1000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</row>
    <row r="62" spans="1:17" hidden="1" outlineLevel="3" x14ac:dyDescent="0.2">
      <c r="A62" s="28" t="s">
        <v>80</v>
      </c>
      <c r="B62" s="91">
        <v>0</v>
      </c>
      <c r="C62" s="91">
        <v>0</v>
      </c>
      <c r="D62" s="91">
        <v>0</v>
      </c>
      <c r="E62" s="91">
        <v>0</v>
      </c>
      <c r="F62" s="91">
        <v>13302.433000000001</v>
      </c>
      <c r="G62" s="91">
        <v>14043.33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</row>
    <row r="63" spans="1:17" outlineLevel="2" collapsed="1" x14ac:dyDescent="0.2">
      <c r="A63" s="63" t="s">
        <v>4</v>
      </c>
      <c r="B63" s="24">
        <f t="shared" ref="B63:F63" si="10">SUM(B$64:B$64)</f>
        <v>1885.30645022</v>
      </c>
      <c r="C63" s="24">
        <f t="shared" si="10"/>
        <v>1887.3376739600001</v>
      </c>
      <c r="D63" s="24">
        <f t="shared" si="10"/>
        <v>1897.5156476899999</v>
      </c>
      <c r="E63" s="24">
        <f t="shared" si="10"/>
        <v>1779.1325574800001</v>
      </c>
      <c r="F63" s="24">
        <f t="shared" si="10"/>
        <v>1701.67714189</v>
      </c>
      <c r="G63" s="24">
        <v>1717.7804367799999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</row>
    <row r="64" spans="1:17" hidden="1" outlineLevel="3" x14ac:dyDescent="0.2">
      <c r="A64" s="28" t="s">
        <v>58</v>
      </c>
      <c r="B64" s="91">
        <v>1885.30645022</v>
      </c>
      <c r="C64" s="91">
        <v>1887.3376739600001</v>
      </c>
      <c r="D64" s="91">
        <v>1897.5156476899999</v>
      </c>
      <c r="E64" s="91">
        <v>1779.1325574800001</v>
      </c>
      <c r="F64" s="91">
        <v>1701.67714189</v>
      </c>
      <c r="G64" s="91">
        <v>1717.7804367799999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ht="15" x14ac:dyDescent="0.2">
      <c r="A65" s="123" t="s">
        <v>71</v>
      </c>
      <c r="B65" s="124">
        <f t="shared" ref="B65:G65" si="11">B$66+B$86</f>
        <v>14507.411621390002</v>
      </c>
      <c r="C65" s="124">
        <f t="shared" si="11"/>
        <v>14549.30551235</v>
      </c>
      <c r="D65" s="124">
        <f t="shared" si="11"/>
        <v>13082.439824070001</v>
      </c>
      <c r="E65" s="124">
        <f t="shared" si="11"/>
        <v>9753.762332979999</v>
      </c>
      <c r="F65" s="124">
        <f t="shared" si="11"/>
        <v>9912.5810836100009</v>
      </c>
      <c r="G65" s="124">
        <f t="shared" si="11"/>
        <v>9331.7957901900008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1:17" ht="15" outlineLevel="1" x14ac:dyDescent="0.2">
      <c r="A66" s="125" t="s">
        <v>33</v>
      </c>
      <c r="B66" s="126">
        <f t="shared" ref="B66:G66" si="12">B$67+B$80+B$84</f>
        <v>1539.8624785700001</v>
      </c>
      <c r="C66" s="126">
        <f t="shared" si="12"/>
        <v>2028.2016647</v>
      </c>
      <c r="D66" s="126">
        <f t="shared" si="12"/>
        <v>3394.1135759200001</v>
      </c>
      <c r="E66" s="126">
        <f t="shared" si="12"/>
        <v>1767.0156076999997</v>
      </c>
      <c r="F66" s="126">
        <f t="shared" si="12"/>
        <v>894.11910529999989</v>
      </c>
      <c r="G66" s="126">
        <f t="shared" si="12"/>
        <v>821.250269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1:17" ht="25.5" outlineLevel="2" collapsed="1" x14ac:dyDescent="0.2">
      <c r="A67" s="110" t="s">
        <v>83</v>
      </c>
      <c r="B67" s="24">
        <f t="shared" ref="B67:F67" si="13">SUM(B$68:B$79)</f>
        <v>727.55038316000002</v>
      </c>
      <c r="C67" s="24">
        <f t="shared" si="13"/>
        <v>1247.49214637</v>
      </c>
      <c r="D67" s="24">
        <f t="shared" si="13"/>
        <v>2644.2847472599997</v>
      </c>
      <c r="E67" s="24">
        <f t="shared" si="13"/>
        <v>1367.7226754499998</v>
      </c>
      <c r="F67" s="24">
        <f t="shared" si="13"/>
        <v>683.31482615999994</v>
      </c>
      <c r="G67" s="24">
        <v>651.79629096999997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hidden="1" outlineLevel="3" x14ac:dyDescent="0.2">
      <c r="A68" s="28" t="s">
        <v>38</v>
      </c>
      <c r="B68" s="91">
        <v>202.70400402999999</v>
      </c>
      <c r="C68" s="91">
        <v>196.14501741000001</v>
      </c>
      <c r="D68" s="91">
        <v>125.09075229</v>
      </c>
      <c r="E68" s="91">
        <v>0</v>
      </c>
      <c r="F68" s="91">
        <v>0</v>
      </c>
      <c r="G68" s="91">
        <v>0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</row>
    <row r="69" spans="1:17" hidden="1" outlineLevel="3" x14ac:dyDescent="0.2">
      <c r="A69" s="28" t="s">
        <v>97</v>
      </c>
      <c r="B69" s="91">
        <v>1.45185E-3</v>
      </c>
      <c r="C69" s="91">
        <v>1.4512699999999999E-3</v>
      </c>
      <c r="D69" s="91">
        <v>1.4512699999999999E-3</v>
      </c>
      <c r="E69" s="91">
        <v>7.3563999999999997E-4</v>
      </c>
      <c r="F69" s="91">
        <v>4.8331999999999997E-4</v>
      </c>
      <c r="G69" s="91">
        <v>4.6672E-4</v>
      </c>
      <c r="H69" s="18"/>
      <c r="I69" s="18"/>
      <c r="J69" s="18"/>
      <c r="K69" s="18"/>
      <c r="L69" s="18"/>
      <c r="M69" s="18"/>
      <c r="N69" s="18"/>
      <c r="O69" s="18"/>
      <c r="P69" s="18"/>
      <c r="Q69" s="18"/>
    </row>
    <row r="70" spans="1:17" hidden="1" outlineLevel="3" x14ac:dyDescent="0.2">
      <c r="A70" s="28" t="s">
        <v>31</v>
      </c>
      <c r="B70" s="91">
        <v>0</v>
      </c>
      <c r="C70" s="91">
        <v>0</v>
      </c>
      <c r="D70" s="91">
        <v>0</v>
      </c>
      <c r="E70" s="91">
        <v>63.417347790000001</v>
      </c>
      <c r="F70" s="91">
        <v>41.665508709999997</v>
      </c>
      <c r="G70" s="91">
        <v>40.234310139999998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1:17" hidden="1" outlineLevel="3" x14ac:dyDescent="0.2">
      <c r="A71" s="28" t="s">
        <v>34</v>
      </c>
      <c r="B71" s="91">
        <v>201.19402238999999</v>
      </c>
      <c r="C71" s="91">
        <v>227.38646333</v>
      </c>
      <c r="D71" s="91">
        <v>225.19704759000001</v>
      </c>
      <c r="E71" s="91">
        <v>190.25204337</v>
      </c>
      <c r="F71" s="91">
        <v>124.99652613000001</v>
      </c>
      <c r="G71" s="91">
        <v>120.70293042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7" hidden="1" outlineLevel="3" x14ac:dyDescent="0.2">
      <c r="A72" s="28" t="s">
        <v>114</v>
      </c>
      <c r="B72" s="91">
        <v>50.063831380000003</v>
      </c>
      <c r="C72" s="91">
        <v>50.043788360000001</v>
      </c>
      <c r="D72" s="91">
        <v>175.15325915</v>
      </c>
      <c r="E72" s="91">
        <v>202.93551296999999</v>
      </c>
      <c r="F72" s="91">
        <v>133.32962782999999</v>
      </c>
      <c r="G72" s="91">
        <v>120.70293042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7" hidden="1" outlineLevel="3" x14ac:dyDescent="0.2">
      <c r="A73" s="28" t="s">
        <v>53</v>
      </c>
      <c r="B73" s="91">
        <v>72.455630929999998</v>
      </c>
      <c r="C73" s="91">
        <v>72.426623300000003</v>
      </c>
      <c r="D73" s="91">
        <v>72.426623300000003</v>
      </c>
      <c r="E73" s="91">
        <v>0</v>
      </c>
      <c r="F73" s="91">
        <v>0</v>
      </c>
      <c r="G73" s="91">
        <v>0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7" hidden="1" outlineLevel="3" x14ac:dyDescent="0.2">
      <c r="A74" s="28" t="s">
        <v>94</v>
      </c>
      <c r="B74" s="91">
        <v>0</v>
      </c>
      <c r="C74" s="91">
        <v>0</v>
      </c>
      <c r="D74" s="91">
        <v>600.52545978000001</v>
      </c>
      <c r="E74" s="91">
        <v>304.40326937999998</v>
      </c>
      <c r="F74" s="91">
        <v>199.99444181999999</v>
      </c>
      <c r="G74" s="91">
        <v>193.12468866</v>
      </c>
      <c r="H74" s="18"/>
      <c r="I74" s="18"/>
      <c r="J74" s="18"/>
      <c r="K74" s="18"/>
      <c r="L74" s="18"/>
      <c r="M74" s="18"/>
      <c r="N74" s="18"/>
      <c r="O74" s="18"/>
      <c r="P74" s="18"/>
      <c r="Q74" s="18"/>
    </row>
    <row r="75" spans="1:17" hidden="1" outlineLevel="3" x14ac:dyDescent="0.2">
      <c r="A75" s="28" t="s">
        <v>88</v>
      </c>
      <c r="B75" s="91">
        <v>0</v>
      </c>
      <c r="C75" s="91">
        <v>0</v>
      </c>
      <c r="D75" s="91">
        <v>193.91967972</v>
      </c>
      <c r="E75" s="91">
        <v>0</v>
      </c>
      <c r="F75" s="91">
        <v>0</v>
      </c>
      <c r="G75" s="91">
        <v>0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7" hidden="1" outlineLevel="3" x14ac:dyDescent="0.2">
      <c r="A76" s="28" t="s">
        <v>28</v>
      </c>
      <c r="B76" s="91">
        <v>0</v>
      </c>
      <c r="C76" s="91">
        <v>500.43788314</v>
      </c>
      <c r="D76" s="91">
        <v>531.71525083999995</v>
      </c>
      <c r="E76" s="91">
        <v>269.52372810999998</v>
      </c>
      <c r="F76" s="91">
        <v>10.41637718</v>
      </c>
      <c r="G76" s="91">
        <v>10.058577530000001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</row>
    <row r="77" spans="1:17" hidden="1" outlineLevel="3" x14ac:dyDescent="0.2">
      <c r="A77" s="28" t="s">
        <v>112</v>
      </c>
      <c r="B77" s="91">
        <v>0</v>
      </c>
      <c r="C77" s="91">
        <v>0</v>
      </c>
      <c r="D77" s="91">
        <v>519.20430376000002</v>
      </c>
      <c r="E77" s="91">
        <v>263.18199333000001</v>
      </c>
      <c r="F77" s="91">
        <v>172.91186117000001</v>
      </c>
      <c r="G77" s="91">
        <v>166.97238708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hidden="1" outlineLevel="3" x14ac:dyDescent="0.2">
      <c r="A78" s="28" t="s">
        <v>95</v>
      </c>
      <c r="B78" s="91">
        <v>110.14042904</v>
      </c>
      <c r="C78" s="91">
        <v>110.0963343</v>
      </c>
      <c r="D78" s="91">
        <v>110.0963343</v>
      </c>
      <c r="E78" s="91">
        <v>27.903633020000001</v>
      </c>
      <c r="F78" s="91">
        <v>0</v>
      </c>
      <c r="G78" s="91">
        <v>0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hidden="1" outlineLevel="3" x14ac:dyDescent="0.2">
      <c r="A79" s="28" t="s">
        <v>12</v>
      </c>
      <c r="B79" s="91">
        <v>90.991013539999997</v>
      </c>
      <c r="C79" s="91">
        <v>90.954585260000002</v>
      </c>
      <c r="D79" s="91">
        <v>90.954585260000002</v>
      </c>
      <c r="E79" s="91">
        <v>46.104411839999997</v>
      </c>
      <c r="F79" s="91">
        <v>0</v>
      </c>
      <c r="G79" s="91">
        <v>0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</row>
    <row r="80" spans="1:17" ht="25.5" outlineLevel="2" collapsed="1" x14ac:dyDescent="0.2">
      <c r="A80" s="110" t="s">
        <v>5</v>
      </c>
      <c r="B80" s="24">
        <f t="shared" ref="B80:F80" si="14">SUM(B$81:B$83)</f>
        <v>812.19261182000002</v>
      </c>
      <c r="C80" s="24">
        <f t="shared" si="14"/>
        <v>780.59008257000005</v>
      </c>
      <c r="D80" s="24">
        <f t="shared" si="14"/>
        <v>749.70939290000001</v>
      </c>
      <c r="E80" s="24">
        <f t="shared" si="14"/>
        <v>399.23239088000003</v>
      </c>
      <c r="F80" s="24">
        <f t="shared" si="14"/>
        <v>210.76450316</v>
      </c>
      <c r="G80" s="24">
        <v>169.41556835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</row>
    <row r="81" spans="1:17" hidden="1" outlineLevel="3" x14ac:dyDescent="0.2">
      <c r="A81" s="28" t="s">
        <v>7</v>
      </c>
      <c r="B81" s="91">
        <v>262.83511477000002</v>
      </c>
      <c r="C81" s="91">
        <v>262.72988865000002</v>
      </c>
      <c r="D81" s="91">
        <v>262.72988865000002</v>
      </c>
      <c r="E81" s="91">
        <v>133.17643036000001</v>
      </c>
      <c r="F81" s="91">
        <v>43.748784149999999</v>
      </c>
      <c r="G81" s="91">
        <v>21.12301282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</row>
    <row r="82" spans="1:17" hidden="1" outlineLevel="3" x14ac:dyDescent="0.2">
      <c r="A82" s="28" t="s">
        <v>68</v>
      </c>
      <c r="B82" s="91">
        <v>549.35749705000001</v>
      </c>
      <c r="C82" s="91">
        <v>517.86019392000003</v>
      </c>
      <c r="D82" s="91">
        <v>486.97950424999999</v>
      </c>
      <c r="E82" s="91">
        <v>254.29483321999999</v>
      </c>
      <c r="F82" s="91">
        <v>160.82312705000001</v>
      </c>
      <c r="G82" s="91">
        <v>143.05358530000001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</row>
    <row r="83" spans="1:17" hidden="1" outlineLevel="3" x14ac:dyDescent="0.2">
      <c r="A83" s="28" t="s">
        <v>18</v>
      </c>
      <c r="B83" s="91">
        <v>0</v>
      </c>
      <c r="C83" s="91">
        <v>0</v>
      </c>
      <c r="D83" s="91">
        <v>0</v>
      </c>
      <c r="E83" s="91">
        <v>11.7611273</v>
      </c>
      <c r="F83" s="91">
        <v>6.1925919599999997</v>
      </c>
      <c r="G83" s="91">
        <v>5.2389702299999996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</row>
    <row r="84" spans="1:17" outlineLevel="2" collapsed="1" x14ac:dyDescent="0.2">
      <c r="A84" s="63" t="s">
        <v>85</v>
      </c>
      <c r="B84" s="24">
        <f t="shared" ref="B84:F84" si="15">SUM(B$85:B$85)</f>
        <v>0.11948359</v>
      </c>
      <c r="C84" s="24">
        <f t="shared" si="15"/>
        <v>0.11943576</v>
      </c>
      <c r="D84" s="24">
        <f t="shared" si="15"/>
        <v>0.11943576</v>
      </c>
      <c r="E84" s="24">
        <f t="shared" si="15"/>
        <v>6.0541369999999997E-2</v>
      </c>
      <c r="F84" s="24">
        <f t="shared" si="15"/>
        <v>3.9775980000000002E-2</v>
      </c>
      <c r="G84" s="24">
        <v>3.8409680000000002E-2</v>
      </c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hidden="1" outlineLevel="3" x14ac:dyDescent="0.2">
      <c r="A85" s="28" t="s">
        <v>110</v>
      </c>
      <c r="B85" s="91">
        <v>0.11948359</v>
      </c>
      <c r="C85" s="91">
        <v>0.11943576</v>
      </c>
      <c r="D85" s="91">
        <v>0.11943576</v>
      </c>
      <c r="E85" s="91">
        <v>6.0541369999999997E-2</v>
      </c>
      <c r="F85" s="91">
        <v>3.9775980000000002E-2</v>
      </c>
      <c r="G85" s="91">
        <v>3.8409680000000002E-2</v>
      </c>
      <c r="H85" s="18"/>
      <c r="I85" s="18"/>
      <c r="J85" s="18"/>
      <c r="K85" s="18"/>
      <c r="L85" s="18"/>
      <c r="M85" s="18"/>
      <c r="N85" s="18"/>
      <c r="O85" s="18"/>
      <c r="P85" s="18"/>
      <c r="Q85" s="18"/>
    </row>
    <row r="86" spans="1:17" ht="15" outlineLevel="1" x14ac:dyDescent="0.2">
      <c r="A86" s="125" t="s">
        <v>52</v>
      </c>
      <c r="B86" s="126">
        <f t="shared" ref="B86:G86" si="16">B$87+B$93+B$95+B$108+B$112</f>
        <v>12967.549142820002</v>
      </c>
      <c r="C86" s="126">
        <f t="shared" si="16"/>
        <v>12521.10384765</v>
      </c>
      <c r="D86" s="126">
        <f t="shared" si="16"/>
        <v>9688.3262481500005</v>
      </c>
      <c r="E86" s="126">
        <f t="shared" si="16"/>
        <v>7986.7467252799997</v>
      </c>
      <c r="F86" s="126">
        <f t="shared" si="16"/>
        <v>9018.4619783100006</v>
      </c>
      <c r="G86" s="126">
        <f t="shared" si="16"/>
        <v>8510.5455211900007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17" ht="25.5" outlineLevel="2" collapsed="1" x14ac:dyDescent="0.2">
      <c r="A87" s="110" t="s">
        <v>91</v>
      </c>
      <c r="B87" s="24">
        <f t="shared" ref="B87:F87" si="17">SUM(B$88:B$92)</f>
        <v>7701.5653474999999</v>
      </c>
      <c r="C87" s="24">
        <f t="shared" si="17"/>
        <v>5074.16913957</v>
      </c>
      <c r="D87" s="24">
        <f t="shared" si="17"/>
        <v>2029.9789257000002</v>
      </c>
      <c r="E87" s="24">
        <f t="shared" si="17"/>
        <v>2543.70512306</v>
      </c>
      <c r="F87" s="24">
        <f t="shared" si="17"/>
        <v>5867.9120508099995</v>
      </c>
      <c r="G87" s="24">
        <v>5904.0708158400003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idden="1" outlineLevel="3" x14ac:dyDescent="0.2">
      <c r="A88" s="28" t="s">
        <v>8</v>
      </c>
      <c r="B88" s="91">
        <v>55.477494299999996</v>
      </c>
      <c r="C88" s="91">
        <v>47.473750269999996</v>
      </c>
      <c r="D88" s="91">
        <v>39.832119560000002</v>
      </c>
      <c r="E88" s="91">
        <v>28.629790209999999</v>
      </c>
      <c r="F88" s="91">
        <v>19.026070099999998</v>
      </c>
      <c r="G88" s="91">
        <v>15.86552513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7" hidden="1" outlineLevel="3" x14ac:dyDescent="0.2">
      <c r="A89" s="28" t="s">
        <v>61</v>
      </c>
      <c r="B89" s="91">
        <v>126.41275965</v>
      </c>
      <c r="C89" s="91">
        <v>113.12931542</v>
      </c>
      <c r="D89" s="91">
        <v>97.859459720000004</v>
      </c>
      <c r="E89" s="91">
        <v>88.309116990000007</v>
      </c>
      <c r="F89" s="91">
        <v>127.08577197</v>
      </c>
      <c r="G89" s="91">
        <v>71.997207939999996</v>
      </c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7" hidden="1" outlineLevel="3" x14ac:dyDescent="0.2">
      <c r="A90" s="28" t="s">
        <v>51</v>
      </c>
      <c r="B90" s="91">
        <v>0</v>
      </c>
      <c r="C90" s="91">
        <v>0</v>
      </c>
      <c r="D90" s="91">
        <v>0</v>
      </c>
      <c r="E90" s="91">
        <v>0</v>
      </c>
      <c r="F90" s="91">
        <v>0</v>
      </c>
      <c r="G90" s="91">
        <v>5.5450000800000003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7" hidden="1" outlineLevel="3" x14ac:dyDescent="0.2">
      <c r="A91" s="28" t="s">
        <v>42</v>
      </c>
      <c r="B91" s="91">
        <v>158.07539581</v>
      </c>
      <c r="C91" s="91">
        <v>185.61613940999999</v>
      </c>
      <c r="D91" s="91">
        <v>243.74336708000001</v>
      </c>
      <c r="E91" s="91">
        <v>368.31129565999998</v>
      </c>
      <c r="F91" s="91">
        <v>392.44671814999998</v>
      </c>
      <c r="G91" s="91">
        <v>430.87690499000001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7" hidden="1" outlineLevel="3" x14ac:dyDescent="0.2">
      <c r="A92" s="28" t="s">
        <v>58</v>
      </c>
      <c r="B92" s="91">
        <v>7361.59969774</v>
      </c>
      <c r="C92" s="91">
        <v>4727.9499344699998</v>
      </c>
      <c r="D92" s="91">
        <v>1648.5439793400001</v>
      </c>
      <c r="E92" s="91">
        <v>2058.4549201999998</v>
      </c>
      <c r="F92" s="91">
        <v>5329.3534905899996</v>
      </c>
      <c r="G92" s="91">
        <v>5379.7861776999998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7" ht="25.5" outlineLevel="2" collapsed="1" x14ac:dyDescent="0.2">
      <c r="A93" s="110" t="s">
        <v>3</v>
      </c>
      <c r="B93" s="24">
        <f t="shared" ref="B93:F93" si="18">SUM(B$94:B$94)</f>
        <v>190.59356</v>
      </c>
      <c r="C93" s="24">
        <f t="shared" si="18"/>
        <v>247.83356000000001</v>
      </c>
      <c r="D93" s="24">
        <f t="shared" si="18"/>
        <v>247.83356000000001</v>
      </c>
      <c r="E93" s="24">
        <f t="shared" si="18"/>
        <v>243.69463332000001</v>
      </c>
      <c r="F93" s="24">
        <f t="shared" si="18"/>
        <v>194.95570663999999</v>
      </c>
      <c r="G93" s="24">
        <v>170.58624330000001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7" hidden="1" outlineLevel="3" x14ac:dyDescent="0.2">
      <c r="A94" s="28" t="s">
        <v>65</v>
      </c>
      <c r="B94" s="91">
        <v>190.59356</v>
      </c>
      <c r="C94" s="91">
        <v>247.83356000000001</v>
      </c>
      <c r="D94" s="91">
        <v>247.83356000000001</v>
      </c>
      <c r="E94" s="91">
        <v>243.69463332000001</v>
      </c>
      <c r="F94" s="91">
        <v>194.95570663999999</v>
      </c>
      <c r="G94" s="91">
        <v>170.58624330000001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25.5" outlineLevel="2" collapsed="1" x14ac:dyDescent="0.2">
      <c r="A95" s="110" t="s">
        <v>13</v>
      </c>
      <c r="B95" s="24">
        <f t="shared" ref="B95:F95" si="19">SUM(B$96:B$107)</f>
        <v>2097.3359547500004</v>
      </c>
      <c r="C95" s="24">
        <f t="shared" si="19"/>
        <v>3670.9121526999998</v>
      </c>
      <c r="D95" s="24">
        <f t="shared" si="19"/>
        <v>3881.6497435699998</v>
      </c>
      <c r="E95" s="24">
        <f t="shared" si="19"/>
        <v>3273.3513524599998</v>
      </c>
      <c r="F95" s="24">
        <f t="shared" si="19"/>
        <v>2842.73560193</v>
      </c>
      <c r="G95" s="24">
        <v>2321.96184051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7" hidden="1" outlineLevel="3" x14ac:dyDescent="0.2">
      <c r="A96" s="28" t="s">
        <v>24</v>
      </c>
      <c r="B96" s="91">
        <v>64.444998620000007</v>
      </c>
      <c r="C96" s="91">
        <v>43.94333331</v>
      </c>
      <c r="D96" s="91">
        <v>23.023332</v>
      </c>
      <c r="E96" s="91">
        <v>0</v>
      </c>
      <c r="F96" s="91">
        <v>0</v>
      </c>
      <c r="G96" s="91">
        <v>0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 hidden="1" outlineLevel="3" x14ac:dyDescent="0.2">
      <c r="A97" s="28" t="s">
        <v>41</v>
      </c>
      <c r="B97" s="91">
        <v>240.49725075999999</v>
      </c>
      <c r="C97" s="91">
        <v>196.78642902999999</v>
      </c>
      <c r="D97" s="91">
        <v>154.65415623000001</v>
      </c>
      <c r="E97" s="91">
        <v>91.034062160000005</v>
      </c>
      <c r="F97" s="91">
        <v>40.77388535</v>
      </c>
      <c r="G97" s="91">
        <v>0</v>
      </c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 hidden="1" outlineLevel="3" x14ac:dyDescent="0.2">
      <c r="A98" s="28" t="s">
        <v>63</v>
      </c>
      <c r="B98" s="91">
        <v>150</v>
      </c>
      <c r="C98" s="91">
        <v>150</v>
      </c>
      <c r="D98" s="91">
        <v>150</v>
      </c>
      <c r="E98" s="91">
        <v>0</v>
      </c>
      <c r="F98" s="91">
        <v>0</v>
      </c>
      <c r="G98" s="91">
        <v>0</v>
      </c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 hidden="1" outlineLevel="3" x14ac:dyDescent="0.2">
      <c r="A99" s="28" t="s">
        <v>87</v>
      </c>
      <c r="B99" s="91">
        <v>302.39999999999998</v>
      </c>
      <c r="C99" s="91">
        <v>252</v>
      </c>
      <c r="D99" s="91">
        <v>201.6</v>
      </c>
      <c r="E99" s="91">
        <v>151.19999999999999</v>
      </c>
      <c r="F99" s="91">
        <v>100.8</v>
      </c>
      <c r="G99" s="91">
        <v>0</v>
      </c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 hidden="1" outlineLevel="3" x14ac:dyDescent="0.2">
      <c r="A100" s="28" t="s">
        <v>9</v>
      </c>
      <c r="B100" s="91">
        <v>57.142857999999997</v>
      </c>
      <c r="C100" s="91">
        <v>42.857143999999998</v>
      </c>
      <c r="D100" s="91">
        <v>28.571429999999999</v>
      </c>
      <c r="E100" s="91">
        <v>14.285716000000001</v>
      </c>
      <c r="F100" s="91">
        <v>0</v>
      </c>
      <c r="G100" s="91">
        <v>15.014320120000001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 hidden="1" outlineLevel="3" x14ac:dyDescent="0.2">
      <c r="A101" s="28" t="s">
        <v>78</v>
      </c>
      <c r="B101" s="91">
        <v>98.600847369999997</v>
      </c>
      <c r="C101" s="91">
        <v>89.644400360000006</v>
      </c>
      <c r="D101" s="91">
        <v>82.193298060000004</v>
      </c>
      <c r="E101" s="91">
        <v>62.204700440000003</v>
      </c>
      <c r="F101" s="91">
        <v>46.435500140000002</v>
      </c>
      <c r="G101" s="91">
        <v>42.419250390000002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 hidden="1" outlineLevel="3" x14ac:dyDescent="0.2">
      <c r="A102" s="28" t="s">
        <v>107</v>
      </c>
      <c r="B102" s="91">
        <v>440.8</v>
      </c>
      <c r="C102" s="91">
        <v>440.8</v>
      </c>
      <c r="D102" s="91">
        <v>293.866668</v>
      </c>
      <c r="E102" s="91">
        <v>146.933336</v>
      </c>
      <c r="F102" s="91">
        <v>0</v>
      </c>
      <c r="G102" s="91">
        <v>0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 hidden="1" outlineLevel="3" x14ac:dyDescent="0.2">
      <c r="A103" s="28" t="s">
        <v>98</v>
      </c>
      <c r="B103" s="91">
        <v>0</v>
      </c>
      <c r="C103" s="91">
        <v>0</v>
      </c>
      <c r="D103" s="91">
        <v>500</v>
      </c>
      <c r="E103" s="91">
        <v>500</v>
      </c>
      <c r="F103" s="91">
        <v>500</v>
      </c>
      <c r="G103" s="91">
        <v>500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 hidden="1" outlineLevel="3" x14ac:dyDescent="0.2">
      <c r="A104" s="28" t="s">
        <v>45</v>
      </c>
      <c r="B104" s="91">
        <v>0</v>
      </c>
      <c r="C104" s="91">
        <v>57.930846000000003</v>
      </c>
      <c r="D104" s="91">
        <v>85</v>
      </c>
      <c r="E104" s="91">
        <v>85</v>
      </c>
      <c r="F104" s="91">
        <v>72.08</v>
      </c>
      <c r="G104" s="91">
        <v>65.62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 hidden="1" outlineLevel="3" x14ac:dyDescent="0.2">
      <c r="A105" s="28" t="s">
        <v>47</v>
      </c>
      <c r="B105" s="91">
        <v>0</v>
      </c>
      <c r="C105" s="91">
        <v>1500</v>
      </c>
      <c r="D105" s="91">
        <v>1552.1238949999999</v>
      </c>
      <c r="E105" s="91">
        <v>1552.1238949999999</v>
      </c>
      <c r="F105" s="91">
        <v>1552.1238949999999</v>
      </c>
      <c r="G105" s="91">
        <v>1552.1238949999999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idden="1" outlineLevel="3" x14ac:dyDescent="0.2">
      <c r="A106" s="28" t="s">
        <v>101</v>
      </c>
      <c r="B106" s="91">
        <v>107.45</v>
      </c>
      <c r="C106" s="91">
        <v>260.95</v>
      </c>
      <c r="D106" s="91">
        <v>228.33125000000001</v>
      </c>
      <c r="E106" s="91">
        <v>195.71250000000001</v>
      </c>
      <c r="F106" s="91">
        <v>163.09375</v>
      </c>
      <c r="G106" s="91">
        <v>146.78437500000001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 hidden="1" outlineLevel="3" x14ac:dyDescent="0.2">
      <c r="A107" s="28" t="s">
        <v>19</v>
      </c>
      <c r="B107" s="91">
        <v>636</v>
      </c>
      <c r="C107" s="91">
        <v>636</v>
      </c>
      <c r="D107" s="91">
        <v>582.28571427999998</v>
      </c>
      <c r="E107" s="91">
        <v>474.85714286000001</v>
      </c>
      <c r="F107" s="91">
        <v>367.42857143999998</v>
      </c>
      <c r="G107" s="91">
        <v>0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ht="25.5" outlineLevel="2" collapsed="1" x14ac:dyDescent="0.2">
      <c r="A108" s="110" t="s">
        <v>92</v>
      </c>
      <c r="B108" s="24">
        <f t="shared" ref="B108:F108" si="20">SUM(B$109:B$111)</f>
        <v>2853.0169999999998</v>
      </c>
      <c r="C108" s="24">
        <f t="shared" si="20"/>
        <v>3403.0169999999998</v>
      </c>
      <c r="D108" s="24">
        <f t="shared" si="20"/>
        <v>3403.0169999999998</v>
      </c>
      <c r="E108" s="24">
        <f t="shared" si="20"/>
        <v>1808</v>
      </c>
      <c r="F108" s="24">
        <f t="shared" si="20"/>
        <v>0</v>
      </c>
      <c r="G108" s="24">
        <v>0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 hidden="1" outlineLevel="3" x14ac:dyDescent="0.2">
      <c r="A109" s="28" t="s">
        <v>10</v>
      </c>
      <c r="B109" s="91">
        <v>0</v>
      </c>
      <c r="C109" s="91">
        <v>550</v>
      </c>
      <c r="D109" s="91">
        <v>550</v>
      </c>
      <c r="E109" s="91">
        <v>550</v>
      </c>
      <c r="F109" s="91">
        <v>0</v>
      </c>
      <c r="G109" s="91">
        <v>0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idden="1" outlineLevel="3" x14ac:dyDescent="0.2">
      <c r="A110" s="28" t="s">
        <v>99</v>
      </c>
      <c r="B110" s="91">
        <v>1258</v>
      </c>
      <c r="C110" s="91">
        <v>1258</v>
      </c>
      <c r="D110" s="91">
        <v>1258</v>
      </c>
      <c r="E110" s="91">
        <v>1258</v>
      </c>
      <c r="F110" s="91">
        <v>0</v>
      </c>
      <c r="G110" s="91">
        <v>0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 hidden="1" outlineLevel="3" x14ac:dyDescent="0.2">
      <c r="A111" s="28" t="s">
        <v>79</v>
      </c>
      <c r="B111" s="91">
        <v>1595.0170000000001</v>
      </c>
      <c r="C111" s="91">
        <v>1595.0170000000001</v>
      </c>
      <c r="D111" s="91">
        <v>1595.0170000000001</v>
      </c>
      <c r="E111" s="91">
        <v>0</v>
      </c>
      <c r="F111" s="91">
        <v>0</v>
      </c>
      <c r="G111" s="91">
        <v>0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 outlineLevel="2" collapsed="1" x14ac:dyDescent="0.2">
      <c r="A112" s="63" t="s">
        <v>4</v>
      </c>
      <c r="B112" s="24">
        <f t="shared" ref="B112:F112" si="21">SUM(B$113:B$113)</f>
        <v>125.03728056999999</v>
      </c>
      <c r="C112" s="24">
        <f t="shared" si="21"/>
        <v>125.17199538</v>
      </c>
      <c r="D112" s="24">
        <f t="shared" si="21"/>
        <v>125.84701887999999</v>
      </c>
      <c r="E112" s="24">
        <f t="shared" si="21"/>
        <v>117.99561644000001</v>
      </c>
      <c r="F112" s="24">
        <f t="shared" si="21"/>
        <v>112.85861893000001</v>
      </c>
      <c r="G112" s="24">
        <v>113.92662154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 hidden="1" outlineLevel="3" x14ac:dyDescent="0.2">
      <c r="A113" s="28" t="s">
        <v>58</v>
      </c>
      <c r="B113" s="91">
        <v>125.03728056999999</v>
      </c>
      <c r="C113" s="91">
        <v>125.17199538</v>
      </c>
      <c r="D113" s="91">
        <v>125.84701887999999</v>
      </c>
      <c r="E113" s="91">
        <v>117.99561644000001</v>
      </c>
      <c r="F113" s="91">
        <v>112.85861893000001</v>
      </c>
      <c r="G113" s="91">
        <v>113.92662154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 x14ac:dyDescent="0.2">
      <c r="B114" s="74"/>
      <c r="C114" s="74"/>
      <c r="D114" s="74"/>
      <c r="E114" s="74"/>
      <c r="F114" s="74"/>
      <c r="G114" s="74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 x14ac:dyDescent="0.2">
      <c r="B115" s="74"/>
      <c r="C115" s="74"/>
      <c r="D115" s="74"/>
      <c r="E115" s="74"/>
      <c r="F115" s="74"/>
      <c r="G115" s="74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 x14ac:dyDescent="0.2">
      <c r="B116" s="74"/>
      <c r="C116" s="74"/>
      <c r="D116" s="74"/>
      <c r="E116" s="74"/>
      <c r="F116" s="74"/>
      <c r="G116" s="74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 x14ac:dyDescent="0.2">
      <c r="B117" s="74"/>
      <c r="C117" s="74"/>
      <c r="D117" s="74"/>
      <c r="E117" s="74"/>
      <c r="F117" s="74"/>
      <c r="G117" s="74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 x14ac:dyDescent="0.2">
      <c r="B118" s="74"/>
      <c r="C118" s="74"/>
      <c r="D118" s="74"/>
      <c r="E118" s="74"/>
      <c r="F118" s="74"/>
      <c r="G118" s="74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 x14ac:dyDescent="0.2">
      <c r="B119" s="74"/>
      <c r="C119" s="74"/>
      <c r="D119" s="74"/>
      <c r="E119" s="74"/>
      <c r="F119" s="74"/>
      <c r="G119" s="74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 x14ac:dyDescent="0.2">
      <c r="B120" s="74"/>
      <c r="C120" s="74"/>
      <c r="D120" s="74"/>
      <c r="E120" s="74"/>
      <c r="F120" s="74"/>
      <c r="G120" s="74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x14ac:dyDescent="0.2">
      <c r="B121" s="74"/>
      <c r="C121" s="74"/>
      <c r="D121" s="74"/>
      <c r="E121" s="74"/>
      <c r="F121" s="74"/>
      <c r="G121" s="74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 x14ac:dyDescent="0.2">
      <c r="B122" s="74"/>
      <c r="C122" s="74"/>
      <c r="D122" s="74"/>
      <c r="E122" s="74"/>
      <c r="F122" s="74"/>
      <c r="G122" s="74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 x14ac:dyDescent="0.2">
      <c r="B123" s="74"/>
      <c r="C123" s="74"/>
      <c r="D123" s="74"/>
      <c r="E123" s="74"/>
      <c r="F123" s="74"/>
      <c r="G123" s="74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x14ac:dyDescent="0.2">
      <c r="B124" s="74"/>
      <c r="C124" s="74"/>
      <c r="D124" s="74"/>
      <c r="E124" s="74"/>
      <c r="F124" s="74"/>
      <c r="G124" s="74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x14ac:dyDescent="0.2">
      <c r="B125" s="74"/>
      <c r="C125" s="74"/>
      <c r="D125" s="74"/>
      <c r="E125" s="74"/>
      <c r="F125" s="74"/>
      <c r="G125" s="74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 x14ac:dyDescent="0.2">
      <c r="B126" s="74"/>
      <c r="C126" s="74"/>
      <c r="D126" s="74"/>
      <c r="E126" s="74"/>
      <c r="F126" s="74"/>
      <c r="G126" s="74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 x14ac:dyDescent="0.2">
      <c r="B127" s="74"/>
      <c r="C127" s="74"/>
      <c r="D127" s="74"/>
      <c r="E127" s="74"/>
      <c r="F127" s="74"/>
      <c r="G127" s="74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 x14ac:dyDescent="0.2">
      <c r="B128" s="74"/>
      <c r="C128" s="74"/>
      <c r="D128" s="74"/>
      <c r="E128" s="74"/>
      <c r="F128" s="74"/>
      <c r="G128" s="74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2:17" x14ac:dyDescent="0.2">
      <c r="B129" s="74"/>
      <c r="C129" s="74"/>
      <c r="D129" s="74"/>
      <c r="E129" s="74"/>
      <c r="F129" s="74"/>
      <c r="G129" s="74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2:17" x14ac:dyDescent="0.2">
      <c r="B130" s="74"/>
      <c r="C130" s="74"/>
      <c r="D130" s="74"/>
      <c r="E130" s="74"/>
      <c r="F130" s="74"/>
      <c r="G130" s="74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2:17" x14ac:dyDescent="0.2">
      <c r="B131" s="74"/>
      <c r="C131" s="74"/>
      <c r="D131" s="74"/>
      <c r="E131" s="74"/>
      <c r="F131" s="74"/>
      <c r="G131" s="74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2:17" x14ac:dyDescent="0.2">
      <c r="B132" s="74"/>
      <c r="C132" s="74"/>
      <c r="D132" s="74"/>
      <c r="E132" s="74"/>
      <c r="F132" s="74"/>
      <c r="G132" s="74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2:17" x14ac:dyDescent="0.2">
      <c r="B133" s="74"/>
      <c r="C133" s="74"/>
      <c r="D133" s="74"/>
      <c r="E133" s="74"/>
      <c r="F133" s="74"/>
      <c r="G133" s="74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2:17" x14ac:dyDescent="0.2">
      <c r="B134" s="74"/>
      <c r="C134" s="74"/>
      <c r="D134" s="74"/>
      <c r="E134" s="74"/>
      <c r="F134" s="74"/>
      <c r="G134" s="74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2:17" x14ac:dyDescent="0.2">
      <c r="B135" s="74"/>
      <c r="C135" s="74"/>
      <c r="D135" s="74"/>
      <c r="E135" s="74"/>
      <c r="F135" s="74"/>
      <c r="G135" s="74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2:17" x14ac:dyDescent="0.2">
      <c r="B136" s="74"/>
      <c r="C136" s="74"/>
      <c r="D136" s="74"/>
      <c r="E136" s="74"/>
      <c r="F136" s="74"/>
      <c r="G136" s="74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2:17" x14ac:dyDescent="0.2">
      <c r="B137" s="74"/>
      <c r="C137" s="74"/>
      <c r="D137" s="74"/>
      <c r="E137" s="74"/>
      <c r="F137" s="74"/>
      <c r="G137" s="74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2:17" x14ac:dyDescent="0.2">
      <c r="B138" s="74"/>
      <c r="C138" s="74"/>
      <c r="D138" s="74"/>
      <c r="E138" s="74"/>
      <c r="F138" s="74"/>
      <c r="G138" s="74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2:17" x14ac:dyDescent="0.2">
      <c r="B139" s="74"/>
      <c r="C139" s="74"/>
      <c r="D139" s="74"/>
      <c r="E139" s="74"/>
      <c r="F139" s="74"/>
      <c r="G139" s="74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2:17" x14ac:dyDescent="0.2">
      <c r="B140" s="74"/>
      <c r="C140" s="74"/>
      <c r="D140" s="74"/>
      <c r="E140" s="74"/>
      <c r="F140" s="74"/>
      <c r="G140" s="74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2:17" x14ac:dyDescent="0.2">
      <c r="B141" s="74"/>
      <c r="C141" s="74"/>
      <c r="D141" s="74"/>
      <c r="E141" s="74"/>
      <c r="F141" s="74"/>
      <c r="G141" s="74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2:17" x14ac:dyDescent="0.2">
      <c r="B142" s="74"/>
      <c r="C142" s="74"/>
      <c r="D142" s="74"/>
      <c r="E142" s="74"/>
      <c r="F142" s="74"/>
      <c r="G142" s="74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2:17" x14ac:dyDescent="0.2">
      <c r="B143" s="74"/>
      <c r="C143" s="74"/>
      <c r="D143" s="74"/>
      <c r="E143" s="74"/>
      <c r="F143" s="74"/>
      <c r="G143" s="74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2:17" x14ac:dyDescent="0.2">
      <c r="B144" s="74"/>
      <c r="C144" s="74"/>
      <c r="D144" s="74"/>
      <c r="E144" s="74"/>
      <c r="F144" s="74"/>
      <c r="G144" s="74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2:17" x14ac:dyDescent="0.2">
      <c r="B145" s="74"/>
      <c r="C145" s="74"/>
      <c r="D145" s="74"/>
      <c r="E145" s="74"/>
      <c r="F145" s="74"/>
      <c r="G145" s="74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2:17" x14ac:dyDescent="0.2">
      <c r="B146" s="74"/>
      <c r="C146" s="74"/>
      <c r="D146" s="74"/>
      <c r="E146" s="74"/>
      <c r="F146" s="74"/>
      <c r="G146" s="74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2:17" x14ac:dyDescent="0.2">
      <c r="B147" s="74"/>
      <c r="C147" s="74"/>
      <c r="D147" s="74"/>
      <c r="E147" s="74"/>
      <c r="F147" s="74"/>
      <c r="G147" s="74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2:17" x14ac:dyDescent="0.2">
      <c r="B148" s="74"/>
      <c r="C148" s="74"/>
      <c r="D148" s="74"/>
      <c r="E148" s="74"/>
      <c r="F148" s="74"/>
      <c r="G148" s="74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2:17" x14ac:dyDescent="0.2">
      <c r="B149" s="74"/>
      <c r="C149" s="74"/>
      <c r="D149" s="74"/>
      <c r="E149" s="74"/>
      <c r="F149" s="74"/>
      <c r="G149" s="74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2:17" x14ac:dyDescent="0.2">
      <c r="B150" s="74"/>
      <c r="C150" s="74"/>
      <c r="D150" s="74"/>
      <c r="E150" s="74"/>
      <c r="F150" s="74"/>
      <c r="G150" s="74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2:17" x14ac:dyDescent="0.2">
      <c r="B151" s="74"/>
      <c r="C151" s="74"/>
      <c r="D151" s="74"/>
      <c r="E151" s="74"/>
      <c r="F151" s="74"/>
      <c r="G151" s="74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2:17" x14ac:dyDescent="0.2">
      <c r="B152" s="74"/>
      <c r="C152" s="74"/>
      <c r="D152" s="74"/>
      <c r="E152" s="74"/>
      <c r="F152" s="74"/>
      <c r="G152" s="74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2:17" x14ac:dyDescent="0.2">
      <c r="B153" s="74"/>
      <c r="C153" s="74"/>
      <c r="D153" s="74"/>
      <c r="E153" s="74"/>
      <c r="F153" s="74"/>
      <c r="G153" s="74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2:17" x14ac:dyDescent="0.2">
      <c r="B154" s="74"/>
      <c r="C154" s="74"/>
      <c r="D154" s="74"/>
      <c r="E154" s="74"/>
      <c r="F154" s="74"/>
      <c r="G154" s="74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2:17" x14ac:dyDescent="0.2">
      <c r="B155" s="74"/>
      <c r="C155" s="74"/>
      <c r="D155" s="74"/>
      <c r="E155" s="74"/>
      <c r="F155" s="74"/>
      <c r="G155" s="74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2:17" x14ac:dyDescent="0.2">
      <c r="B156" s="74"/>
      <c r="C156" s="74"/>
      <c r="D156" s="74"/>
      <c r="E156" s="74"/>
      <c r="F156" s="74"/>
      <c r="G156" s="74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2:17" x14ac:dyDescent="0.2">
      <c r="B157" s="74"/>
      <c r="C157" s="74"/>
      <c r="D157" s="74"/>
      <c r="E157" s="74"/>
      <c r="F157" s="74"/>
      <c r="G157" s="74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2:17" x14ac:dyDescent="0.2">
      <c r="B158" s="74"/>
      <c r="C158" s="74"/>
      <c r="D158" s="74"/>
      <c r="E158" s="74"/>
      <c r="F158" s="74"/>
      <c r="G158" s="74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2:17" x14ac:dyDescent="0.2">
      <c r="B159" s="74"/>
      <c r="C159" s="74"/>
      <c r="D159" s="74"/>
      <c r="E159" s="74"/>
      <c r="F159" s="74"/>
      <c r="G159" s="74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2:17" x14ac:dyDescent="0.2">
      <c r="B160" s="74"/>
      <c r="C160" s="74"/>
      <c r="D160" s="74"/>
      <c r="E160" s="74"/>
      <c r="F160" s="74"/>
      <c r="G160" s="74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2:17" x14ac:dyDescent="0.2">
      <c r="B161" s="74"/>
      <c r="C161" s="74"/>
      <c r="D161" s="74"/>
      <c r="E161" s="74"/>
      <c r="F161" s="74"/>
      <c r="G161" s="74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2:17" x14ac:dyDescent="0.2">
      <c r="B162" s="74"/>
      <c r="C162" s="74"/>
      <c r="D162" s="74"/>
      <c r="E162" s="74"/>
      <c r="F162" s="74"/>
      <c r="G162" s="74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2:17" x14ac:dyDescent="0.2">
      <c r="B163" s="74"/>
      <c r="C163" s="74"/>
      <c r="D163" s="74"/>
      <c r="E163" s="74"/>
      <c r="F163" s="74"/>
      <c r="G163" s="74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2:17" x14ac:dyDescent="0.2">
      <c r="B164" s="74"/>
      <c r="C164" s="74"/>
      <c r="D164" s="74"/>
      <c r="E164" s="74"/>
      <c r="F164" s="74"/>
      <c r="G164" s="74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2:17" x14ac:dyDescent="0.2">
      <c r="B165" s="74"/>
      <c r="C165" s="74"/>
      <c r="D165" s="74"/>
      <c r="E165" s="74"/>
      <c r="F165" s="74"/>
      <c r="G165" s="74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2:17" x14ac:dyDescent="0.2">
      <c r="B166" s="74"/>
      <c r="C166" s="74"/>
      <c r="D166" s="74"/>
      <c r="E166" s="74"/>
      <c r="F166" s="74"/>
      <c r="G166" s="74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2:17" x14ac:dyDescent="0.2">
      <c r="B167" s="74"/>
      <c r="C167" s="74"/>
      <c r="D167" s="74"/>
      <c r="E167" s="74"/>
      <c r="F167" s="74"/>
      <c r="G167" s="74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2:17" x14ac:dyDescent="0.2">
      <c r="B168" s="74"/>
      <c r="C168" s="74"/>
      <c r="D168" s="74"/>
      <c r="E168" s="74"/>
      <c r="F168" s="74"/>
      <c r="G168" s="74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</sheetData>
  <mergeCells count="1">
    <mergeCell ref="A2:G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MFWF-347-91928</_dlc_DocId>
    <_dlc_DocIdUrl xmlns="acedc1b3-a6a6-4744-bb8f-c9b717f8a9c9">
      <Url>http://workflow/12000/12100/12130/_layouts/DocIdRedir.aspx?ID=MFWF-347-91928</Url>
      <Description>MFWF-347-91928</Description>
    </_dlc_DocIdUrl>
  </documentManagement>
</p:properties>
</file>

<file path=customXml/itemProps1.xml><?xml version="1.0" encoding="utf-8"?>
<ds:datastoreItem xmlns:ds="http://schemas.openxmlformats.org/officeDocument/2006/customXml" ds:itemID="{D309DE5A-7B90-48DD-9DAE-DC759B91F5A9}"/>
</file>

<file path=customXml/itemProps2.xml><?xml version="1.0" encoding="utf-8"?>
<ds:datastoreItem xmlns:ds="http://schemas.openxmlformats.org/officeDocument/2006/customXml" ds:itemID="{0A5A2CCA-E76F-4ADD-A722-FBE8465EF541}"/>
</file>

<file path=customXml/itemProps3.xml><?xml version="1.0" encoding="utf-8"?>
<ds:datastoreItem xmlns:ds="http://schemas.openxmlformats.org/officeDocument/2006/customXml" ds:itemID="{B73D7E1B-CA06-4E32-95F2-89ECF9D6181E}"/>
</file>

<file path=customXml/itemProps4.xml><?xml version="1.0" encoding="utf-8"?>
<ds:datastoreItem xmlns:ds="http://schemas.openxmlformats.org/officeDocument/2006/customXml" ds:itemID="{7FA2009F-E804-4893-873F-9D80346148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22</vt:i4>
      </vt:variant>
    </vt:vector>
  </HeadingPairs>
  <TitlesOfParts>
    <vt:vector size="33" baseType="lpstr">
      <vt:lpstr>DKT2</vt:lpstr>
      <vt:lpstr>MKT2_UAH</vt:lpstr>
      <vt:lpstr>MKT2_USD</vt:lpstr>
      <vt:lpstr>RATE_M</vt:lpstr>
      <vt:lpstr>RATE</vt:lpstr>
      <vt:lpstr>CUR_M</vt:lpstr>
      <vt:lpstr>CUR</vt:lpstr>
      <vt:lpstr>YKT2_UAH</vt:lpstr>
      <vt:lpstr>YKT2_USD</vt:lpstr>
      <vt:lpstr>DTK2</vt:lpstr>
      <vt:lpstr>DATA</vt:lpstr>
      <vt:lpstr>CK_05</vt:lpstr>
      <vt:lpstr>CKMDUAH</vt:lpstr>
      <vt:lpstr>CKMDUSD</vt:lpstr>
      <vt:lpstr>CURNAME</vt:lpstr>
      <vt:lpstr>CURNAMECUR</vt:lpstr>
      <vt:lpstr>CURNAMEKIND</vt:lpstr>
      <vt:lpstr>DDELIMER</vt:lpstr>
      <vt:lpstr>DMLMLR</vt:lpstr>
      <vt:lpstr>DREPORTDATE</vt:lpstr>
      <vt:lpstr>DRUN</vt:lpstr>
      <vt:lpstr>DSESSION</vt:lpstr>
      <vt:lpstr>DT_05</vt:lpstr>
      <vt:lpstr>RATENAMEALL</vt:lpstr>
      <vt:lpstr>RATENAMESTRUCT1</vt:lpstr>
      <vt:lpstr>RATENAMESTRUCT2</vt:lpstr>
      <vt:lpstr>REPORT_REGIME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Ярова Поліна Олександрівна</dc:creator>
  <cp:lastModifiedBy>Користувач Windows</cp:lastModifiedBy>
  <cp:lastPrinted>2016-07-15T07:42:46Z</cp:lastPrinted>
  <dcterms:created xsi:type="dcterms:W3CDTF">2016-07-14T15:57:17Z</dcterms:created>
  <dcterms:modified xsi:type="dcterms:W3CDTF">2016-07-15T07:55:54Z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9851e25e-aa73-4578-a9e1-5ff8832be09e</vt:lpwstr>
  </property>
  <property fmtid="{D5CDD505-2E9C-101B-9397-08002B2CF9AE}" pid="3" name="ContentTypeId">
    <vt:lpwstr>0x010100795F85084727864D943A1640386A6A57</vt:lpwstr>
  </property>
</Properties>
</file>