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4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/chart25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2.xml" ContentType="application/vnd.openxmlformats-officedocument.drawing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heets/sheet1.xml" ContentType="application/vnd.openxmlformats-officedocument.spreadsheetml.chartsheet+xml"/>
  <Override PartName="/xl/charts/chart12.xml" ContentType="application/vnd.openxmlformats-officedocument.drawingml.chart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21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heets/sheet16.xml" ContentType="application/vnd.openxmlformats-officedocument.spreadsheetml.chartsheet+xml"/>
  <Override PartName="/xl/chartsheets/sheet15.xml" ContentType="application/vnd.openxmlformats-officedocument.spreadsheetml.chart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chartsheets/sheet14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2.xml" ContentType="application/vnd.openxmlformats-officedocument.spreadsheetml.chart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chartsheets/sheet17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18.xml" ContentType="application/vnd.openxmlformats-officedocument.spreadsheetml.chartsheet+xml"/>
  <Override PartName="/xl/chartsheets/sheet22.xml" ContentType="application/vnd.openxmlformats-officedocument.spreadsheetml.chart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chartsheets/sheet21.xml" ContentType="application/vnd.openxmlformats-officedocument.spreadsheetml.chartsheet+xml"/>
  <Override PartName="/xl/chartsheets/sheet20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19.xml" ContentType="application/vnd.openxmlformats-officedocument.spreadsheetml.chart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8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14.xml" ContentType="application/vnd.openxmlformats-officedocument.spreadsheetml.worksheet+xml"/>
  <Override PartName="/xl/chartsheets/sheet11.xml" ContentType="application/vnd.openxmlformats-officedocument.spreadsheetml.chartsheet+xml"/>
  <Override PartName="/xl/chartsheets/sheet10.xml" ContentType="application/vnd.openxmlformats-officedocument.spreadsheetml.chart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chartsheets/sheet9.xml" ContentType="application/vnd.openxmlformats-officedocument.spreadsheetml.chartsheet+xml"/>
  <Override PartName="/xl/worksheets/sheet28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29.xml" ContentType="application/vnd.openxmlformats-officedocument.spreadsheetml.workshee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chartsheets/sheet25.xml" ContentType="application/vnd.openxmlformats-officedocument.spreadsheetml.chartsheet+xml"/>
  <Override PartName="/xl/chartsheets/sheet2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120" yWindow="45" windowWidth="15480" windowHeight="11640" tabRatio="917" firstSheet="6" activeTab="6"/>
  </bookViews>
  <sheets>
    <sheet name="MK_UAHD" sheetId="1" state="hidden" r:id="rId1"/>
    <sheet name="MK_USDD" sheetId="2" state="hidden" r:id="rId2"/>
    <sheet name="K_ALLD" sheetId="3" state="hidden" r:id="rId3"/>
    <sheet name="T_ALLD" sheetId="4" state="hidden" r:id="rId4"/>
    <sheet name="MTK2_UAH" sheetId="5" state="hidden" r:id="rId5"/>
    <sheet name="MTK2_USD" sheetId="6" state="hidden" r:id="rId6"/>
    <sheet name="DKT2" sheetId="30" r:id="rId7"/>
    <sheet name="MKT2_UAH" sheetId="7" r:id="rId8"/>
    <sheet name="MKT2_USD" sheetId="8" r:id="rId9"/>
    <sheet name="MT_UAHD" sheetId="9" state="hidden" r:id="rId10"/>
    <sheet name="MT_USDD" sheetId="10" state="hidden" r:id="rId11"/>
    <sheet name="MT_ALL" sheetId="11" state="hidden" r:id="rId12"/>
    <sheet name="MTM_ALL" sheetId="12" state="hidden" r:id="rId13"/>
    <sheet name="MK_ALL" sheetId="13" state="hidden" r:id="rId14"/>
    <sheet name="SRATED" sheetId="14" state="hidden" r:id="rId15"/>
    <sheet name="RATED" sheetId="15" state="hidden" r:id="rId16"/>
    <sheet name="RATEDS" sheetId="16" state="hidden" r:id="rId17"/>
    <sheet name="SRATE_M" sheetId="17" state="hidden" r:id="rId18"/>
    <sheet name="SRATE" sheetId="18" state="hidden" r:id="rId19"/>
    <sheet name="RATE_M" sheetId="19" r:id="rId20"/>
    <sheet name="RATE" sheetId="20" state="hidden" r:id="rId21"/>
    <sheet name="RATE_CMP" sheetId="21" state="hidden" r:id="rId22"/>
    <sheet name="CURD" sheetId="22" state="hidden" r:id="rId23"/>
    <sheet name="CURDS" sheetId="23" state="hidden" r:id="rId24"/>
    <sheet name="CUR_M" sheetId="24" r:id="rId25"/>
    <sheet name="CUR" sheetId="25" state="hidden" r:id="rId26"/>
    <sheet name="CUR_CMP" sheetId="26" state="hidden" r:id="rId27"/>
    <sheet name="CUR_M_EXT" sheetId="27" state="hidden" r:id="rId28"/>
    <sheet name="CUR_CMP_EXT" sheetId="28" state="hidden" r:id="rId29"/>
    <sheet name="DKT1" sheetId="29" state="hidden" r:id="rId30"/>
    <sheet name="DKRD" sheetId="32" state="hidden" r:id="rId31"/>
    <sheet name="DKR2DSTATE" sheetId="33" state="hidden" r:id="rId32"/>
    <sheet name="DKR2DGUAR" sheetId="34" state="hidden" r:id="rId33"/>
    <sheet name="DKR" sheetId="35" state="hidden" r:id="rId34"/>
    <sheet name="DKR2" sheetId="36" state="hidden" r:id="rId35"/>
    <sheet name="YT_ALL_USD_D" sheetId="37" state="hidden" r:id="rId36"/>
    <sheet name="YT_ALL_UAH_D" sheetId="38" state="hidden" r:id="rId37"/>
    <sheet name="YT_ALL_PER_D" sheetId="39" state="hidden" r:id="rId38"/>
    <sheet name="YT_ALL" sheetId="40" state="hidden" r:id="rId39"/>
    <sheet name="YTM_ALL_UAH_D" sheetId="41" state="hidden" r:id="rId40"/>
    <sheet name="YTM_ALL_USD_D" sheetId="42" state="hidden" r:id="rId41"/>
    <sheet name="YTM_ALL" sheetId="43" state="hidden" r:id="rId42"/>
    <sheet name="YKM_ALL_UAH_D" sheetId="44" state="hidden" r:id="rId43"/>
    <sheet name="YKM_ALL_USD_D" sheetId="45" state="hidden" r:id="rId44"/>
    <sheet name="YKM_ALL" sheetId="46" state="hidden" r:id="rId45"/>
    <sheet name="YK_ALL" sheetId="47" state="hidden" r:id="rId46"/>
    <sheet name="YKT2_UAH" sheetId="48" r:id="rId47"/>
    <sheet name="YKT2_USD" sheetId="49" r:id="rId48"/>
    <sheet name="KINDD" sheetId="50" state="hidden" r:id="rId49"/>
    <sheet name="KIND_CMP" sheetId="51" state="hidden" r:id="rId50"/>
    <sheet name="DTRD" sheetId="52" state="hidden" r:id="rId51"/>
    <sheet name="DTR" sheetId="53" state="hidden" r:id="rId52"/>
    <sheet name="DEBT_TERM1" sheetId="54" state="hidden" r:id="rId53"/>
    <sheet name="DEBT_TERM2" sheetId="55" state="hidden" r:id="rId54"/>
    <sheet name="DEBT_TERM" sheetId="56" state="hidden" r:id="rId55"/>
    <sheet name="K_ALL" sheetId="57" state="hidden" r:id="rId56"/>
    <sheet name="T_ALL" sheetId="58" state="hidden" r:id="rId57"/>
    <sheet name="YKT2_PRC" sheetId="59" state="hidden" r:id="rId58"/>
    <sheet name="TBL1" sheetId="60" state="hidden" r:id="rId59"/>
    <sheet name="DTK2" sheetId="31" r:id="rId60"/>
    <sheet name="DATA" sheetId="61" r:id="rId61"/>
    <sheet name="AVGRATE_DETAIL" sheetId="62" state="hidden" r:id="rId62"/>
  </sheets>
  <definedNames>
    <definedName name="AVGDTERM">DEBT_TERM!$A$8</definedName>
    <definedName name="CK_05">'DKT2'!$A$7</definedName>
    <definedName name="CK_05C6">DKR!$A$11</definedName>
    <definedName name="CK_05G6">DKR!$A$7</definedName>
    <definedName name="CKMDUAH">MKT2_UAH!$A$6</definedName>
    <definedName name="CKMDUSD">MKT2_USD!$A$6</definedName>
    <definedName name="CKMPERC">MK_ALL!$A$18</definedName>
    <definedName name="CKMUAH">MK_ALL!$A$6</definedName>
    <definedName name="CKMUSD">MK_ALL!$A$12</definedName>
    <definedName name="CKPERC">MK_ALL!#REF!</definedName>
    <definedName name="CKUAH">MK_ALL!#REF!</definedName>
    <definedName name="CKUSD">MK_ALL!#REF!</definedName>
    <definedName name="CUR_CMP1">CUR_M_EXT!$A$7</definedName>
    <definedName name="CUR_CMPD4">CUR_M_EXT!$B$5</definedName>
    <definedName name="CUR_CMPD5">CUR_M_EXT!$H$5</definedName>
    <definedName name="CUR_CMPEXT">CUR_CMP_EXT!$A$7</definedName>
    <definedName name="CUR_CMPEXTD4">CUR_CMP_EXT!$B$5</definedName>
    <definedName name="CUR_CMPEXTD5">CUR_CMP_EXT!$H$5</definedName>
    <definedName name="CUR_CMPEXTKD4">CUR_CMP_EXT!$B$24</definedName>
    <definedName name="CUR_CMPEXTKD5">CUR_CMP_EXT!$H$24</definedName>
    <definedName name="CUR_CMPEXTKIND">CUR_CMP_EXT!$A$26</definedName>
    <definedName name="CUR_CMPS1">CUR_CMP!$A$8</definedName>
    <definedName name="CUR_CMPS1D4">CUR_CMP!$B$6</definedName>
    <definedName name="CUR_CMPS1D5">CUR_CMP!$E$6</definedName>
    <definedName name="CUR_CMPS2">CUR_CMP!$A$24</definedName>
    <definedName name="CUR_CMPS2D4">CUR_CMP!$B$22</definedName>
    <definedName name="CUR_CMPS2D5">CUR_CMP!$E$22</definedName>
    <definedName name="CURNAME">CUR_M!$A$7</definedName>
    <definedName name="CURNAMECUR">CUR!$A$7</definedName>
    <definedName name="CURNAMEKIND">CUR!$A$23</definedName>
    <definedName name="DDELIMER">DATA!$B$4</definedName>
    <definedName name="DKRGUAR">'DKR2'!#REF!</definedName>
    <definedName name="DKRSTATE">'DKR2'!$A$8</definedName>
    <definedName name="DKT">'DKT1'!$A$7</definedName>
    <definedName name="DMLMLR">DATA!$F$4</definedName>
    <definedName name="DREPORTDATE">DATA!$B$3</definedName>
    <definedName name="DRUN">DATA!$A$1</definedName>
    <definedName name="DSESSION">DATA!$B$5</definedName>
    <definedName name="DT_05">'DTK2'!$A$7</definedName>
    <definedName name="DTKYPERC">YK_ALL!$A$18</definedName>
    <definedName name="DTKYUAH">YK_ALL!$A$6</definedName>
    <definedName name="DTKYUSD">YK_ALL!$A$12</definedName>
    <definedName name="DTMDUAH">MTK2_UAH!$A$6</definedName>
    <definedName name="DTMDUSD">MTK2_USD!$A$6</definedName>
    <definedName name="DTMPERC">MT_ALL!$A$18</definedName>
    <definedName name="DTMUAH">MT_ALL!$A$6</definedName>
    <definedName name="DTMUSD">MT_ALL!$A$12</definedName>
    <definedName name="DTR">DTR!$A$6</definedName>
    <definedName name="DTYPERC" localSheetId="45">YK_ALL!$A$18</definedName>
    <definedName name="DTYPERC">YT_ALL!$A$18</definedName>
    <definedName name="DTYUAH" localSheetId="45">YK_ALL!$A$6</definedName>
    <definedName name="DTYUAH">YT_ALL!$A$6</definedName>
    <definedName name="DTYUSD" localSheetId="45">YK_ALL!$A$12</definedName>
    <definedName name="DTYUSD">YT_ALL!$A$12</definedName>
    <definedName name="KINDCMP">KIND_CMP!$A$7</definedName>
    <definedName name="KINDKMPD4">KIND_CMP!$B$5</definedName>
    <definedName name="KINDKMPD5">KIND_CMP!$E$5</definedName>
    <definedName name="R0">#REF!</definedName>
    <definedName name="RATEGROUPKIND">SRATE!$A$14</definedName>
    <definedName name="RATEKIND">SRATE_M!$A$6</definedName>
    <definedName name="RATENAMEALL">RATE_M!$A$7</definedName>
    <definedName name="RATENAMESTRUCT1">RATE!$A$7</definedName>
    <definedName name="RATENAMESTRUCT2">RATE!$A$22</definedName>
    <definedName name="RATENAMESTRUCTCMP">RATE_CMP!$A$7</definedName>
    <definedName name="RATENAMESTRUCTCMP2">RATE_CMP!$A$20</definedName>
    <definedName name="RCMP2D4">RATE_CMP!$B$18</definedName>
    <definedName name="RCMP2D5">RATE_CMP!$E$18</definedName>
    <definedName name="RCMPD4">RATE_CMP!$B$5</definedName>
    <definedName name="RCMPD5">RATE_CMP!$E$5</definedName>
    <definedName name="REPORT_REGIME">DATA!$A$8</definedName>
    <definedName name="SRATED">SRATE!$A$7</definedName>
    <definedName name="VALUAH">DATA!$D$4</definedName>
    <definedName name="VALUSD">DATA!$C$4</definedName>
    <definedName name="VALVAL">DATA!$E$4</definedName>
    <definedName name="YKT2UAH">YKT2_UAH!$A$6</definedName>
    <definedName name="YKT2USD">YKT2_USD!$A$6</definedName>
    <definedName name="YKT2UФР">YKT2_UAH!$A$6</definedName>
  </definedNames>
  <calcPr calcId="144525"/>
</workbook>
</file>

<file path=xl/calcChain.xml><?xml version="1.0" encoding="utf-8"?>
<calcChain xmlns="http://schemas.openxmlformats.org/spreadsheetml/2006/main">
  <c r="G4" i="61" l="1"/>
  <c r="F4" i="61"/>
  <c r="E4" i="61"/>
  <c r="D4" i="61"/>
  <c r="C4" i="61"/>
  <c r="G4" i="49" s="1"/>
  <c r="C3" i="61"/>
  <c r="J61" i="56"/>
  <c r="J60" i="56"/>
  <c r="J59" i="56"/>
  <c r="J58" i="56"/>
  <c r="J57" i="56"/>
  <c r="J56" i="56"/>
  <c r="J55" i="56"/>
  <c r="J54" i="56"/>
  <c r="J53" i="56"/>
  <c r="I53" i="56"/>
  <c r="J52" i="56"/>
  <c r="I52" i="56"/>
  <c r="J51" i="56"/>
  <c r="I51" i="56"/>
  <c r="J50" i="56"/>
  <c r="I50" i="56"/>
  <c r="J49" i="56"/>
  <c r="I49" i="56"/>
  <c r="J48" i="56"/>
  <c r="I48" i="56"/>
  <c r="J47" i="56"/>
  <c r="I47" i="56"/>
  <c r="J46" i="56"/>
  <c r="I46" i="56"/>
  <c r="J45" i="56"/>
  <c r="I45" i="56"/>
  <c r="J44" i="56"/>
  <c r="I44" i="56"/>
  <c r="J43" i="56"/>
  <c r="I43" i="56"/>
  <c r="J42" i="56"/>
  <c r="I42" i="56"/>
  <c r="J41" i="56"/>
  <c r="I41" i="56"/>
  <c r="J40" i="56"/>
  <c r="I40" i="56"/>
  <c r="J39" i="56"/>
  <c r="I39" i="56"/>
  <c r="J38" i="56"/>
  <c r="I38" i="56"/>
  <c r="J37" i="56"/>
  <c r="I37" i="56"/>
  <c r="J36" i="56"/>
  <c r="I36" i="56"/>
  <c r="J35" i="56"/>
  <c r="I35" i="56"/>
  <c r="J34" i="56"/>
  <c r="I34" i="56"/>
  <c r="J33" i="56"/>
  <c r="I33" i="56"/>
  <c r="J32" i="56"/>
  <c r="I32" i="56"/>
  <c r="J31" i="56"/>
  <c r="I31" i="56"/>
  <c r="J30" i="56"/>
  <c r="I30" i="56"/>
  <c r="J29" i="56"/>
  <c r="I29" i="56"/>
  <c r="J28" i="56"/>
  <c r="I28" i="56"/>
  <c r="J27" i="56"/>
  <c r="I27" i="56"/>
  <c r="J26" i="56"/>
  <c r="I26" i="56"/>
  <c r="J25" i="56"/>
  <c r="I25" i="56"/>
  <c r="J24" i="56"/>
  <c r="I24" i="56"/>
  <c r="J23" i="56"/>
  <c r="I23" i="56"/>
  <c r="J22" i="56"/>
  <c r="I22" i="56"/>
  <c r="J21" i="56"/>
  <c r="I21" i="56"/>
  <c r="J20" i="56"/>
  <c r="I20" i="56"/>
  <c r="J19" i="56"/>
  <c r="I19" i="56"/>
  <c r="J18" i="56"/>
  <c r="I18" i="56"/>
  <c r="J17" i="56"/>
  <c r="I17" i="56"/>
  <c r="J16" i="56"/>
  <c r="I16" i="56"/>
  <c r="J15" i="56"/>
  <c r="I15" i="56"/>
  <c r="J14" i="56"/>
  <c r="I14" i="56"/>
  <c r="J13" i="56"/>
  <c r="I13" i="56"/>
  <c r="J12" i="56"/>
  <c r="I12" i="56"/>
  <c r="J11" i="56"/>
  <c r="I11" i="56"/>
  <c r="J10" i="56"/>
  <c r="I10" i="56"/>
  <c r="J9" i="56"/>
  <c r="I9" i="56"/>
  <c r="E8" i="56"/>
  <c r="A4" i="56"/>
  <c r="D6" i="53"/>
  <c r="C6" i="53"/>
  <c r="B6" i="53"/>
  <c r="D4" i="53"/>
  <c r="I7" i="51"/>
  <c r="G7" i="51"/>
  <c r="F7" i="51"/>
  <c r="E7" i="51"/>
  <c r="D7" i="51"/>
  <c r="C7" i="51"/>
  <c r="B7" i="51"/>
  <c r="I4" i="51"/>
  <c r="B1" i="51"/>
  <c r="F112" i="49"/>
  <c r="E112" i="49"/>
  <c r="D112" i="49"/>
  <c r="C112" i="49"/>
  <c r="B112" i="49"/>
  <c r="F108" i="49"/>
  <c r="E108" i="49"/>
  <c r="D108" i="49"/>
  <c r="C108" i="49"/>
  <c r="B108" i="49"/>
  <c r="F95" i="49"/>
  <c r="E95" i="49"/>
  <c r="D95" i="49"/>
  <c r="C95" i="49"/>
  <c r="B95" i="49"/>
  <c r="F93" i="49"/>
  <c r="E93" i="49"/>
  <c r="D93" i="49"/>
  <c r="C93" i="49"/>
  <c r="B93" i="49"/>
  <c r="F87" i="49"/>
  <c r="E87" i="49"/>
  <c r="D87" i="49"/>
  <c r="C87" i="49"/>
  <c r="B87" i="49"/>
  <c r="G86" i="49"/>
  <c r="F84" i="49"/>
  <c r="E84" i="49"/>
  <c r="D84" i="49"/>
  <c r="C84" i="49"/>
  <c r="B84" i="49"/>
  <c r="F80" i="49"/>
  <c r="F66" i="49" s="1"/>
  <c r="E80" i="49"/>
  <c r="D80" i="49"/>
  <c r="C80" i="49"/>
  <c r="B80" i="49"/>
  <c r="F67" i="49"/>
  <c r="E67" i="49"/>
  <c r="D67" i="49"/>
  <c r="D66" i="49" s="1"/>
  <c r="C67" i="49"/>
  <c r="B67" i="49"/>
  <c r="G66" i="49"/>
  <c r="G65" i="49" s="1"/>
  <c r="F63" i="49"/>
  <c r="E63" i="49"/>
  <c r="D63" i="49"/>
  <c r="C63" i="49"/>
  <c r="B63" i="49"/>
  <c r="F52" i="49"/>
  <c r="E52" i="49"/>
  <c r="D52" i="49"/>
  <c r="C52" i="49"/>
  <c r="B52" i="49"/>
  <c r="F49" i="49"/>
  <c r="E49" i="49"/>
  <c r="D49" i="49"/>
  <c r="C49" i="49"/>
  <c r="B49" i="49"/>
  <c r="F41" i="49"/>
  <c r="E41" i="49"/>
  <c r="D41" i="49"/>
  <c r="C41" i="49"/>
  <c r="B41" i="49"/>
  <c r="F34" i="49"/>
  <c r="E34" i="49"/>
  <c r="D34" i="49"/>
  <c r="C34" i="49"/>
  <c r="B34" i="49"/>
  <c r="G33" i="49"/>
  <c r="F31" i="49"/>
  <c r="E31" i="49"/>
  <c r="D31" i="49"/>
  <c r="C31" i="49"/>
  <c r="B31" i="49"/>
  <c r="F9" i="49"/>
  <c r="E9" i="49"/>
  <c r="D9" i="49"/>
  <c r="D8" i="49" s="1"/>
  <c r="C9" i="49"/>
  <c r="B9" i="49"/>
  <c r="G8" i="49"/>
  <c r="E8" i="49"/>
  <c r="F112" i="48"/>
  <c r="E112" i="48"/>
  <c r="D112" i="48"/>
  <c r="C112" i="48"/>
  <c r="B112" i="48"/>
  <c r="F108" i="48"/>
  <c r="E108" i="48"/>
  <c r="D108" i="48"/>
  <c r="C108" i="48"/>
  <c r="B108" i="48"/>
  <c r="F95" i="48"/>
  <c r="E95" i="48"/>
  <c r="D95" i="48"/>
  <c r="C95" i="48"/>
  <c r="B95" i="48"/>
  <c r="F93" i="48"/>
  <c r="E93" i="48"/>
  <c r="D93" i="48"/>
  <c r="C93" i="48"/>
  <c r="B93" i="48"/>
  <c r="F87" i="48"/>
  <c r="E87" i="48"/>
  <c r="D87" i="48"/>
  <c r="C87" i="48"/>
  <c r="B87" i="48"/>
  <c r="G86" i="48"/>
  <c r="C86" i="48"/>
  <c r="F84" i="48"/>
  <c r="E84" i="48"/>
  <c r="D84" i="48"/>
  <c r="C84" i="48"/>
  <c r="C66" i="48" s="1"/>
  <c r="C65" i="48" s="1"/>
  <c r="B84" i="48"/>
  <c r="F80" i="48"/>
  <c r="E80" i="48"/>
  <c r="D80" i="48"/>
  <c r="D66" i="48" s="1"/>
  <c r="C80" i="48"/>
  <c r="B80" i="48"/>
  <c r="F67" i="48"/>
  <c r="F66" i="48" s="1"/>
  <c r="E67" i="48"/>
  <c r="E66" i="48" s="1"/>
  <c r="D67" i="48"/>
  <c r="C67" i="48"/>
  <c r="B67" i="48"/>
  <c r="B66" i="48" s="1"/>
  <c r="G66" i="48"/>
  <c r="G65" i="48" s="1"/>
  <c r="F63" i="48"/>
  <c r="E63" i="48"/>
  <c r="D63" i="48"/>
  <c r="C63" i="48"/>
  <c r="B63" i="48"/>
  <c r="F52" i="48"/>
  <c r="E52" i="48"/>
  <c r="D52" i="48"/>
  <c r="C52" i="48"/>
  <c r="B52" i="48"/>
  <c r="F49" i="48"/>
  <c r="E49" i="48"/>
  <c r="D49" i="48"/>
  <c r="C49" i="48"/>
  <c r="B49" i="48"/>
  <c r="F41" i="48"/>
  <c r="E41" i="48"/>
  <c r="D41" i="48"/>
  <c r="C41" i="48"/>
  <c r="B41" i="48"/>
  <c r="F34" i="48"/>
  <c r="F33" i="48" s="1"/>
  <c r="E34" i="48"/>
  <c r="D34" i="48"/>
  <c r="C34" i="48"/>
  <c r="B34" i="48"/>
  <c r="G33" i="48"/>
  <c r="F31" i="48"/>
  <c r="E31" i="48"/>
  <c r="E8" i="48" s="1"/>
  <c r="D31" i="48"/>
  <c r="C31" i="48"/>
  <c r="B31" i="48"/>
  <c r="F9" i="48"/>
  <c r="F8" i="48" s="1"/>
  <c r="E9" i="48"/>
  <c r="D9" i="48"/>
  <c r="C9" i="48"/>
  <c r="C8" i="48" s="1"/>
  <c r="B9" i="48"/>
  <c r="B8" i="48" s="1"/>
  <c r="G8" i="48"/>
  <c r="D8" i="48"/>
  <c r="G7" i="48"/>
  <c r="G4" i="48"/>
  <c r="G18" i="47"/>
  <c r="F18" i="47"/>
  <c r="E18" i="47"/>
  <c r="D18" i="47"/>
  <c r="C18" i="47"/>
  <c r="B18" i="47"/>
  <c r="G12" i="47"/>
  <c r="F12" i="47"/>
  <c r="E12" i="47"/>
  <c r="D12" i="47"/>
  <c r="C12" i="47"/>
  <c r="B12" i="47"/>
  <c r="G10" i="47"/>
  <c r="G6" i="47"/>
  <c r="F6" i="47"/>
  <c r="E6" i="47"/>
  <c r="D6" i="47"/>
  <c r="C6" i="47"/>
  <c r="B6" i="47"/>
  <c r="G4" i="47"/>
  <c r="G20" i="46"/>
  <c r="F20" i="46"/>
  <c r="E20" i="46"/>
  <c r="D20" i="46"/>
  <c r="C20" i="46"/>
  <c r="B20" i="46"/>
  <c r="A20" i="46"/>
  <c r="G19" i="46"/>
  <c r="F19" i="46"/>
  <c r="F18" i="46" s="1"/>
  <c r="E19" i="46"/>
  <c r="E18" i="46" s="1"/>
  <c r="D19" i="46"/>
  <c r="C19" i="46"/>
  <c r="B19" i="46"/>
  <c r="B18" i="46" s="1"/>
  <c r="A19" i="46"/>
  <c r="D18" i="46"/>
  <c r="G17" i="46"/>
  <c r="F17" i="46"/>
  <c r="E17" i="46"/>
  <c r="D17" i="46"/>
  <c r="C17" i="46"/>
  <c r="B17" i="46"/>
  <c r="F14" i="46"/>
  <c r="E14" i="46"/>
  <c r="D14" i="46"/>
  <c r="B14" i="46"/>
  <c r="A14" i="46"/>
  <c r="G13" i="46"/>
  <c r="E13" i="46"/>
  <c r="D13" i="46"/>
  <c r="C13" i="46"/>
  <c r="A13" i="46"/>
  <c r="D12" i="46"/>
  <c r="G11" i="46"/>
  <c r="F11" i="46"/>
  <c r="E11" i="46"/>
  <c r="D11" i="46"/>
  <c r="C11" i="46"/>
  <c r="B11" i="46"/>
  <c r="G8" i="46"/>
  <c r="F8" i="46"/>
  <c r="D8" i="46"/>
  <c r="C8" i="46"/>
  <c r="B8" i="46"/>
  <c r="A8" i="46"/>
  <c r="G7" i="46"/>
  <c r="F7" i="46"/>
  <c r="F6" i="46" s="1"/>
  <c r="E7" i="46"/>
  <c r="C7" i="46"/>
  <c r="B7" i="46"/>
  <c r="A7" i="46"/>
  <c r="B6" i="46"/>
  <c r="G5" i="46"/>
  <c r="F5" i="46"/>
  <c r="E5" i="46"/>
  <c r="D5" i="46"/>
  <c r="C5" i="46"/>
  <c r="B5" i="46"/>
  <c r="G20" i="43"/>
  <c r="F20" i="43"/>
  <c r="F18" i="43" s="1"/>
  <c r="E20" i="43"/>
  <c r="D20" i="43"/>
  <c r="C20" i="43"/>
  <c r="B20" i="43"/>
  <c r="B18" i="43" s="1"/>
  <c r="A20" i="43"/>
  <c r="G19" i="43"/>
  <c r="F19" i="43"/>
  <c r="E19" i="43"/>
  <c r="E18" i="43" s="1"/>
  <c r="D19" i="43"/>
  <c r="D18" i="43" s="1"/>
  <c r="C19" i="43"/>
  <c r="B19" i="43"/>
  <c r="A19" i="43"/>
  <c r="G18" i="43"/>
  <c r="C18" i="43"/>
  <c r="G17" i="43"/>
  <c r="F17" i="43"/>
  <c r="E17" i="43"/>
  <c r="D17" i="43"/>
  <c r="C17" i="43"/>
  <c r="B17" i="43"/>
  <c r="G14" i="43"/>
  <c r="F14" i="43"/>
  <c r="D14" i="43"/>
  <c r="C14" i="43"/>
  <c r="B14" i="43"/>
  <c r="B12" i="43" s="1"/>
  <c r="A14" i="43"/>
  <c r="G13" i="43"/>
  <c r="F13" i="43"/>
  <c r="E13" i="43"/>
  <c r="C13" i="43"/>
  <c r="C12" i="43" s="1"/>
  <c r="B13" i="43"/>
  <c r="A13" i="43"/>
  <c r="F12" i="43"/>
  <c r="G11" i="43"/>
  <c r="F11" i="43"/>
  <c r="E11" i="43"/>
  <c r="D11" i="43"/>
  <c r="C11" i="43"/>
  <c r="B11" i="43"/>
  <c r="F8" i="43"/>
  <c r="E8" i="43"/>
  <c r="D8" i="43"/>
  <c r="B8" i="43"/>
  <c r="A8" i="43"/>
  <c r="G7" i="43"/>
  <c r="E7" i="43"/>
  <c r="E6" i="43" s="1"/>
  <c r="D7" i="43"/>
  <c r="D6" i="43" s="1"/>
  <c r="C7" i="43"/>
  <c r="A7" i="43"/>
  <c r="G5" i="43"/>
  <c r="F5" i="43"/>
  <c r="E5" i="43"/>
  <c r="D5" i="43"/>
  <c r="C5" i="43"/>
  <c r="B5" i="43"/>
  <c r="G18" i="40"/>
  <c r="F18" i="40"/>
  <c r="E18" i="40"/>
  <c r="D18" i="40"/>
  <c r="C18" i="40"/>
  <c r="B18" i="40"/>
  <c r="G12" i="40"/>
  <c r="F12" i="40"/>
  <c r="E12" i="40"/>
  <c r="D12" i="40"/>
  <c r="C12" i="40"/>
  <c r="B12" i="40"/>
  <c r="G10" i="40"/>
  <c r="A10" i="40"/>
  <c r="G6" i="40"/>
  <c r="F6" i="40"/>
  <c r="E6" i="40"/>
  <c r="D6" i="40"/>
  <c r="C6" i="40"/>
  <c r="B6" i="40"/>
  <c r="G4" i="40"/>
  <c r="A4" i="40"/>
  <c r="C17" i="36"/>
  <c r="B17" i="36"/>
  <c r="C9" i="36"/>
  <c r="C8" i="36" s="1"/>
  <c r="B9" i="36"/>
  <c r="B8" i="36" s="1"/>
  <c r="D6" i="36"/>
  <c r="A3" i="36"/>
  <c r="A2" i="36"/>
  <c r="A1" i="36"/>
  <c r="D7" i="35"/>
  <c r="C7" i="35"/>
  <c r="B7" i="35"/>
  <c r="D5" i="35"/>
  <c r="A2" i="35"/>
  <c r="C87" i="31"/>
  <c r="B87" i="31"/>
  <c r="C80" i="31"/>
  <c r="B80" i="31"/>
  <c r="C78" i="31"/>
  <c r="B78" i="31"/>
  <c r="C72" i="31"/>
  <c r="C71" i="31" s="1"/>
  <c r="B72" i="31"/>
  <c r="D71" i="31"/>
  <c r="B71" i="31"/>
  <c r="C69" i="31"/>
  <c r="B69" i="31"/>
  <c r="C65" i="31"/>
  <c r="B65" i="31"/>
  <c r="C63" i="31"/>
  <c r="B63" i="31"/>
  <c r="C57" i="31"/>
  <c r="B57" i="31"/>
  <c r="B49" i="31" s="1"/>
  <c r="B48" i="31" s="1"/>
  <c r="C50" i="31"/>
  <c r="B50" i="31"/>
  <c r="D49" i="31"/>
  <c r="C49" i="31"/>
  <c r="C48" i="31" s="1"/>
  <c r="C46" i="31"/>
  <c r="B46" i="31"/>
  <c r="C42" i="31"/>
  <c r="B42" i="31"/>
  <c r="C34" i="31"/>
  <c r="B34" i="31"/>
  <c r="D33" i="31"/>
  <c r="B33" i="31"/>
  <c r="C31" i="31"/>
  <c r="B31" i="31"/>
  <c r="C10" i="31"/>
  <c r="B10" i="31"/>
  <c r="B9" i="31" s="1"/>
  <c r="B8" i="31" s="1"/>
  <c r="B7" i="31" s="1"/>
  <c r="D9" i="31"/>
  <c r="D8" i="31" s="1"/>
  <c r="D5" i="31"/>
  <c r="A2" i="31"/>
  <c r="C87" i="30"/>
  <c r="B87" i="30"/>
  <c r="C80" i="30"/>
  <c r="B80" i="30"/>
  <c r="C78" i="30"/>
  <c r="B78" i="30"/>
  <c r="C72" i="30"/>
  <c r="B72" i="30"/>
  <c r="D71" i="30"/>
  <c r="C69" i="30"/>
  <c r="B69" i="30"/>
  <c r="C65" i="30"/>
  <c r="B65" i="30"/>
  <c r="C57" i="30"/>
  <c r="B57" i="30"/>
  <c r="D56" i="30"/>
  <c r="D55" i="30"/>
  <c r="C53" i="30"/>
  <c r="B53" i="30"/>
  <c r="C49" i="30"/>
  <c r="B49" i="30"/>
  <c r="C47" i="30"/>
  <c r="B47" i="30"/>
  <c r="C41" i="30"/>
  <c r="B41" i="30"/>
  <c r="C34" i="30"/>
  <c r="B34" i="30"/>
  <c r="D33" i="30"/>
  <c r="C31" i="30"/>
  <c r="B31" i="30"/>
  <c r="C10" i="30"/>
  <c r="B10" i="30"/>
  <c r="D9" i="30"/>
  <c r="D5" i="30"/>
  <c r="A2" i="30"/>
  <c r="C23" i="29"/>
  <c r="B23" i="29"/>
  <c r="C19" i="29"/>
  <c r="C18" i="29" s="1"/>
  <c r="B19" i="29"/>
  <c r="D18" i="29"/>
  <c r="B18" i="29"/>
  <c r="C12" i="29"/>
  <c r="C8" i="29" s="1"/>
  <c r="B12" i="29"/>
  <c r="C9" i="29"/>
  <c r="B9" i="29"/>
  <c r="B8" i="29" s="1"/>
  <c r="D8" i="29"/>
  <c r="B7" i="29"/>
  <c r="D5" i="29"/>
  <c r="A2" i="29"/>
  <c r="M34" i="28"/>
  <c r="L34" i="28"/>
  <c r="K34" i="28"/>
  <c r="J34" i="28"/>
  <c r="I34" i="28"/>
  <c r="H34" i="28"/>
  <c r="G34" i="28"/>
  <c r="F34" i="28"/>
  <c r="E34" i="28"/>
  <c r="D34" i="28"/>
  <c r="C34" i="28"/>
  <c r="B34" i="28"/>
  <c r="M27" i="28"/>
  <c r="L27" i="28"/>
  <c r="K27" i="28"/>
  <c r="J27" i="28"/>
  <c r="I27" i="28"/>
  <c r="H27" i="28"/>
  <c r="G27" i="28"/>
  <c r="F27" i="28"/>
  <c r="E27" i="28"/>
  <c r="D27" i="28"/>
  <c r="C27" i="28"/>
  <c r="B27" i="28"/>
  <c r="M26" i="28"/>
  <c r="L26" i="28"/>
  <c r="K26" i="28"/>
  <c r="J26" i="28"/>
  <c r="I26" i="28"/>
  <c r="H26" i="28"/>
  <c r="G26" i="28"/>
  <c r="F26" i="28"/>
  <c r="E26" i="28"/>
  <c r="D26" i="28"/>
  <c r="C26" i="28"/>
  <c r="B26" i="28"/>
  <c r="N23" i="28"/>
  <c r="N7" i="28"/>
  <c r="M7" i="28"/>
  <c r="L7" i="28"/>
  <c r="K7" i="28"/>
  <c r="G7" i="28"/>
  <c r="F7" i="28"/>
  <c r="E7" i="28"/>
  <c r="N4" i="28"/>
  <c r="N7" i="27"/>
  <c r="M7" i="27"/>
  <c r="L7" i="27"/>
  <c r="K7" i="27"/>
  <c r="G7" i="27"/>
  <c r="F7" i="27"/>
  <c r="E7" i="27"/>
  <c r="N4" i="27"/>
  <c r="G32" i="26"/>
  <c r="F32" i="26"/>
  <c r="E32" i="26"/>
  <c r="D32" i="26"/>
  <c r="D24" i="26" s="1"/>
  <c r="C32" i="26"/>
  <c r="C24" i="26" s="1"/>
  <c r="B32" i="26"/>
  <c r="G25" i="26"/>
  <c r="F25" i="26"/>
  <c r="E25" i="26"/>
  <c r="E24" i="26" s="1"/>
  <c r="D25" i="26"/>
  <c r="C25" i="26"/>
  <c r="B25" i="26"/>
  <c r="G24" i="26"/>
  <c r="F24" i="26"/>
  <c r="B24" i="26"/>
  <c r="H8" i="26"/>
  <c r="G8" i="26"/>
  <c r="F8" i="26"/>
  <c r="E8" i="26"/>
  <c r="D8" i="26"/>
  <c r="C8" i="26"/>
  <c r="B8" i="26"/>
  <c r="C31" i="25"/>
  <c r="B31" i="25"/>
  <c r="C24" i="25"/>
  <c r="B24" i="25"/>
  <c r="C23" i="25"/>
  <c r="B23" i="25"/>
  <c r="D21" i="25"/>
  <c r="B21" i="25"/>
  <c r="D7" i="25"/>
  <c r="C7" i="25"/>
  <c r="B7" i="25"/>
  <c r="A2" i="25"/>
  <c r="D7" i="24"/>
  <c r="C7" i="24"/>
  <c r="B7" i="24"/>
  <c r="D5" i="24"/>
  <c r="A2" i="24"/>
  <c r="G25" i="21"/>
  <c r="F25" i="21"/>
  <c r="E25" i="21"/>
  <c r="E20" i="21" s="1"/>
  <c r="D25" i="21"/>
  <c r="D20" i="21" s="1"/>
  <c r="C25" i="21"/>
  <c r="B25" i="21"/>
  <c r="G21" i="21"/>
  <c r="G20" i="21" s="1"/>
  <c r="F21" i="21"/>
  <c r="F20" i="21" s="1"/>
  <c r="E21" i="21"/>
  <c r="D21" i="21"/>
  <c r="C21" i="21"/>
  <c r="B21" i="21"/>
  <c r="B20" i="21" s="1"/>
  <c r="C20" i="21"/>
  <c r="H17" i="21"/>
  <c r="H13" i="21"/>
  <c r="H12" i="21"/>
  <c r="H7" i="21" s="1"/>
  <c r="H11" i="21"/>
  <c r="G7" i="21"/>
  <c r="F7" i="21"/>
  <c r="E7" i="21"/>
  <c r="D7" i="21"/>
  <c r="C7" i="21"/>
  <c r="B7" i="21"/>
  <c r="C27" i="20"/>
  <c r="B27" i="20"/>
  <c r="C23" i="20"/>
  <c r="B23" i="20"/>
  <c r="C22" i="20"/>
  <c r="B22" i="20"/>
  <c r="D20" i="20"/>
  <c r="B20" i="20"/>
  <c r="D7" i="20"/>
  <c r="C7" i="20"/>
  <c r="B7" i="20"/>
  <c r="A2" i="20"/>
  <c r="D7" i="19"/>
  <c r="C7" i="19"/>
  <c r="B7" i="19"/>
  <c r="D5" i="19"/>
  <c r="A2" i="19"/>
  <c r="C18" i="18"/>
  <c r="B18" i="18"/>
  <c r="C15" i="18"/>
  <c r="C14" i="18" s="1"/>
  <c r="B15" i="18"/>
  <c r="B14" i="18" s="1"/>
  <c r="D12" i="18"/>
  <c r="D9" i="18"/>
  <c r="C9" i="18"/>
  <c r="B9" i="18"/>
  <c r="A9" i="18"/>
  <c r="D8" i="18"/>
  <c r="C8" i="18"/>
  <c r="B8" i="18"/>
  <c r="A8" i="18"/>
  <c r="D7" i="18"/>
  <c r="C7" i="18"/>
  <c r="B7" i="18"/>
  <c r="D5" i="18"/>
  <c r="A2" i="18"/>
  <c r="D6" i="17"/>
  <c r="C6" i="17"/>
  <c r="B6" i="17"/>
  <c r="D4" i="17"/>
  <c r="A2" i="17"/>
  <c r="F18" i="13"/>
  <c r="E18" i="13"/>
  <c r="D18" i="13"/>
  <c r="C18" i="13"/>
  <c r="B18" i="13"/>
  <c r="F12" i="13"/>
  <c r="E12" i="13"/>
  <c r="D12" i="13"/>
  <c r="C12" i="13"/>
  <c r="B12" i="13"/>
  <c r="F10" i="13"/>
  <c r="A10" i="13" s="1"/>
  <c r="F6" i="13"/>
  <c r="E6" i="13"/>
  <c r="D6" i="13"/>
  <c r="C6" i="13"/>
  <c r="B6" i="13"/>
  <c r="F4" i="13"/>
  <c r="A4" i="13" s="1"/>
  <c r="F20" i="12"/>
  <c r="E20" i="12"/>
  <c r="D20" i="12"/>
  <c r="C20" i="12"/>
  <c r="B20" i="12"/>
  <c r="A20" i="12"/>
  <c r="F19" i="12"/>
  <c r="F18" i="12" s="1"/>
  <c r="E19" i="12"/>
  <c r="D19" i="12"/>
  <c r="C19" i="12"/>
  <c r="B19" i="12"/>
  <c r="A19" i="12"/>
  <c r="A18" i="12"/>
  <c r="F17" i="12"/>
  <c r="E17" i="12"/>
  <c r="D17" i="12"/>
  <c r="C17" i="12"/>
  <c r="B17" i="12"/>
  <c r="F14" i="12"/>
  <c r="E14" i="12"/>
  <c r="C14" i="12"/>
  <c r="B14" i="12"/>
  <c r="A14" i="12"/>
  <c r="E13" i="12"/>
  <c r="D13" i="12"/>
  <c r="C13" i="12"/>
  <c r="A13" i="12"/>
  <c r="A12" i="12"/>
  <c r="F11" i="12"/>
  <c r="E11" i="12"/>
  <c r="D11" i="12"/>
  <c r="C11" i="12"/>
  <c r="B11" i="12"/>
  <c r="F8" i="12"/>
  <c r="E8" i="12"/>
  <c r="D8" i="12"/>
  <c r="B8" i="12"/>
  <c r="A8" i="12"/>
  <c r="F7" i="12"/>
  <c r="D7" i="12"/>
  <c r="C7" i="12"/>
  <c r="B7" i="12"/>
  <c r="B6" i="12" s="1"/>
  <c r="A7" i="12"/>
  <c r="A6" i="12"/>
  <c r="F5" i="12"/>
  <c r="E5" i="12"/>
  <c r="D5" i="12"/>
  <c r="C5" i="12"/>
  <c r="B5" i="12"/>
  <c r="F18" i="11"/>
  <c r="E18" i="11"/>
  <c r="D18" i="11"/>
  <c r="C18" i="11"/>
  <c r="B18" i="11"/>
  <c r="F12" i="11"/>
  <c r="E12" i="11"/>
  <c r="D12" i="11"/>
  <c r="C12" i="11"/>
  <c r="B12" i="11"/>
  <c r="F10" i="11"/>
  <c r="A10" i="11" s="1"/>
  <c r="F6" i="11"/>
  <c r="E6" i="11"/>
  <c r="D6" i="11"/>
  <c r="C6" i="11"/>
  <c r="B6" i="11"/>
  <c r="F4" i="11"/>
  <c r="A4" i="11" s="1"/>
  <c r="E89" i="8"/>
  <c r="D89" i="8"/>
  <c r="C89" i="8"/>
  <c r="B89" i="8"/>
  <c r="E79" i="8"/>
  <c r="D79" i="8"/>
  <c r="C79" i="8"/>
  <c r="B79" i="8"/>
  <c r="E77" i="8"/>
  <c r="D77" i="8"/>
  <c r="C77" i="8"/>
  <c r="B77" i="8"/>
  <c r="E71" i="8"/>
  <c r="E70" i="8" s="1"/>
  <c r="D71" i="8"/>
  <c r="D70" i="8" s="1"/>
  <c r="C71" i="8"/>
  <c r="B71" i="8"/>
  <c r="F70" i="8"/>
  <c r="E68" i="8"/>
  <c r="D68" i="8"/>
  <c r="C68" i="8"/>
  <c r="B68" i="8"/>
  <c r="E64" i="8"/>
  <c r="D64" i="8"/>
  <c r="C64" i="8"/>
  <c r="B64" i="8"/>
  <c r="E56" i="8"/>
  <c r="D56" i="8"/>
  <c r="C56" i="8"/>
  <c r="B56" i="8"/>
  <c r="F55" i="8"/>
  <c r="E52" i="8"/>
  <c r="D52" i="8"/>
  <c r="C52" i="8"/>
  <c r="B52" i="8"/>
  <c r="E48" i="8"/>
  <c r="D48" i="8"/>
  <c r="C48" i="8"/>
  <c r="B48" i="8"/>
  <c r="E46" i="8"/>
  <c r="D46" i="8"/>
  <c r="C46" i="8"/>
  <c r="B46" i="8"/>
  <c r="E40" i="8"/>
  <c r="D40" i="8"/>
  <c r="C40" i="8"/>
  <c r="B40" i="8"/>
  <c r="E33" i="8"/>
  <c r="D33" i="8"/>
  <c r="C33" i="8"/>
  <c r="C32" i="8" s="1"/>
  <c r="B33" i="8"/>
  <c r="F32" i="8"/>
  <c r="E30" i="8"/>
  <c r="D30" i="8"/>
  <c r="C30" i="8"/>
  <c r="B30" i="8"/>
  <c r="E9" i="8"/>
  <c r="D9" i="8"/>
  <c r="D8" i="8" s="1"/>
  <c r="C9" i="8"/>
  <c r="B9" i="8"/>
  <c r="B8" i="8" s="1"/>
  <c r="F8" i="8"/>
  <c r="F4" i="8"/>
  <c r="E89" i="7"/>
  <c r="D89" i="7"/>
  <c r="C89" i="7"/>
  <c r="B89" i="7"/>
  <c r="E79" i="7"/>
  <c r="D79" i="7"/>
  <c r="C79" i="7"/>
  <c r="B79" i="7"/>
  <c r="E77" i="7"/>
  <c r="D77" i="7"/>
  <c r="C77" i="7"/>
  <c r="B77" i="7"/>
  <c r="E71" i="7"/>
  <c r="D71" i="7"/>
  <c r="C71" i="7"/>
  <c r="B71" i="7"/>
  <c r="F70" i="7"/>
  <c r="E68" i="7"/>
  <c r="D68" i="7"/>
  <c r="C68" i="7"/>
  <c r="B68" i="7"/>
  <c r="E64" i="7"/>
  <c r="D64" i="7"/>
  <c r="C64" i="7"/>
  <c r="B64" i="7"/>
  <c r="E56" i="7"/>
  <c r="D56" i="7"/>
  <c r="C56" i="7"/>
  <c r="B56" i="7"/>
  <c r="F55" i="7"/>
  <c r="E52" i="7"/>
  <c r="D52" i="7"/>
  <c r="C52" i="7"/>
  <c r="B52" i="7"/>
  <c r="E48" i="7"/>
  <c r="D48" i="7"/>
  <c r="C48" i="7"/>
  <c r="B48" i="7"/>
  <c r="E46" i="7"/>
  <c r="D46" i="7"/>
  <c r="C46" i="7"/>
  <c r="B46" i="7"/>
  <c r="E40" i="7"/>
  <c r="D40" i="7"/>
  <c r="C40" i="7"/>
  <c r="B40" i="7"/>
  <c r="E33" i="7"/>
  <c r="D33" i="7"/>
  <c r="C33" i="7"/>
  <c r="B33" i="7"/>
  <c r="F32" i="7"/>
  <c r="E30" i="7"/>
  <c r="D30" i="7"/>
  <c r="C30" i="7"/>
  <c r="B30" i="7"/>
  <c r="E9" i="7"/>
  <c r="D9" i="7"/>
  <c r="C9" i="7"/>
  <c r="C8" i="7" s="1"/>
  <c r="B9" i="7"/>
  <c r="F8" i="7"/>
  <c r="F7" i="7" s="1"/>
  <c r="F4" i="7"/>
  <c r="E89" i="6"/>
  <c r="D89" i="6"/>
  <c r="C89" i="6"/>
  <c r="B89" i="6"/>
  <c r="E79" i="6"/>
  <c r="D79" i="6"/>
  <c r="C79" i="6"/>
  <c r="B79" i="6"/>
  <c r="E77" i="6"/>
  <c r="D77" i="6"/>
  <c r="C77" i="6"/>
  <c r="B77" i="6"/>
  <c r="E71" i="6"/>
  <c r="D71" i="6"/>
  <c r="C71" i="6"/>
  <c r="B71" i="6"/>
  <c r="F70" i="6"/>
  <c r="E68" i="6"/>
  <c r="D68" i="6"/>
  <c r="C68" i="6"/>
  <c r="B68" i="6"/>
  <c r="E64" i="6"/>
  <c r="D64" i="6"/>
  <c r="C64" i="6"/>
  <c r="B64" i="6"/>
  <c r="E62" i="6"/>
  <c r="D62" i="6"/>
  <c r="C62" i="6"/>
  <c r="B62" i="6"/>
  <c r="E56" i="6"/>
  <c r="D56" i="6"/>
  <c r="C56" i="6"/>
  <c r="B56" i="6"/>
  <c r="E49" i="6"/>
  <c r="D49" i="6"/>
  <c r="C49" i="6"/>
  <c r="B49" i="6"/>
  <c r="F48" i="6"/>
  <c r="F47" i="6" s="1"/>
  <c r="E45" i="6"/>
  <c r="D45" i="6"/>
  <c r="C45" i="6"/>
  <c r="B45" i="6"/>
  <c r="E41" i="6"/>
  <c r="D41" i="6"/>
  <c r="C41" i="6"/>
  <c r="B41" i="6"/>
  <c r="E33" i="6"/>
  <c r="E32" i="6" s="1"/>
  <c r="D33" i="6"/>
  <c r="C33" i="6"/>
  <c r="B33" i="6"/>
  <c r="F32" i="6"/>
  <c r="E30" i="6"/>
  <c r="D30" i="6"/>
  <c r="C30" i="6"/>
  <c r="B30" i="6"/>
  <c r="E9" i="6"/>
  <c r="D9" i="6"/>
  <c r="C9" i="6"/>
  <c r="B9" i="6"/>
  <c r="F8" i="6"/>
  <c r="F4" i="6"/>
  <c r="E89" i="5"/>
  <c r="D89" i="5"/>
  <c r="C89" i="5"/>
  <c r="B89" i="5"/>
  <c r="E79" i="5"/>
  <c r="D79" i="5"/>
  <c r="C79" i="5"/>
  <c r="B79" i="5"/>
  <c r="E77" i="5"/>
  <c r="D77" i="5"/>
  <c r="C77" i="5"/>
  <c r="B77" i="5"/>
  <c r="E71" i="5"/>
  <c r="D71" i="5"/>
  <c r="C71" i="5"/>
  <c r="B71" i="5"/>
  <c r="F70" i="5"/>
  <c r="E68" i="5"/>
  <c r="D68" i="5"/>
  <c r="C68" i="5"/>
  <c r="B68" i="5"/>
  <c r="E64" i="5"/>
  <c r="D64" i="5"/>
  <c r="C64" i="5"/>
  <c r="B64" i="5"/>
  <c r="E62" i="5"/>
  <c r="D62" i="5"/>
  <c r="C62" i="5"/>
  <c r="B62" i="5"/>
  <c r="E56" i="5"/>
  <c r="D56" i="5"/>
  <c r="C56" i="5"/>
  <c r="B56" i="5"/>
  <c r="E49" i="5"/>
  <c r="D49" i="5"/>
  <c r="C49" i="5"/>
  <c r="B49" i="5"/>
  <c r="F48" i="5"/>
  <c r="E45" i="5"/>
  <c r="D45" i="5"/>
  <c r="C45" i="5"/>
  <c r="B45" i="5"/>
  <c r="E41" i="5"/>
  <c r="D41" i="5"/>
  <c r="C41" i="5"/>
  <c r="B41" i="5"/>
  <c r="E33" i="5"/>
  <c r="D33" i="5"/>
  <c r="C33" i="5"/>
  <c r="B33" i="5"/>
  <c r="F32" i="5"/>
  <c r="E30" i="5"/>
  <c r="D30" i="5"/>
  <c r="C30" i="5"/>
  <c r="B30" i="5"/>
  <c r="E9" i="5"/>
  <c r="D9" i="5"/>
  <c r="C9" i="5"/>
  <c r="B9" i="5"/>
  <c r="B8" i="5" s="1"/>
  <c r="F8" i="5"/>
  <c r="F4" i="5"/>
  <c r="C8" i="49" l="1"/>
  <c r="C7" i="49" s="1"/>
  <c r="F86" i="49"/>
  <c r="C33" i="49"/>
  <c r="F65" i="49"/>
  <c r="C66" i="49"/>
  <c r="C65" i="49" s="1"/>
  <c r="B66" i="49"/>
  <c r="C86" i="49"/>
  <c r="B86" i="49"/>
  <c r="G7" i="49"/>
  <c r="E33" i="49"/>
  <c r="E7" i="49" s="1"/>
  <c r="D33" i="49"/>
  <c r="D7" i="49" s="1"/>
  <c r="E66" i="49"/>
  <c r="D86" i="49"/>
  <c r="D65" i="49" s="1"/>
  <c r="E86" i="49"/>
  <c r="B33" i="49"/>
  <c r="F33" i="49"/>
  <c r="B33" i="48"/>
  <c r="B7" i="48" s="1"/>
  <c r="B65" i="48"/>
  <c r="D86" i="48"/>
  <c r="F7" i="48"/>
  <c r="D65" i="48"/>
  <c r="D6" i="48" s="1"/>
  <c r="D33" i="48"/>
  <c r="D7" i="48" s="1"/>
  <c r="E33" i="48"/>
  <c r="B86" i="48"/>
  <c r="F86" i="48"/>
  <c r="F65" i="48" s="1"/>
  <c r="C33" i="31"/>
  <c r="D48" i="31"/>
  <c r="B71" i="30"/>
  <c r="C56" i="30"/>
  <c r="C9" i="30"/>
  <c r="B56" i="30"/>
  <c r="C33" i="30"/>
  <c r="C71" i="30"/>
  <c r="C55" i="30" s="1"/>
  <c r="B33" i="30"/>
  <c r="B9" i="30"/>
  <c r="B32" i="7"/>
  <c r="D55" i="7"/>
  <c r="E8" i="7"/>
  <c r="D32" i="7"/>
  <c r="C55" i="7"/>
  <c r="B70" i="7"/>
  <c r="B8" i="7"/>
  <c r="B7" i="7" s="1"/>
  <c r="B55" i="7"/>
  <c r="B54" i="7" s="1"/>
  <c r="E70" i="7"/>
  <c r="D8" i="7"/>
  <c r="C70" i="7"/>
  <c r="C54" i="7" s="1"/>
  <c r="E32" i="7"/>
  <c r="E7" i="7" s="1"/>
  <c r="C32" i="7"/>
  <c r="C7" i="7" s="1"/>
  <c r="F54" i="7"/>
  <c r="E55" i="7"/>
  <c r="E54" i="7" s="1"/>
  <c r="D70" i="7"/>
  <c r="D54" i="7" s="1"/>
  <c r="E32" i="8"/>
  <c r="B32" i="8"/>
  <c r="B7" i="8" s="1"/>
  <c r="C55" i="8"/>
  <c r="F7" i="8"/>
  <c r="E8" i="8"/>
  <c r="E7" i="8" s="1"/>
  <c r="E55" i="8"/>
  <c r="C8" i="8"/>
  <c r="C7" i="8" s="1"/>
  <c r="D32" i="8"/>
  <c r="D7" i="8" s="1"/>
  <c r="B70" i="8"/>
  <c r="D55" i="8"/>
  <c r="D54" i="8" s="1"/>
  <c r="C70" i="8"/>
  <c r="F54" i="8"/>
  <c r="E54" i="8"/>
  <c r="B55" i="8"/>
  <c r="C18" i="12"/>
  <c r="D6" i="12"/>
  <c r="D18" i="12"/>
  <c r="E12" i="12"/>
  <c r="E18" i="12"/>
  <c r="F6" i="12"/>
  <c r="C12" i="12"/>
  <c r="B18" i="12"/>
  <c r="C8" i="6"/>
  <c r="D70" i="6"/>
  <c r="C32" i="6"/>
  <c r="C7" i="6" s="1"/>
  <c r="F7" i="6"/>
  <c r="E48" i="6"/>
  <c r="D48" i="6"/>
  <c r="E8" i="6"/>
  <c r="E7" i="6" s="1"/>
  <c r="E70" i="6"/>
  <c r="C48" i="6"/>
  <c r="D8" i="6"/>
  <c r="B8" i="6"/>
  <c r="D32" i="6"/>
  <c r="B48" i="6"/>
  <c r="B70" i="6"/>
  <c r="C70" i="6"/>
  <c r="D47" i="6"/>
  <c r="B32" i="6"/>
  <c r="C70" i="5"/>
  <c r="F7" i="5"/>
  <c r="D8" i="5"/>
  <c r="D7" i="5" s="1"/>
  <c r="D32" i="5"/>
  <c r="E48" i="5"/>
  <c r="C8" i="5"/>
  <c r="C32" i="5"/>
  <c r="D70" i="5"/>
  <c r="E8" i="5"/>
  <c r="E32" i="5"/>
  <c r="F47" i="5"/>
  <c r="B48" i="5"/>
  <c r="E70" i="5"/>
  <c r="D48" i="5"/>
  <c r="B70" i="5"/>
  <c r="B47" i="5" s="1"/>
  <c r="B32" i="5"/>
  <c r="B7" i="5" s="1"/>
  <c r="C48" i="5"/>
  <c r="C7" i="29"/>
  <c r="G12" i="43"/>
  <c r="C6" i="46"/>
  <c r="E12" i="46"/>
  <c r="B8" i="49"/>
  <c r="F8" i="49"/>
  <c r="C33" i="48"/>
  <c r="C7" i="48" s="1"/>
  <c r="C6" i="48" s="1"/>
  <c r="E86" i="48"/>
  <c r="E65" i="48" s="1"/>
  <c r="H21" i="26"/>
  <c r="H5" i="26"/>
  <c r="D5" i="25"/>
  <c r="H4" i="21"/>
  <c r="D5" i="20"/>
  <c r="E7" i="48"/>
  <c r="G14" i="46"/>
  <c r="G12" i="46" s="1"/>
  <c r="C14" i="46"/>
  <c r="C12" i="46" s="1"/>
  <c r="F13" i="46"/>
  <c r="F12" i="46" s="1"/>
  <c r="B13" i="46"/>
  <c r="B12" i="46" s="1"/>
  <c r="E8" i="46"/>
  <c r="E6" i="46" s="1"/>
  <c r="D7" i="46"/>
  <c r="D6" i="46" s="1"/>
  <c r="E14" i="43"/>
  <c r="E12" i="43" s="1"/>
  <c r="D13" i="43"/>
  <c r="D12" i="43" s="1"/>
  <c r="G8" i="43"/>
  <c r="G6" i="43" s="1"/>
  <c r="C8" i="43"/>
  <c r="C6" i="43" s="1"/>
  <c r="F7" i="43"/>
  <c r="F6" i="43" s="1"/>
  <c r="B7" i="43"/>
  <c r="B6" i="43" s="1"/>
  <c r="D14" i="12"/>
  <c r="D12" i="12" s="1"/>
  <c r="F13" i="12"/>
  <c r="F12" i="12" s="1"/>
  <c r="B13" i="12"/>
  <c r="B12" i="12" s="1"/>
  <c r="C8" i="12"/>
  <c r="C6" i="12" s="1"/>
  <c r="E7" i="12"/>
  <c r="E6" i="12" s="1"/>
  <c r="D8" i="30"/>
  <c r="C9" i="31"/>
  <c r="C8" i="31" s="1"/>
  <c r="C7" i="31" s="1"/>
  <c r="G6" i="46"/>
  <c r="C18" i="46"/>
  <c r="G18" i="46"/>
  <c r="C6" i="49" l="1"/>
  <c r="F7" i="49"/>
  <c r="F6" i="49" s="1"/>
  <c r="D6" i="49"/>
  <c r="B7" i="49"/>
  <c r="E65" i="49"/>
  <c r="E6" i="49" s="1"/>
  <c r="B65" i="49"/>
  <c r="B6" i="48"/>
  <c r="F6" i="48"/>
  <c r="C54" i="8"/>
  <c r="C6" i="8" s="1"/>
  <c r="B55" i="30"/>
  <c r="C8" i="30"/>
  <c r="C7" i="30" s="1"/>
  <c r="B8" i="30"/>
  <c r="D7" i="7"/>
  <c r="B6" i="7"/>
  <c r="E6" i="7"/>
  <c r="C6" i="7"/>
  <c r="D6" i="7"/>
  <c r="E6" i="8"/>
  <c r="B54" i="8"/>
  <c r="B6" i="8" s="1"/>
  <c r="D6" i="8"/>
  <c r="D7" i="6"/>
  <c r="D6" i="6" s="1"/>
  <c r="E47" i="6"/>
  <c r="E6" i="6" s="1"/>
  <c r="C47" i="6"/>
  <c r="C6" i="6" s="1"/>
  <c r="B7" i="6"/>
  <c r="B47" i="6"/>
  <c r="C47" i="5"/>
  <c r="C7" i="5"/>
  <c r="C6" i="5" s="1"/>
  <c r="D47" i="5"/>
  <c r="D6" i="5" s="1"/>
  <c r="E47" i="5"/>
  <c r="B6" i="5"/>
  <c r="E7" i="5"/>
  <c r="E6" i="48"/>
  <c r="B6" i="49" l="1"/>
  <c r="B7" i="30"/>
  <c r="B6" i="6"/>
  <c r="E6" i="5"/>
</calcChain>
</file>

<file path=xl/sharedStrings.xml><?xml version="1.0" encoding="utf-8"?>
<sst xmlns="http://schemas.openxmlformats.org/spreadsheetml/2006/main" count="1176" uniqueCount="188">
  <si>
    <t>ОВДП (3 - річні)</t>
  </si>
  <si>
    <t xml:space="preserve">            ОВДП (8 - річні)</t>
  </si>
  <si>
    <t>ОВДП (9 - місячні)</t>
  </si>
  <si>
    <t>грн.</t>
  </si>
  <si>
    <t>2. Заборгованість за позиками, одержаними від органів управління іноземних держав</t>
  </si>
  <si>
    <t>2021-31.12.2060</t>
  </si>
  <si>
    <t>5. Заборгованість, не віднесена до інших категорій</t>
  </si>
  <si>
    <t>3</t>
  </si>
  <si>
    <t>2. Заборгованість перед банківськими та іншими фінансовими установами</t>
  </si>
  <si>
    <t>Росія</t>
  </si>
  <si>
    <t>ВАТ "Державний експортно-імпортний банк України"</t>
  </si>
  <si>
    <t>Європейське співтоватиство з атомної енергії</t>
  </si>
  <si>
    <t xml:space="preserve">            ОВДП (12 - місячні)</t>
  </si>
  <si>
    <t>Внутрішній борг за випущеними цінними паперами</t>
  </si>
  <si>
    <t>Deutsche Bank AG London</t>
  </si>
  <si>
    <t>Облігації ДП "ФІНІНПРО" (5 - річні)</t>
  </si>
  <si>
    <t>Структура державного та гарантованого державою боргу
в розрізі термінів погашення</t>
  </si>
  <si>
    <t>%%</t>
  </si>
  <si>
    <t xml:space="preserve">            ОВДП (9 - місячні)</t>
  </si>
  <si>
    <t>ОЗДП 2003 року</t>
  </si>
  <si>
    <t>Державний та гарантований державою борг України за станом на ReportDate 
(за типом боргу)</t>
  </si>
  <si>
    <t>Облігації ХДАВП (6 - річні)</t>
  </si>
  <si>
    <t>3. Заборгованість за позиками, одержаними від іноземних комерційних банків, інших іноземних фінансових установ</t>
  </si>
  <si>
    <t>Фонд чистих технологій (МБРР)</t>
  </si>
  <si>
    <t xml:space="preserve">   Гарантований борг</t>
  </si>
  <si>
    <t xml:space="preserve">            ОВДП (10 - річні)</t>
  </si>
  <si>
    <t>ОЗДП 2005 року</t>
  </si>
  <si>
    <t>Державний та гарантований державою борг України</t>
  </si>
  <si>
    <t>ОВДП (6 - річні)</t>
  </si>
  <si>
    <t>Європейське Співтовариство</t>
  </si>
  <si>
    <t>ПАТ АБ "Укргазбанк"</t>
  </si>
  <si>
    <t>Сбербанк Росії</t>
  </si>
  <si>
    <t>ОЗДП 2006 року</t>
  </si>
  <si>
    <t xml:space="preserve">      Гарантований внутрішній борг</t>
  </si>
  <si>
    <t>d373b240-9f10-4aab-a5a9-5e48d19966d6</t>
  </si>
  <si>
    <t>ОЗДП 2007 року</t>
  </si>
  <si>
    <t>Долар США</t>
  </si>
  <si>
    <t>Німеччина</t>
  </si>
  <si>
    <t>Aquasafety Invest plc</t>
  </si>
  <si>
    <t>JSC VTB Bank</t>
  </si>
  <si>
    <t>ОВДП (6 - місячні)</t>
  </si>
  <si>
    <t xml:space="preserve">            Казначейські зобов'язання</t>
  </si>
  <si>
    <t>Облігації Укравтодору (3 - річні)</t>
  </si>
  <si>
    <t xml:space="preserve">            ОВДП (4 - річні)</t>
  </si>
  <si>
    <t>курс до UAH</t>
  </si>
  <si>
    <t>ОВДП (11 - річні)</t>
  </si>
  <si>
    <t>Сессия</t>
  </si>
  <si>
    <t>Облігації ДІУ (10 - річні)</t>
  </si>
  <si>
    <t>(за ознакою умовності)</t>
  </si>
  <si>
    <t>млрд. дол.США</t>
  </si>
  <si>
    <t>Валютна структура боргу на кінець попереднього року та на звітну дату (розширений)</t>
  </si>
  <si>
    <t>Внутрішній борг</t>
  </si>
  <si>
    <t>Облігації ДІУ (5 - річні)</t>
  </si>
  <si>
    <t>Казначейські зобов'язання</t>
  </si>
  <si>
    <t>Ставка МВФ</t>
  </si>
  <si>
    <t>Зовнішній борг за випущеними цінними паперами</t>
  </si>
  <si>
    <t xml:space="preserve">            ОВДП (13 - річні)</t>
  </si>
  <si>
    <t>ОВДП (9 - річні)</t>
  </si>
  <si>
    <t>Векселі Укравтодору</t>
  </si>
  <si>
    <t>Структура боргу за типом ставки на кінець попереднього року та звітну дату</t>
  </si>
  <si>
    <t>(в розрізі середнього терміну обігу та середньої ставки)</t>
  </si>
  <si>
    <t>Франція</t>
  </si>
  <si>
    <t>2017-2021</t>
  </si>
  <si>
    <t>СПЗ</t>
  </si>
  <si>
    <t xml:space="preserve">            ОВДП (6 - річні)</t>
  </si>
  <si>
    <t>оріг.</t>
  </si>
  <si>
    <t>Citibank, N.A. London</t>
  </si>
  <si>
    <t>Міжнародний банк реконструкції та розвитку</t>
  </si>
  <si>
    <t>%</t>
  </si>
  <si>
    <t>Зовнішній борг за позиками, одержаними від міжнародних фінансових організацій</t>
  </si>
  <si>
    <t>(за видами відсоткових ставок)</t>
  </si>
  <si>
    <t>Державний банк розвитку КНР</t>
  </si>
  <si>
    <t>Внутрішня заборгованість, не віднесена до інших категорій</t>
  </si>
  <si>
    <t>ОВДП (12 - місячні)</t>
  </si>
  <si>
    <t>Експортно-імпортний банк Китаю</t>
  </si>
  <si>
    <t>Державний борг</t>
  </si>
  <si>
    <t>Chase Manhattan Bank Luxembourg S.A.</t>
  </si>
  <si>
    <t>ОВДП (14 - річні)</t>
  </si>
  <si>
    <t>Європейський Інвестиційний Банк</t>
  </si>
  <si>
    <t xml:space="preserve">      Гарантований зовнішній борг</t>
  </si>
  <si>
    <t>Зовнішній борг</t>
  </si>
  <si>
    <t>млрд. грн.</t>
  </si>
  <si>
    <t>Борг, по якому сплата відсотків здійснюється за плаваючими процентними ставками</t>
  </si>
  <si>
    <t>Облігації ДП КАЗ "Авіант" (5 - річні)</t>
  </si>
  <si>
    <t xml:space="preserve">            ОВДП (1 - місячні)</t>
  </si>
  <si>
    <t xml:space="preserve">            ОВДП (9 - річні)</t>
  </si>
  <si>
    <t>ОВДП (4 - річні)</t>
  </si>
  <si>
    <t>Борг, по якому сплата відсотків здійснюється за фіксованими процентними ставками</t>
  </si>
  <si>
    <t>(в розрізі валют погашеня)</t>
  </si>
  <si>
    <t>Зовнішній борг за позиками, одержаними від органів управління іноземних держав</t>
  </si>
  <si>
    <t>SHORT</t>
  </si>
  <si>
    <t>Канадський долар</t>
  </si>
  <si>
    <t xml:space="preserve">    Державний борг</t>
  </si>
  <si>
    <t xml:space="preserve">      Державний зовнішній борг</t>
  </si>
  <si>
    <t>Міжнародний Валютний Фонд</t>
  </si>
  <si>
    <t>Державний та гарантований державою борг України за станом на ReportDate 
(за ознакою умовності)</t>
  </si>
  <si>
    <t>Фіксована</t>
  </si>
  <si>
    <t>Національний банк України</t>
  </si>
  <si>
    <t>Європейський банк реконструкції та розвитку</t>
  </si>
  <si>
    <t>США</t>
  </si>
  <si>
    <t>Credit Suisse First Boston International</t>
  </si>
  <si>
    <t xml:space="preserve">            ОВДП (2 - річні)</t>
  </si>
  <si>
    <t>В тому числі:</t>
  </si>
  <si>
    <t>Канада</t>
  </si>
  <si>
    <t>Японія</t>
  </si>
  <si>
    <t>Італія</t>
  </si>
  <si>
    <t>ВАТ "Державний ощадний банк України"</t>
  </si>
  <si>
    <t xml:space="preserve">            ОВДП (11 - річні)</t>
  </si>
  <si>
    <t>ОВДП (7 - річні)</t>
  </si>
  <si>
    <t>курс до USD</t>
  </si>
  <si>
    <t>Середній термін обігу, років</t>
  </si>
  <si>
    <t>ОЗДП 2010 року</t>
  </si>
  <si>
    <t xml:space="preserve">         в т.ч. ОЗДП</t>
  </si>
  <si>
    <t>Гарантований державою борг</t>
  </si>
  <si>
    <t>ОЗДП 2011 року</t>
  </si>
  <si>
    <t>ОЗДП 2012 року</t>
  </si>
  <si>
    <t>2016.04.30-2016.12.31</t>
  </si>
  <si>
    <t xml:space="preserve">            ОВДП (5 - річні)</t>
  </si>
  <si>
    <t>Единицы измерения</t>
  </si>
  <si>
    <t xml:space="preserve">            ОВДП (6 - місячні)</t>
  </si>
  <si>
    <t>ОЗДП 2013 року</t>
  </si>
  <si>
    <t>ОВДП (12 - річні)</t>
  </si>
  <si>
    <t>ОЗДП 2014 року</t>
  </si>
  <si>
    <t>UniCredit Bank Austria AG</t>
  </si>
  <si>
    <t>Облігації НАК "Нафтогаз" (5 - річні)</t>
  </si>
  <si>
    <t xml:space="preserve">            ОВДП (14 - річні)</t>
  </si>
  <si>
    <t>ОЗДП 2015 року</t>
  </si>
  <si>
    <t xml:space="preserve">         в т.ч. ОВДП</t>
  </si>
  <si>
    <t>LIBOR</t>
  </si>
  <si>
    <t>Японська єна</t>
  </si>
  <si>
    <t>1. Заборгованість за випущеними цінними паперами на внутрішньому ринку</t>
  </si>
  <si>
    <t>1</t>
  </si>
  <si>
    <t>ОВДП (2 - річні)</t>
  </si>
  <si>
    <t>3. Заборгованість, не віднесена до інших категорій</t>
  </si>
  <si>
    <t xml:space="preserve">            ОВДП (7 - річні)</t>
  </si>
  <si>
    <t>Валютна структура державного боргу на кінець попереднього року та звітну дату</t>
  </si>
  <si>
    <t>ОВДП (3 - місячні)</t>
  </si>
  <si>
    <t>Credit Suisse International</t>
  </si>
  <si>
    <t>Внутрішній борг перед банківськими та іншими фінансовими установами</t>
  </si>
  <si>
    <t>Облігації Укравтодору (12 - місячні)</t>
  </si>
  <si>
    <t>ОВДП (18 - місячні)</t>
  </si>
  <si>
    <t>Структура боргу за ознакою умовності
на кінець попереднього року та на звітну дату</t>
  </si>
  <si>
    <t>ОВДП (15 - річні)</t>
  </si>
  <si>
    <t>1. Заборгованість за позиками, одержаними від міжнародних фінансових організацій</t>
  </si>
  <si>
    <t>4. Заборгованість за випущеними цінними паперами на зовнішньому ринку</t>
  </si>
  <si>
    <t>ЄВРО</t>
  </si>
  <si>
    <t>Облігації НАК "Нафтогаз України" (3 - річні)</t>
  </si>
  <si>
    <t xml:space="preserve">            ОВДП (3 - місячні)</t>
  </si>
  <si>
    <t>Середня ставка,
 %</t>
  </si>
  <si>
    <t>Зміна структури</t>
  </si>
  <si>
    <t>Облігації ХДАВП (5 - річні)</t>
  </si>
  <si>
    <t>Зовнішній борг за позиками, одержаними від іноземних комерційних банків, інших іноземних фінансових установ</t>
  </si>
  <si>
    <t>ОВДП (5 - річні)</t>
  </si>
  <si>
    <t xml:space="preserve">            ОВДП (18 - місячні)</t>
  </si>
  <si>
    <t>Державні цінні папери</t>
  </si>
  <si>
    <t>ВАТ "Газпромбанк"</t>
  </si>
  <si>
    <t>Облігації ДП "ФІНІНПРО" (7 - річні)</t>
  </si>
  <si>
    <t>Українська гривня</t>
  </si>
  <si>
    <t>IS_OVDP</t>
  </si>
  <si>
    <t xml:space="preserve">            ОВДП (3 - річні)</t>
  </si>
  <si>
    <t>Експортно-імпортний банк Кореї</t>
  </si>
  <si>
    <t>ОВДП (10 - річні)</t>
  </si>
  <si>
    <t>FORMAT</t>
  </si>
  <si>
    <t>2</t>
  </si>
  <si>
    <t>IS_CHART_DATA</t>
  </si>
  <si>
    <t>Валютна структура боргу на кінець попереднього року та на звітну дату</t>
  </si>
  <si>
    <t>Середній термін до погашення, років</t>
  </si>
  <si>
    <t>Дата отчета</t>
  </si>
  <si>
    <t xml:space="preserve">            ОВДП (12 - річні)</t>
  </si>
  <si>
    <t>ОВДП (8 - річні)</t>
  </si>
  <si>
    <t>Державний та гарантований державою борг України за останні 5 років</t>
  </si>
  <si>
    <t>VTB Capital PLC</t>
  </si>
  <si>
    <t>Загальна сума державного та гарантованого державою боргу</t>
  </si>
  <si>
    <t>дол.США</t>
  </si>
  <si>
    <t xml:space="preserve">      Державний внутрішній борг</t>
  </si>
  <si>
    <t>Інші кредитори</t>
  </si>
  <si>
    <t>(за типом кредитора)</t>
  </si>
  <si>
    <t>Облігації Укравтодору (5 - річні)</t>
  </si>
  <si>
    <t>ОВДП (13 - річні)</t>
  </si>
  <si>
    <t>тис.одиниць</t>
  </si>
  <si>
    <t>Облігації ДІУ (7 - річні)</t>
  </si>
  <si>
    <t xml:space="preserve"> </t>
  </si>
  <si>
    <t>ОВДП (1 - місячні)</t>
  </si>
  <si>
    <t xml:space="preserve">            ОВДП (15 - річні)</t>
  </si>
  <si>
    <t>Зовнішній борг, не віднесений до інших категорій</t>
  </si>
  <si>
    <t>Державний та гарантований державою борг України за поточний рік</t>
  </si>
  <si>
    <t>STOP</t>
  </si>
  <si>
    <t>офіційний курс НБУ  25,186528 грн./дол.США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</si>
</sst>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"/>
    <numFmt numFmtId="165" formatCode="0.0000"/>
    <numFmt numFmtId="166" formatCode="dd\.mm\.yyyy;@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sz val="10.5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b/>
      <sz val="11"/>
      <color indexed="9"/>
      <name val="Calibri"/>
      <family val="2"/>
      <charset val="204"/>
      <scheme val="minor"/>
    </font>
    <font>
      <sz val="10.5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i/>
      <sz val="10"/>
      <color theme="0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0"/>
      <color indexed="9"/>
      <name val="Calibri"/>
      <family val="2"/>
      <charset val="204"/>
      <scheme val="minor"/>
    </font>
    <font>
      <b/>
      <sz val="12"/>
      <color indexed="9"/>
      <name val="Calibri"/>
      <family val="2"/>
      <charset val="204"/>
      <scheme val="minor"/>
    </font>
    <font>
      <sz val="8"/>
      <name val="Arial Cyr"/>
      <charset val="204"/>
    </font>
    <font>
      <b/>
      <i/>
      <sz val="10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i/>
      <sz val="10"/>
      <color indexed="9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.5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9" fontId="30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</cellStyleXfs>
  <cellXfs count="286">
    <xf numFmtId="0" fontId="0" fillId="0" borderId="0" xfId="0"/>
    <xf numFmtId="0" fontId="1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0" applyFont="1" applyAlignment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10" fontId="6" fillId="8" borderId="1" xfId="13" applyNumberFormat="1" applyFont="1" applyFill="1" applyBorder="1" applyAlignment="1">
      <alignment horizontal="right" vertical="center"/>
    </xf>
    <xf numFmtId="4" fontId="7" fillId="9" borderId="1" xfId="0" applyNumberFormat="1" applyFont="1" applyFill="1" applyBorder="1" applyAlignment="1"/>
    <xf numFmtId="49" fontId="8" fillId="6" borderId="1" xfId="11" applyNumberFormat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6" fillId="10" borderId="1" xfId="0" applyFont="1" applyFill="1" applyBorder="1" applyAlignment="1">
      <alignment horizontal="left" wrapText="1" indent="3"/>
    </xf>
    <xf numFmtId="10" fontId="3" fillId="11" borderId="1" xfId="13" applyNumberFormat="1" applyFont="1" applyFill="1" applyBorder="1" applyAlignment="1">
      <alignment horizontal="right" vertical="center"/>
    </xf>
    <xf numFmtId="4" fontId="3" fillId="6" borderId="1" xfId="11" applyNumberFormat="1" applyBorder="1" applyAlignment="1">
      <alignment horizontal="right"/>
    </xf>
    <xf numFmtId="0" fontId="7" fillId="9" borderId="1" xfId="0" applyFont="1" applyFill="1" applyBorder="1" applyAlignment="1">
      <alignment horizontal="left" indent="2"/>
    </xf>
    <xf numFmtId="49" fontId="3" fillId="11" borderId="1" xfId="12" applyNumberFormat="1" applyFill="1" applyBorder="1" applyAlignment="1">
      <alignment horizontal="left" vertical="center"/>
    </xf>
    <xf numFmtId="4" fontId="8" fillId="6" borderId="1" xfId="11" applyNumberFormat="1" applyFont="1" applyBorder="1" applyAlignment="1">
      <alignment horizontal="right" vertical="center"/>
    </xf>
    <xf numFmtId="49" fontId="11" fillId="9" borderId="1" xfId="0" applyNumberFormat="1" applyFont="1" applyFill="1" applyBorder="1" applyAlignment="1">
      <alignment horizontal="left" indent="1"/>
    </xf>
    <xf numFmtId="4" fontId="11" fillId="9" borderId="1" xfId="0" applyNumberFormat="1" applyFont="1" applyFill="1" applyBorder="1" applyAlignment="1">
      <alignment horizontal="center" vertical="center"/>
    </xf>
    <xf numFmtId="49" fontId="12" fillId="6" borderId="1" xfId="11" applyNumberFormat="1" applyFont="1" applyBorder="1"/>
    <xf numFmtId="0" fontId="13" fillId="0" borderId="0" xfId="0" applyNumberFormat="1" applyFont="1"/>
    <xf numFmtId="164" fontId="8" fillId="12" borderId="1" xfId="12" applyNumberFormat="1" applyFont="1" applyFill="1" applyBorder="1" applyAlignment="1">
      <alignment horizontal="right" vertical="center"/>
    </xf>
    <xf numFmtId="4" fontId="15" fillId="0" borderId="0" xfId="0" applyNumberFormat="1" applyFont="1" applyAlignment="1">
      <alignment horizontal="right"/>
    </xf>
    <xf numFmtId="0" fontId="7" fillId="14" borderId="1" xfId="0" applyFont="1" applyFill="1" applyBorder="1" applyAlignment="1">
      <alignment horizontal="left" wrapText="1" indent="1"/>
    </xf>
    <xf numFmtId="4" fontId="17" fillId="9" borderId="1" xfId="0" applyNumberFormat="1" applyFont="1" applyFill="1" applyBorder="1" applyAlignment="1">
      <alignment horizontal="right" vertical="center"/>
    </xf>
    <xf numFmtId="0" fontId="18" fillId="10" borderId="1" xfId="0" applyFont="1" applyFill="1" applyBorder="1" applyAlignment="1">
      <alignment horizontal="right" indent="1"/>
    </xf>
    <xf numFmtId="49" fontId="7" fillId="14" borderId="1" xfId="3" applyNumberFormat="1" applyFont="1" applyFill="1" applyBorder="1" applyAlignment="1">
      <alignment horizontal="left" vertical="center" indent="1"/>
    </xf>
    <xf numFmtId="165" fontId="19" fillId="9" borderId="1" xfId="1" applyNumberFormat="1" applyFont="1" applyFill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3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10" fontId="3" fillId="11" borderId="1" xfId="12" applyNumberFormat="1" applyFill="1" applyBorder="1" applyAlignment="1">
      <alignment horizontal="right" vertical="center"/>
    </xf>
    <xf numFmtId="0" fontId="13" fillId="0" borderId="0" xfId="4" applyNumberFormat="1" applyFont="1" applyAlignment="1">
      <alignment horizontal="center" vertical="center"/>
    </xf>
    <xf numFmtId="0" fontId="20" fillId="0" borderId="0" xfId="2" applyNumberFormat="1" applyFont="1"/>
    <xf numFmtId="0" fontId="5" fillId="0" borderId="0" xfId="0" applyFont="1" applyAlignment="1">
      <alignment horizontal="right"/>
    </xf>
    <xf numFmtId="0" fontId="11" fillId="9" borderId="1" xfId="0" applyFont="1" applyFill="1" applyBorder="1" applyAlignment="1">
      <alignment horizontal="left" indent="4"/>
    </xf>
    <xf numFmtId="4" fontId="7" fillId="10" borderId="1" xfId="0" applyNumberFormat="1" applyFont="1" applyFill="1" applyBorder="1" applyAlignment="1"/>
    <xf numFmtId="164" fontId="18" fillId="10" borderId="1" xfId="8" applyNumberFormat="1" applyFont="1" applyFill="1" applyBorder="1" applyAlignment="1">
      <alignment horizontal="right"/>
    </xf>
    <xf numFmtId="10" fontId="19" fillId="9" borderId="1" xfId="1" applyNumberFormat="1" applyFont="1" applyFill="1" applyBorder="1" applyAlignment="1">
      <alignment horizontal="center"/>
    </xf>
    <xf numFmtId="49" fontId="12" fillId="6" borderId="1" xfId="11" applyNumberFormat="1" applyFont="1" applyBorder="1" applyAlignment="1">
      <alignment horizontal="left" vertical="center"/>
    </xf>
    <xf numFmtId="0" fontId="13" fillId="0" borderId="0" xfId="0" applyNumberFormat="1" applyFont="1" applyAlignment="1"/>
    <xf numFmtId="4" fontId="13" fillId="0" borderId="1" xfId="0" applyNumberFormat="1" applyFont="1" applyBorder="1"/>
    <xf numFmtId="0" fontId="21" fillId="0" borderId="0" xfId="0" applyFont="1"/>
    <xf numFmtId="0" fontId="19" fillId="0" borderId="1" xfId="1" applyFont="1" applyBorder="1"/>
    <xf numFmtId="4" fontId="16" fillId="15" borderId="1" xfId="0" applyNumberFormat="1" applyFont="1" applyFill="1" applyBorder="1" applyAlignment="1"/>
    <xf numFmtId="4" fontId="14" fillId="9" borderId="1" xfId="0" applyNumberFormat="1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left" indent="2"/>
    </xf>
    <xf numFmtId="0" fontId="15" fillId="0" borderId="0" xfId="0" applyFont="1"/>
    <xf numFmtId="164" fontId="16" fillId="15" borderId="1" xfId="12" applyNumberFormat="1" applyFont="1" applyFill="1" applyBorder="1" applyAlignment="1">
      <alignment horizontal="right" vertical="center"/>
    </xf>
    <xf numFmtId="0" fontId="20" fillId="0" borderId="0" xfId="2" applyNumberFormat="1" applyFont="1" applyAlignment="1"/>
    <xf numFmtId="165" fontId="13" fillId="0" borderId="0" xfId="0" applyNumberFormat="1" applyFont="1"/>
    <xf numFmtId="10" fontId="6" fillId="10" borderId="1" xfId="13" applyNumberFormat="1" applyFont="1" applyFill="1" applyBorder="1" applyAlignment="1">
      <alignment horizontal="right" vertical="center"/>
    </xf>
    <xf numFmtId="49" fontId="3" fillId="6" borderId="1" xfId="11" applyNumberFormat="1" applyBorder="1" applyAlignment="1">
      <alignment horizontal="left"/>
    </xf>
    <xf numFmtId="0" fontId="15" fillId="0" borderId="0" xfId="2" applyNumberFormat="1" applyFont="1"/>
    <xf numFmtId="165" fontId="3" fillId="6" borderId="1" xfId="11" applyNumberFormat="1" applyBorder="1" applyAlignment="1">
      <alignment horizontal="right" vertical="center"/>
    </xf>
    <xf numFmtId="10" fontId="18" fillId="10" borderId="1" xfId="9" applyNumberFormat="1" applyFont="1" applyFill="1" applyBorder="1" applyAlignment="1">
      <alignment horizontal="right"/>
    </xf>
    <xf numFmtId="49" fontId="13" fillId="0" borderId="1" xfId="0" applyNumberFormat="1" applyFont="1" applyBorder="1" applyAlignment="1">
      <alignment horizontal="left" vertical="center" indent="1"/>
    </xf>
    <xf numFmtId="0" fontId="21" fillId="0" borderId="0" xfId="0" applyFont="1" applyAlignment="1"/>
    <xf numFmtId="166" fontId="19" fillId="0" borderId="1" xfId="1" applyNumberFormat="1" applyFont="1" applyBorder="1" applyAlignment="1">
      <alignment horizontal="center" vertical="center"/>
    </xf>
    <xf numFmtId="10" fontId="7" fillId="9" borderId="1" xfId="0" applyNumberFormat="1" applyFont="1" applyFill="1" applyBorder="1" applyAlignment="1"/>
    <xf numFmtId="49" fontId="7" fillId="10" borderId="1" xfId="9" applyNumberFormat="1" applyFont="1" applyFill="1" applyBorder="1" applyAlignment="1">
      <alignment horizontal="left" vertical="center" wrapText="1" indent="2"/>
    </xf>
    <xf numFmtId="165" fontId="11" fillId="9" borderId="1" xfId="0" applyNumberFormat="1" applyFont="1" applyFill="1" applyBorder="1" applyAlignment="1"/>
    <xf numFmtId="0" fontId="15" fillId="0" borderId="0" xfId="0" applyFont="1" applyAlignment="1"/>
    <xf numFmtId="10" fontId="3" fillId="6" borderId="1" xfId="11" applyNumberFormat="1" applyBorder="1" applyAlignment="1">
      <alignment horizontal="right"/>
    </xf>
    <xf numFmtId="49" fontId="19" fillId="9" borderId="1" xfId="1" applyNumberFormat="1" applyFont="1" applyFill="1" applyBorder="1" applyAlignment="1">
      <alignment horizontal="center" vertical="center" wrapText="1"/>
    </xf>
    <xf numFmtId="164" fontId="6" fillId="10" borderId="1" xfId="0" applyNumberFormat="1" applyFont="1" applyFill="1" applyBorder="1" applyAlignment="1">
      <alignment horizontal="right" vertical="center"/>
    </xf>
    <xf numFmtId="165" fontId="13" fillId="0" borderId="0" xfId="0" applyNumberFormat="1" applyFont="1" applyAlignment="1"/>
    <xf numFmtId="0" fontId="19" fillId="0" borderId="0" xfId="1" applyNumberFormat="1" applyFont="1"/>
    <xf numFmtId="4" fontId="11" fillId="9" borderId="1" xfId="0" applyNumberFormat="1" applyFont="1" applyFill="1" applyBorder="1" applyAlignment="1">
      <alignment horizontal="right"/>
    </xf>
    <xf numFmtId="49" fontId="16" fillId="15" borderId="1" xfId="12" applyNumberFormat="1" applyFont="1" applyFill="1" applyBorder="1" applyAlignment="1">
      <alignment horizontal="left" vertical="center" wrapText="1" indent="1"/>
    </xf>
    <xf numFmtId="0" fontId="15" fillId="0" borderId="0" xfId="2" applyNumberFormat="1" applyFont="1" applyAlignment="1"/>
    <xf numFmtId="164" fontId="22" fillId="16" borderId="1" xfId="2" applyNumberFormat="1" applyFont="1" applyFill="1" applyBorder="1" applyAlignment="1">
      <alignment horizontal="right" vertical="center"/>
    </xf>
    <xf numFmtId="0" fontId="23" fillId="0" borderId="0" xfId="0" applyFont="1"/>
    <xf numFmtId="0" fontId="19" fillId="0" borderId="0" xfId="1" applyFont="1" applyAlignment="1">
      <alignment horizontal="right"/>
    </xf>
    <xf numFmtId="10" fontId="15" fillId="0" borderId="0" xfId="0" applyNumberFormat="1" applyFont="1" applyAlignment="1">
      <alignment horizontal="right"/>
    </xf>
    <xf numFmtId="10" fontId="17" fillId="9" borderId="1" xfId="0" applyNumberFormat="1" applyFont="1" applyFill="1" applyBorder="1" applyAlignment="1">
      <alignment horizontal="right" vertical="center"/>
    </xf>
    <xf numFmtId="164" fontId="7" fillId="10" borderId="1" xfId="9" applyNumberFormat="1" applyFont="1" applyFill="1" applyBorder="1" applyAlignment="1">
      <alignment horizontal="right" vertical="center"/>
    </xf>
    <xf numFmtId="0" fontId="13" fillId="0" borderId="0" xfId="3" applyNumberFormat="1" applyFont="1" applyAlignment="1">
      <alignment horizontal="center" vertical="center"/>
    </xf>
    <xf numFmtId="4" fontId="3" fillId="12" borderId="1" xfId="12" applyNumberFormat="1" applyFont="1" applyFill="1" applyBorder="1" applyAlignment="1">
      <alignment horizontal="right"/>
    </xf>
    <xf numFmtId="0" fontId="12" fillId="0" borderId="0" xfId="3" applyNumberFormat="1" applyFont="1" applyAlignment="1">
      <alignment horizontal="center" vertical="center"/>
    </xf>
    <xf numFmtId="49" fontId="18" fillId="10" borderId="1" xfId="9" applyNumberFormat="1" applyFont="1" applyFill="1" applyBorder="1" applyAlignment="1">
      <alignment horizontal="left" vertical="center" indent="1"/>
    </xf>
    <xf numFmtId="0" fontId="19" fillId="0" borderId="0" xfId="0" applyFont="1"/>
    <xf numFmtId="0" fontId="19" fillId="0" borderId="0" xfId="1" applyNumberFormat="1" applyFont="1" applyAlignment="1"/>
    <xf numFmtId="49" fontId="19" fillId="17" borderId="1" xfId="1" applyNumberFormat="1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left" indent="1"/>
    </xf>
    <xf numFmtId="4" fontId="13" fillId="0" borderId="0" xfId="0" applyNumberFormat="1" applyFont="1"/>
    <xf numFmtId="0" fontId="23" fillId="0" borderId="0" xfId="0" applyFont="1" applyAlignment="1"/>
    <xf numFmtId="10" fontId="7" fillId="9" borderId="1" xfId="13" applyNumberFormat="1" applyFont="1" applyFill="1" applyBorder="1" applyAlignment="1">
      <alignment horizontal="right" vertical="center"/>
    </xf>
    <xf numFmtId="10" fontId="13" fillId="0" borderId="1" xfId="0" applyNumberFormat="1" applyFont="1" applyBorder="1"/>
    <xf numFmtId="0" fontId="19" fillId="0" borderId="0" xfId="1" applyFont="1"/>
    <xf numFmtId="164" fontId="6" fillId="8" borderId="1" xfId="6" applyNumberFormat="1" applyFont="1" applyFill="1" applyBorder="1" applyAlignment="1">
      <alignment horizontal="right" vertical="center"/>
    </xf>
    <xf numFmtId="49" fontId="19" fillId="9" borderId="1" xfId="4" applyNumberFormat="1" applyFont="1" applyFill="1" applyBorder="1" applyAlignment="1">
      <alignment horizontal="left" vertical="center"/>
    </xf>
    <xf numFmtId="49" fontId="7" fillId="9" borderId="1" xfId="4" applyNumberFormat="1" applyFont="1" applyFill="1" applyBorder="1" applyAlignment="1">
      <alignment horizontal="left" vertical="center" indent="2"/>
    </xf>
    <xf numFmtId="0" fontId="13" fillId="0" borderId="0" xfId="0" applyFont="1"/>
    <xf numFmtId="49" fontId="6" fillId="0" borderId="1" xfId="0" applyNumberFormat="1" applyFont="1" applyBorder="1" applyAlignment="1">
      <alignment horizontal="left" vertical="center"/>
    </xf>
    <xf numFmtId="0" fontId="13" fillId="0" borderId="0" xfId="5" applyNumberFormat="1" applyFont="1" applyAlignment="1">
      <alignment horizontal="center" vertical="center"/>
    </xf>
    <xf numFmtId="164" fontId="12" fillId="6" borderId="1" xfId="11" applyNumberFormat="1" applyFont="1" applyBorder="1" applyAlignment="1">
      <alignment horizontal="right" vertical="center"/>
    </xf>
    <xf numFmtId="4" fontId="11" fillId="9" borderId="1" xfId="0" applyNumberFormat="1" applyFont="1" applyFill="1" applyBorder="1" applyAlignment="1"/>
    <xf numFmtId="165" fontId="18" fillId="10" borderId="1" xfId="0" applyNumberFormat="1" applyFont="1" applyFill="1" applyBorder="1" applyAlignment="1"/>
    <xf numFmtId="10" fontId="8" fillId="12" borderId="1" xfId="13" applyNumberFormat="1" applyFont="1" applyFill="1" applyBorder="1" applyAlignment="1">
      <alignment horizontal="right" vertical="center"/>
    </xf>
    <xf numFmtId="4" fontId="21" fillId="0" borderId="0" xfId="0" applyNumberFormat="1" applyFont="1" applyAlignment="1"/>
    <xf numFmtId="49" fontId="6" fillId="10" borderId="1" xfId="0" applyNumberFormat="1" applyFont="1" applyFill="1" applyBorder="1" applyAlignment="1">
      <alignment horizontal="left" vertical="center" indent="3"/>
    </xf>
    <xf numFmtId="164" fontId="18" fillId="10" borderId="1" xfId="9" applyNumberFormat="1" applyFont="1" applyFill="1" applyBorder="1" applyAlignment="1">
      <alignment horizontal="right"/>
    </xf>
    <xf numFmtId="10" fontId="11" fillId="9" borderId="1" xfId="13" applyNumberFormat="1" applyFont="1" applyFill="1" applyBorder="1" applyAlignment="1">
      <alignment horizontal="right"/>
    </xf>
    <xf numFmtId="4" fontId="25" fillId="13" borderId="1" xfId="0" applyNumberFormat="1" applyFont="1" applyFill="1" applyBorder="1" applyAlignment="1"/>
    <xf numFmtId="0" fontId="13" fillId="9" borderId="1" xfId="5" applyNumberFormat="1" applyFont="1" applyFill="1" applyBorder="1" applyAlignment="1">
      <alignment horizontal="left" vertical="center" indent="3"/>
    </xf>
    <xf numFmtId="4" fontId="13" fillId="0" borderId="0" xfId="0" applyNumberFormat="1" applyFont="1" applyAlignment="1"/>
    <xf numFmtId="165" fontId="18" fillId="10" borderId="1" xfId="8" applyNumberFormat="1" applyFont="1" applyFill="1" applyBorder="1" applyAlignment="1">
      <alignment horizontal="right"/>
    </xf>
    <xf numFmtId="4" fontId="18" fillId="10" borderId="1" xfId="0" applyNumberFormat="1" applyFont="1" applyFill="1" applyBorder="1" applyAlignment="1">
      <alignment horizontal="right"/>
    </xf>
    <xf numFmtId="165" fontId="11" fillId="9" borderId="1" xfId="0" applyNumberFormat="1" applyFont="1" applyFill="1" applyBorder="1" applyAlignment="1">
      <alignment horizontal="right" vertical="center"/>
    </xf>
    <xf numFmtId="0" fontId="25" fillId="13" borderId="1" xfId="0" applyFont="1" applyFill="1" applyBorder="1" applyAlignment="1"/>
    <xf numFmtId="0" fontId="26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right"/>
    </xf>
    <xf numFmtId="0" fontId="13" fillId="0" borderId="0" xfId="0" applyFont="1" applyAlignment="1"/>
    <xf numFmtId="0" fontId="13" fillId="0" borderId="0" xfId="0" applyFont="1" applyAlignment="1">
      <alignment horizontal="left" vertical="center"/>
    </xf>
    <xf numFmtId="4" fontId="13" fillId="9" borderId="1" xfId="4" applyNumberFormat="1" applyFont="1" applyFill="1" applyBorder="1" applyAlignment="1">
      <alignment horizontal="right" vertical="center"/>
    </xf>
    <xf numFmtId="49" fontId="13" fillId="0" borderId="0" xfId="0" applyNumberFormat="1" applyFont="1" applyAlignment="1">
      <alignment horizontal="left"/>
    </xf>
    <xf numFmtId="4" fontId="8" fillId="11" borderId="1" xfId="12" applyNumberFormat="1" applyFont="1" applyFill="1" applyBorder="1" applyAlignment="1">
      <alignment horizontal="right" vertical="center"/>
    </xf>
    <xf numFmtId="4" fontId="23" fillId="0" borderId="0" xfId="0" applyNumberFormat="1" applyFont="1"/>
    <xf numFmtId="49" fontId="19" fillId="0" borderId="1" xfId="0" applyNumberFormat="1" applyFont="1" applyBorder="1"/>
    <xf numFmtId="4" fontId="19" fillId="9" borderId="1" xfId="1" applyNumberFormat="1" applyFont="1" applyFill="1" applyBorder="1" applyAlignment="1">
      <alignment horizontal="center" vertical="center"/>
    </xf>
    <xf numFmtId="4" fontId="7" fillId="14" borderId="1" xfId="0" applyNumberFormat="1" applyFont="1" applyFill="1" applyBorder="1" applyAlignment="1"/>
    <xf numFmtId="166" fontId="19" fillId="0" borderId="1" xfId="0" applyNumberFormat="1" applyFont="1" applyBorder="1"/>
    <xf numFmtId="49" fontId="3" fillId="12" borderId="1" xfId="12" applyNumberFormat="1" applyFont="1" applyFill="1" applyBorder="1" applyAlignment="1">
      <alignment horizontal="left"/>
    </xf>
    <xf numFmtId="10" fontId="11" fillId="9" borderId="1" xfId="0" applyNumberFormat="1" applyFont="1" applyFill="1" applyBorder="1" applyAlignment="1">
      <alignment horizontal="right"/>
    </xf>
    <xf numFmtId="164" fontId="8" fillId="6" borderId="1" xfId="11" applyNumberFormat="1" applyFont="1" applyBorder="1" applyAlignment="1">
      <alignment horizontal="right" vertical="center"/>
    </xf>
    <xf numFmtId="10" fontId="7" fillId="14" borderId="1" xfId="0" applyNumberFormat="1" applyFont="1" applyFill="1" applyBorder="1" applyAlignment="1"/>
    <xf numFmtId="4" fontId="13" fillId="9" borderId="1" xfId="5" applyNumberFormat="1" applyFont="1" applyFill="1" applyBorder="1" applyAlignment="1">
      <alignment horizontal="right" vertical="center"/>
    </xf>
    <xf numFmtId="4" fontId="11" fillId="0" borderId="1" xfId="0" applyNumberFormat="1" applyFont="1" applyFill="1" applyBorder="1" applyAlignment="1">
      <alignment horizontal="right" vertical="center"/>
    </xf>
    <xf numFmtId="164" fontId="7" fillId="14" borderId="1" xfId="3" applyNumberFormat="1" applyFont="1" applyFill="1" applyBorder="1" applyAlignment="1">
      <alignment horizontal="right" vertical="center"/>
    </xf>
    <xf numFmtId="49" fontId="6" fillId="8" borderId="1" xfId="6" applyNumberFormat="1" applyFont="1" applyFill="1" applyBorder="1" applyAlignment="1">
      <alignment horizontal="left" vertical="center" indent="3"/>
    </xf>
    <xf numFmtId="49" fontId="22" fillId="16" borderId="1" xfId="2" applyNumberFormat="1" applyFont="1" applyFill="1" applyBorder="1" applyAlignment="1">
      <alignment horizontal="left" vertical="center" wrapText="1"/>
    </xf>
    <xf numFmtId="49" fontId="14" fillId="9" borderId="1" xfId="0" applyNumberFormat="1" applyFont="1" applyFill="1" applyBorder="1" applyAlignment="1">
      <alignment horizontal="center" vertical="center"/>
    </xf>
    <xf numFmtId="10" fontId="3" fillId="12" borderId="1" xfId="12" applyNumberFormat="1" applyFont="1" applyFill="1" applyBorder="1" applyAlignment="1">
      <alignment horizontal="right"/>
    </xf>
    <xf numFmtId="49" fontId="3" fillId="11" borderId="1" xfId="12" applyNumberFormat="1" applyFont="1" applyFill="1" applyBorder="1" applyAlignment="1">
      <alignment horizontal="left" vertical="center"/>
    </xf>
    <xf numFmtId="49" fontId="3" fillId="6" borderId="1" xfId="11" applyNumberFormat="1" applyBorder="1" applyAlignment="1">
      <alignment horizontal="left" vertical="center"/>
    </xf>
    <xf numFmtId="4" fontId="18" fillId="10" borderId="1" xfId="9" applyNumberFormat="1" applyFont="1" applyFill="1" applyBorder="1" applyAlignment="1">
      <alignment horizontal="right" vertical="center"/>
    </xf>
    <xf numFmtId="4" fontId="23" fillId="0" borderId="0" xfId="0" applyNumberFormat="1" applyFont="1" applyAlignment="1"/>
    <xf numFmtId="0" fontId="7" fillId="9" borderId="1" xfId="0" applyFont="1" applyFill="1" applyBorder="1" applyAlignment="1">
      <alignment horizontal="left" wrapText="1" indent="2"/>
    </xf>
    <xf numFmtId="10" fontId="13" fillId="0" borderId="0" xfId="0" applyNumberFormat="1" applyFont="1"/>
    <xf numFmtId="4" fontId="18" fillId="10" borderId="1" xfId="0" applyNumberFormat="1" applyFont="1" applyFill="1" applyBorder="1" applyAlignment="1"/>
    <xf numFmtId="10" fontId="18" fillId="10" borderId="1" xfId="13" applyNumberFormat="1" applyFont="1" applyFill="1" applyBorder="1" applyAlignment="1">
      <alignment horizontal="right"/>
    </xf>
    <xf numFmtId="4" fontId="3" fillId="6" borderId="1" xfId="11" applyNumberFormat="1" applyBorder="1" applyAlignment="1">
      <alignment horizontal="right" vertical="center"/>
    </xf>
    <xf numFmtId="10" fontId="3" fillId="6" borderId="1" xfId="11" applyNumberFormat="1" applyBorder="1" applyAlignment="1">
      <alignment horizontal="right" vertical="center"/>
    </xf>
    <xf numFmtId="49" fontId="19" fillId="9" borderId="1" xfId="1" applyNumberFormat="1" applyFont="1" applyFill="1" applyBorder="1" applyAlignment="1">
      <alignment horizontal="left" vertical="center" wrapText="1"/>
    </xf>
    <xf numFmtId="49" fontId="19" fillId="9" borderId="1" xfId="1" applyNumberFormat="1" applyFont="1" applyFill="1" applyBorder="1" applyAlignment="1">
      <alignment wrapText="1"/>
    </xf>
    <xf numFmtId="49" fontId="18" fillId="10" borderId="1" xfId="8" applyNumberFormat="1" applyFont="1" applyFill="1" applyBorder="1" applyAlignment="1">
      <alignment horizontal="left" indent="1"/>
    </xf>
    <xf numFmtId="4" fontId="11" fillId="9" borderId="1" xfId="0" applyNumberFormat="1" applyFont="1" applyFill="1" applyBorder="1" applyAlignment="1">
      <alignment horizontal="right" vertical="center"/>
    </xf>
    <xf numFmtId="0" fontId="25" fillId="13" borderId="1" xfId="8" applyFont="1" applyFill="1" applyBorder="1" applyAlignment="1"/>
    <xf numFmtId="49" fontId="11" fillId="9" borderId="1" xfId="0" applyNumberFormat="1" applyFont="1" applyFill="1" applyBorder="1" applyAlignment="1">
      <alignment horizontal="left" vertical="center" indent="1"/>
    </xf>
    <xf numFmtId="166" fontId="0" fillId="0" borderId="0" xfId="0" applyNumberFormat="1"/>
    <xf numFmtId="10" fontId="11" fillId="9" borderId="1" xfId="0" applyNumberFormat="1" applyFont="1" applyFill="1" applyBorder="1" applyAlignment="1"/>
    <xf numFmtId="49" fontId="8" fillId="11" borderId="1" xfId="12" applyNumberFormat="1" applyFont="1" applyFill="1" applyBorder="1" applyAlignment="1">
      <alignment horizontal="left" vertical="center"/>
    </xf>
    <xf numFmtId="0" fontId="6" fillId="8" borderId="1" xfId="0" applyFont="1" applyFill="1" applyBorder="1" applyAlignment="1">
      <alignment horizontal="left" indent="3"/>
    </xf>
    <xf numFmtId="49" fontId="27" fillId="14" borderId="1" xfId="2" applyNumberFormat="1" applyFont="1" applyFill="1" applyBorder="1" applyAlignment="1">
      <alignment horizontal="left" vertical="center"/>
    </xf>
    <xf numFmtId="165" fontId="19" fillId="9" borderId="1" xfId="1" applyNumberFormat="1" applyFont="1" applyFill="1" applyBorder="1" applyAlignment="1"/>
    <xf numFmtId="0" fontId="13" fillId="0" borderId="0" xfId="0" applyFont="1" applyAlignment="1">
      <alignment horizontal="center"/>
    </xf>
    <xf numFmtId="10" fontId="13" fillId="0" borderId="0" xfId="0" applyNumberFormat="1" applyFont="1" applyAlignment="1"/>
    <xf numFmtId="49" fontId="12" fillId="6" borderId="1" xfId="11" applyNumberFormat="1" applyFont="1" applyBorder="1" applyAlignment="1">
      <alignment horizontal="left" vertical="center" wrapText="1"/>
    </xf>
    <xf numFmtId="0" fontId="11" fillId="9" borderId="1" xfId="0" applyFont="1" applyFill="1" applyBorder="1" applyAlignment="1">
      <alignment horizontal="left" indent="2"/>
    </xf>
    <xf numFmtId="10" fontId="18" fillId="10" borderId="1" xfId="0" applyNumberFormat="1" applyFont="1" applyFill="1" applyBorder="1" applyAlignment="1">
      <alignment horizontal="right"/>
    </xf>
    <xf numFmtId="10" fontId="13" fillId="9" borderId="1" xfId="4" applyNumberFormat="1" applyFont="1" applyFill="1" applyBorder="1" applyAlignment="1">
      <alignment horizontal="right" vertical="center"/>
    </xf>
    <xf numFmtId="0" fontId="7" fillId="14" borderId="1" xfId="0" applyFont="1" applyFill="1" applyBorder="1" applyAlignment="1">
      <alignment horizontal="left" indent="1"/>
    </xf>
    <xf numFmtId="4" fontId="14" fillId="9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8" fillId="11" borderId="1" xfId="12" applyNumberFormat="1" applyFont="1" applyFill="1" applyBorder="1" applyAlignment="1">
      <alignment horizontal="right" vertical="center"/>
    </xf>
    <xf numFmtId="0" fontId="13" fillId="0" borderId="0" xfId="0" applyNumberFormat="1" applyFont="1" applyAlignment="1">
      <alignment horizontal="center" vertical="center"/>
    </xf>
    <xf numFmtId="164" fontId="11" fillId="9" borderId="1" xfId="0" applyNumberFormat="1" applyFont="1" applyFill="1" applyBorder="1" applyAlignment="1">
      <alignment horizontal="right"/>
    </xf>
    <xf numFmtId="10" fontId="19" fillId="9" borderId="1" xfId="1" applyNumberFormat="1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left" indent="3"/>
    </xf>
    <xf numFmtId="49" fontId="13" fillId="0" borderId="0" xfId="0" applyNumberFormat="1" applyFont="1"/>
    <xf numFmtId="10" fontId="13" fillId="9" borderId="1" xfId="5" applyNumberFormat="1" applyFont="1" applyFill="1" applyBorder="1" applyAlignment="1">
      <alignment horizontal="right" vertical="center"/>
    </xf>
    <xf numFmtId="4" fontId="13" fillId="0" borderId="0" xfId="0" applyNumberFormat="1" applyFont="1" applyFill="1" applyAlignment="1"/>
    <xf numFmtId="49" fontId="19" fillId="17" borderId="1" xfId="1" applyNumberFormat="1" applyFont="1" applyFill="1" applyBorder="1" applyAlignment="1">
      <alignment horizontal="center" vertical="center"/>
    </xf>
    <xf numFmtId="4" fontId="6" fillId="10" borderId="1" xfId="0" applyNumberFormat="1" applyFont="1" applyFill="1" applyBorder="1" applyAlignment="1"/>
    <xf numFmtId="0" fontId="20" fillId="0" borderId="0" xfId="2" applyNumberFormat="1" applyFont="1" applyAlignment="1">
      <alignment horizontal="center" vertical="center"/>
    </xf>
    <xf numFmtId="164" fontId="3" fillId="12" borderId="1" xfId="12" applyNumberFormat="1" applyFont="1" applyFill="1" applyBorder="1" applyAlignment="1">
      <alignment horizontal="right"/>
    </xf>
    <xf numFmtId="10" fontId="8" fillId="6" borderId="1" xfId="13" applyNumberFormat="1" applyFont="1" applyFill="1" applyBorder="1" applyAlignment="1">
      <alignment horizontal="right" vertical="center"/>
    </xf>
    <xf numFmtId="165" fontId="3" fillId="6" borderId="1" xfId="11" applyNumberFormat="1" applyBorder="1" applyAlignment="1">
      <alignment horizontal="right"/>
    </xf>
    <xf numFmtId="4" fontId="8" fillId="12" borderId="1" xfId="12" applyNumberFormat="1" applyFont="1" applyFill="1" applyBorder="1" applyAlignment="1">
      <alignment horizontal="right" vertical="center"/>
    </xf>
    <xf numFmtId="4" fontId="6" fillId="8" borderId="1" xfId="0" applyNumberFormat="1" applyFont="1" applyFill="1" applyBorder="1" applyAlignment="1"/>
    <xf numFmtId="10" fontId="18" fillId="10" borderId="1" xfId="9" applyNumberFormat="1" applyFont="1" applyFill="1" applyBorder="1" applyAlignment="1">
      <alignment horizontal="right" vertical="center"/>
    </xf>
    <xf numFmtId="0" fontId="19" fillId="0" borderId="1" xfId="1" applyFont="1" applyBorder="1" applyAlignment="1">
      <alignment horizontal="center" vertical="center"/>
    </xf>
    <xf numFmtId="49" fontId="11" fillId="9" borderId="1" xfId="0" applyNumberFormat="1" applyFont="1" applyFill="1" applyBorder="1" applyAlignment="1">
      <alignment horizontal="left" vertical="center"/>
    </xf>
    <xf numFmtId="0" fontId="15" fillId="0" borderId="1" xfId="0" applyFont="1" applyBorder="1" applyAlignment="1">
      <alignment horizontal="right"/>
    </xf>
    <xf numFmtId="0" fontId="28" fillId="0" borderId="0" xfId="2" applyNumberFormat="1" applyFont="1" applyFill="1" applyAlignment="1">
      <alignment horizontal="center" vertical="center"/>
    </xf>
    <xf numFmtId="0" fontId="13" fillId="0" borderId="0" xfId="3" applyNumberFormat="1" applyFont="1"/>
    <xf numFmtId="164" fontId="3" fillId="11" borderId="1" xfId="12" applyNumberFormat="1" applyFont="1" applyFill="1" applyBorder="1" applyAlignment="1">
      <alignment horizontal="right" vertical="center"/>
    </xf>
    <xf numFmtId="10" fontId="18" fillId="10" borderId="1" xfId="0" applyNumberFormat="1" applyFont="1" applyFill="1" applyBorder="1" applyAlignment="1"/>
    <xf numFmtId="4" fontId="12" fillId="6" borderId="1" xfId="11" applyNumberFormat="1" applyFont="1" applyBorder="1"/>
    <xf numFmtId="4" fontId="25" fillId="13" borderId="1" xfId="8" applyNumberFormat="1" applyFont="1" applyFill="1" applyBorder="1" applyAlignment="1"/>
    <xf numFmtId="0" fontId="23" fillId="0" borderId="0" xfId="0" applyNumberFormat="1" applyFont="1" applyAlignment="1">
      <alignment horizontal="center" vertical="center"/>
    </xf>
    <xf numFmtId="4" fontId="18" fillId="10" borderId="1" xfId="8" applyNumberFormat="1" applyFont="1" applyFill="1" applyBorder="1" applyAlignment="1">
      <alignment horizontal="right"/>
    </xf>
    <xf numFmtId="0" fontId="11" fillId="9" borderId="1" xfId="0" applyFont="1" applyFill="1" applyBorder="1" applyAlignment="1">
      <alignment horizontal="left" indent="1"/>
    </xf>
    <xf numFmtId="4" fontId="19" fillId="9" borderId="1" xfId="1" applyNumberFormat="1" applyFont="1" applyFill="1" applyBorder="1" applyAlignment="1"/>
    <xf numFmtId="10" fontId="7" fillId="14" borderId="1" xfId="13" applyNumberFormat="1" applyFont="1" applyFill="1" applyBorder="1" applyAlignment="1">
      <alignment horizontal="right" vertical="center"/>
    </xf>
    <xf numFmtId="10" fontId="18" fillId="10" borderId="1" xfId="8" applyNumberFormat="1" applyFont="1" applyFill="1" applyBorder="1" applyAlignment="1">
      <alignment horizontal="right"/>
    </xf>
    <xf numFmtId="4" fontId="13" fillId="9" borderId="1" xfId="0" applyNumberFormat="1" applyFont="1" applyFill="1" applyBorder="1" applyAlignment="1"/>
    <xf numFmtId="10" fontId="11" fillId="9" borderId="1" xfId="0" applyNumberFormat="1" applyFont="1" applyFill="1" applyBorder="1" applyAlignment="1">
      <alignment horizontal="right" vertical="center"/>
    </xf>
    <xf numFmtId="49" fontId="19" fillId="9" borderId="1" xfId="1" applyNumberFormat="1" applyFont="1" applyFill="1" applyBorder="1" applyAlignment="1">
      <alignment horizontal="center" vertical="center"/>
    </xf>
    <xf numFmtId="166" fontId="19" fillId="9" borderId="1" xfId="1" applyNumberFormat="1" applyFont="1" applyFill="1" applyBorder="1" applyAlignment="1">
      <alignment horizontal="center" vertical="center"/>
    </xf>
    <xf numFmtId="0" fontId="9" fillId="0" borderId="0" xfId="0" applyFont="1"/>
    <xf numFmtId="164" fontId="6" fillId="10" borderId="1" xfId="7" applyNumberFormat="1" applyFont="1" applyFill="1" applyBorder="1" applyAlignment="1">
      <alignment horizontal="right" vertical="center"/>
    </xf>
    <xf numFmtId="10" fontId="3" fillId="6" borderId="1" xfId="13" applyNumberFormat="1" applyFont="1" applyFill="1" applyBorder="1" applyAlignment="1">
      <alignment horizontal="right" vertical="center"/>
    </xf>
    <xf numFmtId="0" fontId="13" fillId="0" borderId="0" xfId="3" applyNumberFormat="1" applyFont="1" applyAlignment="1"/>
    <xf numFmtId="4" fontId="11" fillId="0" borderId="0" xfId="0" applyNumberFormat="1" applyFont="1" applyFill="1" applyBorder="1" applyAlignment="1">
      <alignment horizontal="right" vertical="center"/>
    </xf>
    <xf numFmtId="0" fontId="29" fillId="0" borderId="0" xfId="0" applyFont="1" applyAlignment="1">
      <alignment horizontal="right"/>
    </xf>
    <xf numFmtId="0" fontId="19" fillId="0" borderId="0" xfId="1" applyNumberFormat="1" applyFont="1" applyAlignment="1">
      <alignment horizontal="center" vertical="center"/>
    </xf>
    <xf numFmtId="0" fontId="13" fillId="0" borderId="0" xfId="0" applyNumberFormat="1" applyFont="1" applyAlignment="1">
      <alignment horizontal="right"/>
    </xf>
    <xf numFmtId="0" fontId="20" fillId="0" borderId="0" xfId="0" applyFont="1" applyAlignment="1">
      <alignment horizontal="right"/>
    </xf>
    <xf numFmtId="0" fontId="9" fillId="0" borderId="0" xfId="0" applyFont="1" applyAlignment="1"/>
    <xf numFmtId="49" fontId="8" fillId="12" borderId="1" xfId="12" applyNumberFormat="1" applyFont="1" applyFill="1" applyBorder="1" applyAlignment="1">
      <alignment horizontal="left" vertical="center"/>
    </xf>
    <xf numFmtId="0" fontId="20" fillId="0" borderId="0" xfId="2" applyNumberFormat="1" applyFont="1" applyAlignment="1">
      <alignment horizontal="right"/>
    </xf>
    <xf numFmtId="10" fontId="6" fillId="10" borderId="1" xfId="0" applyNumberFormat="1" applyFont="1" applyFill="1" applyBorder="1" applyAlignment="1"/>
    <xf numFmtId="164" fontId="7" fillId="9" borderId="1" xfId="4" applyNumberFormat="1" applyFont="1" applyFill="1" applyBorder="1" applyAlignment="1">
      <alignment horizontal="right" vertical="center"/>
    </xf>
    <xf numFmtId="4" fontId="21" fillId="0" borderId="0" xfId="0" applyNumberFormat="1" applyFont="1" applyAlignment="1">
      <alignment horizontal="center" vertical="center"/>
    </xf>
    <xf numFmtId="0" fontId="13" fillId="0" borderId="0" xfId="0" applyFont="1" applyAlignment="1">
      <alignment wrapText="1"/>
    </xf>
    <xf numFmtId="10" fontId="11" fillId="9" borderId="1" xfId="13" applyNumberFormat="1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horizontal="left" indent="1"/>
    </xf>
    <xf numFmtId="10" fontId="8" fillId="12" borderId="1" xfId="12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10" fontId="6" fillId="8" borderId="1" xfId="0" applyNumberFormat="1" applyFont="1" applyFill="1" applyBorder="1" applyAlignment="1"/>
    <xf numFmtId="49" fontId="17" fillId="9" borderId="1" xfId="0" applyNumberFormat="1" applyFont="1" applyFill="1" applyBorder="1" applyAlignment="1">
      <alignment horizontal="left" vertical="center" indent="1"/>
    </xf>
    <xf numFmtId="0" fontId="18" fillId="10" borderId="1" xfId="0" applyFont="1" applyFill="1" applyBorder="1" applyAlignment="1">
      <alignment horizontal="left" indent="1"/>
    </xf>
    <xf numFmtId="165" fontId="11" fillId="9" borderId="1" xfId="0" applyNumberFormat="1" applyFont="1" applyFill="1" applyBorder="1" applyAlignment="1">
      <alignment horizontal="right"/>
    </xf>
    <xf numFmtId="4" fontId="3" fillId="11" borderId="1" xfId="12" applyNumberForma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49" fontId="11" fillId="9" borderId="1" xfId="0" applyNumberFormat="1" applyFont="1" applyFill="1" applyBorder="1" applyAlignment="1">
      <alignment horizontal="left" indent="2"/>
    </xf>
    <xf numFmtId="49" fontId="6" fillId="10" borderId="1" xfId="7" applyNumberFormat="1" applyFont="1" applyFill="1" applyBorder="1" applyAlignment="1">
      <alignment horizontal="left" vertical="center" indent="3"/>
    </xf>
    <xf numFmtId="164" fontId="3" fillId="6" borderId="1" xfId="11" applyNumberFormat="1" applyBorder="1" applyAlignment="1">
      <alignment horizontal="right" vertical="center"/>
    </xf>
    <xf numFmtId="165" fontId="15" fillId="0" borderId="0" xfId="0" applyNumberFormat="1" applyFont="1" applyAlignment="1">
      <alignment horizontal="right"/>
    </xf>
    <xf numFmtId="4" fontId="19" fillId="9" borderId="1" xfId="1" applyNumberFormat="1" applyFont="1" applyFill="1" applyBorder="1" applyAlignment="1">
      <alignment horizontal="center"/>
    </xf>
    <xf numFmtId="0" fontId="15" fillId="0" borderId="0" xfId="2" applyNumberFormat="1" applyFont="1" applyAlignment="1">
      <alignment horizontal="center" vertical="center"/>
    </xf>
    <xf numFmtId="49" fontId="11" fillId="9" borderId="1" xfId="0" applyNumberFormat="1" applyFont="1" applyFill="1" applyBorder="1" applyAlignment="1">
      <alignment horizontal="left" vertical="center" indent="4"/>
    </xf>
    <xf numFmtId="49" fontId="19" fillId="14" borderId="1" xfId="3" applyNumberFormat="1" applyFont="1" applyFill="1" applyBorder="1" applyAlignment="1">
      <alignment horizontal="left" vertical="center"/>
    </xf>
    <xf numFmtId="164" fontId="11" fillId="9" borderId="1" xfId="0" applyNumberFormat="1" applyFont="1" applyFill="1" applyBorder="1" applyAlignment="1">
      <alignment horizontal="right" vertical="center"/>
    </xf>
    <xf numFmtId="10" fontId="19" fillId="9" borderId="1" xfId="1" applyNumberFormat="1" applyFont="1" applyFill="1" applyBorder="1" applyAlignment="1"/>
    <xf numFmtId="49" fontId="14" fillId="9" borderId="1" xfId="0" applyNumberFormat="1" applyFont="1" applyFill="1" applyBorder="1" applyAlignment="1">
      <alignment horizontal="center" vertical="center" wrapText="1"/>
    </xf>
    <xf numFmtId="10" fontId="13" fillId="9" borderId="1" xfId="0" applyNumberFormat="1" applyFont="1" applyFill="1" applyBorder="1" applyAlignment="1"/>
    <xf numFmtId="0" fontId="15" fillId="0" borderId="1" xfId="0" applyFont="1" applyBorder="1"/>
    <xf numFmtId="0" fontId="13" fillId="0" borderId="1" xfId="0" applyFont="1" applyBorder="1"/>
    <xf numFmtId="10" fontId="3" fillId="12" borderId="1" xfId="13" applyNumberFormat="1" applyFont="1" applyFill="1" applyBorder="1" applyAlignment="1">
      <alignment horizontal="right"/>
    </xf>
    <xf numFmtId="4" fontId="12" fillId="6" borderId="1" xfId="11" applyNumberFormat="1" applyFont="1" applyBorder="1" applyAlignment="1">
      <alignment horizontal="right" vertical="center"/>
    </xf>
    <xf numFmtId="49" fontId="13" fillId="9" borderId="1" xfId="5" applyNumberFormat="1" applyFont="1" applyFill="1" applyBorder="1" applyAlignment="1">
      <alignment horizontal="left" vertical="center" indent="3"/>
    </xf>
    <xf numFmtId="4" fontId="18" fillId="10" borderId="1" xfId="9" applyNumberFormat="1" applyFont="1" applyFill="1" applyBorder="1" applyAlignment="1">
      <alignment horizontal="right"/>
    </xf>
    <xf numFmtId="49" fontId="18" fillId="10" borderId="1" xfId="9" applyNumberFormat="1" applyFont="1" applyFill="1" applyBorder="1" applyAlignment="1">
      <alignment horizontal="left" indent="1"/>
    </xf>
    <xf numFmtId="166" fontId="14" fillId="9" borderId="3" xfId="0" applyNumberFormat="1" applyFont="1" applyFill="1" applyBorder="1" applyAlignment="1">
      <alignment horizontal="center" vertical="center"/>
    </xf>
    <xf numFmtId="166" fontId="14" fillId="9" borderId="2" xfId="0" applyNumberFormat="1" applyFont="1" applyFill="1" applyBorder="1" applyAlignment="1">
      <alignment horizontal="center" vertical="center"/>
    </xf>
    <xf numFmtId="166" fontId="14" fillId="9" borderId="4" xfId="0" applyNumberFormat="1" applyFont="1" applyFill="1" applyBorder="1" applyAlignment="1">
      <alignment horizontal="center" vertical="center"/>
    </xf>
    <xf numFmtId="14" fontId="14" fillId="9" borderId="3" xfId="0" applyNumberFormat="1" applyFont="1" applyFill="1" applyBorder="1" applyAlignment="1">
      <alignment horizontal="center" vertical="center"/>
    </xf>
    <xf numFmtId="14" fontId="14" fillId="9" borderId="2" xfId="0" applyNumberFormat="1" applyFont="1" applyFill="1" applyBorder="1" applyAlignment="1">
      <alignment horizontal="center" vertical="center"/>
    </xf>
    <xf numFmtId="14" fontId="14" fillId="9" borderId="4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21" fillId="0" borderId="0" xfId="0" applyFont="1" applyAlignment="1"/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49" fontId="25" fillId="14" borderId="1" xfId="11" applyNumberFormat="1" applyFont="1" applyFill="1" applyBorder="1" applyAlignment="1">
      <alignment horizontal="left" vertical="center"/>
    </xf>
    <xf numFmtId="4" fontId="25" fillId="14" borderId="1" xfId="11" applyNumberFormat="1" applyFont="1" applyFill="1" applyBorder="1" applyAlignment="1">
      <alignment horizontal="right" vertical="center"/>
    </xf>
    <xf numFmtId="164" fontId="25" fillId="14" borderId="1" xfId="0" applyNumberFormat="1" applyFont="1" applyFill="1" applyBorder="1" applyAlignment="1">
      <alignment horizontal="right" vertical="center"/>
    </xf>
    <xf numFmtId="49" fontId="8" fillId="7" borderId="1" xfId="12" applyNumberFormat="1" applyFont="1" applyBorder="1" applyAlignment="1">
      <alignment horizontal="left" vertical="center"/>
    </xf>
    <xf numFmtId="164" fontId="8" fillId="7" borderId="1" xfId="12" applyNumberFormat="1" applyFont="1" applyBorder="1" applyAlignment="1">
      <alignment horizontal="right" vertical="center"/>
    </xf>
    <xf numFmtId="10" fontId="8" fillId="7" borderId="1" xfId="12" applyNumberFormat="1" applyFont="1" applyBorder="1" applyAlignment="1">
      <alignment horizontal="right" vertical="center"/>
    </xf>
    <xf numFmtId="49" fontId="33" fillId="5" borderId="1" xfId="14" applyNumberFormat="1" applyFont="1" applyBorder="1" applyAlignment="1">
      <alignment horizontal="left" vertical="center" indent="3"/>
    </xf>
    <xf numFmtId="164" fontId="33" fillId="5" borderId="1" xfId="14" applyNumberFormat="1" applyFont="1" applyBorder="1" applyAlignment="1">
      <alignment horizontal="right" vertical="center"/>
    </xf>
    <xf numFmtId="10" fontId="33" fillId="5" borderId="1" xfId="14" applyNumberFormat="1" applyFont="1" applyBorder="1" applyAlignment="1">
      <alignment horizontal="right" vertical="center"/>
    </xf>
    <xf numFmtId="0" fontId="13" fillId="9" borderId="1" xfId="0" applyFont="1" applyFill="1" applyBorder="1" applyAlignment="1">
      <alignment horizontal="left" wrapText="1" indent="3"/>
    </xf>
    <xf numFmtId="49" fontId="31" fillId="7" borderId="1" xfId="12" applyNumberFormat="1" applyFont="1" applyBorder="1" applyAlignment="1">
      <alignment horizontal="left" vertical="center" wrapText="1" indent="1"/>
    </xf>
    <xf numFmtId="164" fontId="31" fillId="7" borderId="1" xfId="12" applyNumberFormat="1" applyFont="1" applyBorder="1" applyAlignment="1">
      <alignment horizontal="right" vertical="center"/>
    </xf>
    <xf numFmtId="49" fontId="32" fillId="5" borderId="1" xfId="14" applyNumberFormat="1" applyFont="1" applyBorder="1" applyAlignment="1">
      <alignment horizontal="left" vertical="center" wrapText="1" indent="2"/>
    </xf>
    <xf numFmtId="164" fontId="32" fillId="5" borderId="1" xfId="14" applyNumberFormat="1" applyFont="1" applyBorder="1" applyAlignment="1">
      <alignment horizontal="right" vertical="center"/>
    </xf>
    <xf numFmtId="49" fontId="34" fillId="9" borderId="1" xfId="0" applyNumberFormat="1" applyFont="1" applyFill="1" applyBorder="1" applyAlignment="1">
      <alignment horizontal="left" indent="1"/>
    </xf>
    <xf numFmtId="4" fontId="34" fillId="9" borderId="1" xfId="0" applyNumberFormat="1" applyFont="1" applyFill="1" applyBorder="1" applyAlignment="1">
      <alignment horizontal="right"/>
    </xf>
    <xf numFmtId="10" fontId="34" fillId="9" borderId="1" xfId="0" applyNumberFormat="1" applyFont="1" applyFill="1" applyBorder="1" applyAlignment="1">
      <alignment horizontal="right"/>
    </xf>
    <xf numFmtId="49" fontId="34" fillId="9" borderId="1" xfId="0" applyNumberFormat="1" applyFont="1" applyFill="1" applyBorder="1" applyAlignment="1">
      <alignment horizontal="left" vertical="center" indent="1"/>
    </xf>
    <xf numFmtId="4" fontId="34" fillId="9" borderId="1" xfId="0" applyNumberFormat="1" applyFont="1" applyFill="1" applyBorder="1" applyAlignment="1">
      <alignment horizontal="right" vertical="center"/>
    </xf>
    <xf numFmtId="10" fontId="34" fillId="9" borderId="1" xfId="0" applyNumberFormat="1" applyFont="1" applyFill="1" applyBorder="1" applyAlignment="1">
      <alignment horizontal="right" vertical="center"/>
    </xf>
    <xf numFmtId="0" fontId="34" fillId="9" borderId="1" xfId="0" applyFont="1" applyFill="1" applyBorder="1" applyAlignment="1">
      <alignment horizontal="left" indent="1"/>
    </xf>
    <xf numFmtId="4" fontId="34" fillId="9" borderId="1" xfId="0" applyNumberFormat="1" applyFont="1" applyFill="1" applyBorder="1" applyAlignment="1"/>
    <xf numFmtId="10" fontId="34" fillId="9" borderId="1" xfId="0" applyNumberFormat="1" applyFont="1" applyFill="1" applyBorder="1" applyAlignment="1"/>
    <xf numFmtId="49" fontId="13" fillId="9" borderId="1" xfId="5" applyNumberFormat="1" applyFont="1" applyFill="1" applyBorder="1" applyAlignment="1">
      <alignment horizontal="left" vertical="center" wrapText="1" indent="3"/>
    </xf>
    <xf numFmtId="4" fontId="13" fillId="9" borderId="1" xfId="5" applyNumberFormat="1" applyFont="1" applyFill="1" applyBorder="1" applyAlignment="1">
      <alignment horizontal="right"/>
    </xf>
    <xf numFmtId="49" fontId="31" fillId="6" borderId="1" xfId="11" applyNumberFormat="1" applyFont="1" applyBorder="1" applyAlignment="1">
      <alignment horizontal="left" vertical="center" wrapText="1" indent="1"/>
    </xf>
    <xf numFmtId="164" fontId="31" fillId="6" borderId="1" xfId="11" applyNumberFormat="1" applyFont="1" applyBorder="1" applyAlignment="1">
      <alignment horizontal="right" vertical="center"/>
    </xf>
    <xf numFmtId="49" fontId="32" fillId="4" borderId="1" xfId="15" applyNumberFormat="1" applyFont="1" applyBorder="1" applyAlignment="1">
      <alignment horizontal="left" vertical="center" wrapText="1" indent="2"/>
    </xf>
    <xf numFmtId="164" fontId="32" fillId="4" borderId="1" xfId="15" applyNumberFormat="1" applyFont="1" applyBorder="1" applyAlignment="1">
      <alignment horizontal="right" vertical="center"/>
    </xf>
  </cellXfs>
  <cellStyles count="16">
    <cellStyle name="20% – Акцентування1" xfId="6" builtinId="30"/>
    <cellStyle name="20% – Акцентування2" xfId="7" builtinId="34"/>
    <cellStyle name="40% – Акцентування1" xfId="8" builtinId="31"/>
    <cellStyle name="40% – Акцентування1 2" xfId="10"/>
    <cellStyle name="40% – Акцентування1 3" xfId="15"/>
    <cellStyle name="40% – Акцентування2" xfId="9" builtinId="35"/>
    <cellStyle name="40% – Акцентування2 2" xfId="14"/>
    <cellStyle name="Акцентування1" xfId="11" builtinId="29"/>
    <cellStyle name="Акцентування2" xfId="12" builtinId="33"/>
    <cellStyle name="Відсотковий" xfId="13" builtinId="5"/>
    <cellStyle name="Звичайний" xfId="0" builtinId="0"/>
    <cellStyle name="РівеньРядків_1" xfId="1" builtinId="1" iLevel="0"/>
    <cellStyle name="РівеньРядків_2" xfId="2" builtinId="1" iLevel="1"/>
    <cellStyle name="РівеньРядків_3" xfId="3" builtinId="1" iLevel="2"/>
    <cellStyle name="РівеньРядків_4" xfId="4" builtinId="1" iLevel="3"/>
    <cellStyle name="РівеньРядків_5" xfId="5" builtinId="1" iLevel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15.xml"/><Relationship Id="rId21" Type="http://schemas.openxmlformats.org/officeDocument/2006/relationships/worksheet" Target="worksheets/sheet12.xml"/><Relationship Id="rId42" Type="http://schemas.openxmlformats.org/officeDocument/2006/relationships/worksheet" Target="worksheets/sheet23.xml"/><Relationship Id="rId47" Type="http://schemas.openxmlformats.org/officeDocument/2006/relationships/worksheet" Target="worksheets/sheet26.xml"/><Relationship Id="rId63" Type="http://schemas.openxmlformats.org/officeDocument/2006/relationships/theme" Target="theme/theme1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3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8.xml"/><Relationship Id="rId29" Type="http://schemas.openxmlformats.org/officeDocument/2006/relationships/worksheet" Target="worksheets/sheet18.xml"/><Relationship Id="rId11" Type="http://schemas.openxmlformats.org/officeDocument/2006/relationships/chartsheet" Target="chartsheets/sheet6.xml"/><Relationship Id="rId24" Type="http://schemas.openxmlformats.org/officeDocument/2006/relationships/chartsheet" Target="chartsheets/sheet11.xml"/><Relationship Id="rId32" Type="http://schemas.openxmlformats.org/officeDocument/2006/relationships/chartsheet" Target="chartsheets/sheet13.xml"/><Relationship Id="rId37" Type="http://schemas.openxmlformats.org/officeDocument/2006/relationships/chartsheet" Target="chartsheets/sheet16.xml"/><Relationship Id="rId40" Type="http://schemas.openxmlformats.org/officeDocument/2006/relationships/chartsheet" Target="chartsheets/sheet18.xml"/><Relationship Id="rId45" Type="http://schemas.openxmlformats.org/officeDocument/2006/relationships/worksheet" Target="worksheets/sheet24.xml"/><Relationship Id="rId53" Type="http://schemas.openxmlformats.org/officeDocument/2006/relationships/chartsheet" Target="chartsheets/sheet24.xml"/><Relationship Id="rId58" Type="http://schemas.openxmlformats.org/officeDocument/2006/relationships/worksheet" Target="worksheets/sheet33.xml"/><Relationship Id="rId66" Type="http://schemas.openxmlformats.org/officeDocument/2006/relationships/calcChain" Target="calcChain.xml"/><Relationship Id="rId5" Type="http://schemas.openxmlformats.org/officeDocument/2006/relationships/worksheet" Target="worksheets/sheet1.xml"/><Relationship Id="rId61" Type="http://schemas.openxmlformats.org/officeDocument/2006/relationships/worksheet" Target="worksheets/sheet36.xml"/><Relationship Id="rId19" Type="http://schemas.openxmlformats.org/officeDocument/2006/relationships/worksheet" Target="worksheets/sheet10.xml"/><Relationship Id="rId14" Type="http://schemas.openxmlformats.org/officeDocument/2006/relationships/worksheet" Target="worksheets/sheet8.xml"/><Relationship Id="rId22" Type="http://schemas.openxmlformats.org/officeDocument/2006/relationships/worksheet" Target="worksheets/sheet13.xml"/><Relationship Id="rId27" Type="http://schemas.openxmlformats.org/officeDocument/2006/relationships/worksheet" Target="worksheets/sheet16.xml"/><Relationship Id="rId30" Type="http://schemas.openxmlformats.org/officeDocument/2006/relationships/worksheet" Target="worksheets/sheet19.xml"/><Relationship Id="rId35" Type="http://schemas.openxmlformats.org/officeDocument/2006/relationships/worksheet" Target="worksheets/sheet21.xml"/><Relationship Id="rId43" Type="http://schemas.openxmlformats.org/officeDocument/2006/relationships/chartsheet" Target="chartsheets/sheet20.xml"/><Relationship Id="rId48" Type="http://schemas.openxmlformats.org/officeDocument/2006/relationships/worksheet" Target="worksheets/sheet27.xml"/><Relationship Id="rId56" Type="http://schemas.openxmlformats.org/officeDocument/2006/relationships/worksheet" Target="worksheets/sheet31.xml"/><Relationship Id="rId64" Type="http://schemas.openxmlformats.org/officeDocument/2006/relationships/styles" Target="style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4.xml"/><Relationship Id="rId51" Type="http://schemas.openxmlformats.org/officeDocument/2006/relationships/chartsheet" Target="chartsheets/sheet23.xml"/><Relationship Id="rId3" Type="http://schemas.openxmlformats.org/officeDocument/2006/relationships/chartsheet" Target="chartsheets/sheet3.xml"/><Relationship Id="rId12" Type="http://schemas.openxmlformats.org/officeDocument/2006/relationships/worksheet" Target="worksheets/sheet6.xml"/><Relationship Id="rId17" Type="http://schemas.openxmlformats.org/officeDocument/2006/relationships/chartsheet" Target="chartsheets/sheet9.xml"/><Relationship Id="rId25" Type="http://schemas.openxmlformats.org/officeDocument/2006/relationships/worksheet" Target="worksheets/sheet14.xml"/><Relationship Id="rId33" Type="http://schemas.openxmlformats.org/officeDocument/2006/relationships/chartsheet" Target="chartsheets/sheet14.xml"/><Relationship Id="rId38" Type="http://schemas.openxmlformats.org/officeDocument/2006/relationships/chartsheet" Target="chartsheets/sheet17.xml"/><Relationship Id="rId46" Type="http://schemas.openxmlformats.org/officeDocument/2006/relationships/worksheet" Target="worksheets/sheet25.xml"/><Relationship Id="rId59" Type="http://schemas.openxmlformats.org/officeDocument/2006/relationships/worksheet" Target="worksheets/sheet34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11.xml"/><Relationship Id="rId41" Type="http://schemas.openxmlformats.org/officeDocument/2006/relationships/chartsheet" Target="chartsheets/sheet19.xml"/><Relationship Id="rId54" Type="http://schemas.openxmlformats.org/officeDocument/2006/relationships/chartsheet" Target="chartsheets/sheet25.xml"/><Relationship Id="rId62" Type="http://schemas.openxmlformats.org/officeDocument/2006/relationships/worksheet" Target="worksheets/sheet37.xml"/><Relationship Id="rId70" Type="http://schemas.openxmlformats.org/officeDocument/2006/relationships/customXml" Target="../customXml/item4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5" Type="http://schemas.openxmlformats.org/officeDocument/2006/relationships/chartsheet" Target="chartsheets/sheet7.xml"/><Relationship Id="rId23" Type="http://schemas.openxmlformats.org/officeDocument/2006/relationships/chartsheet" Target="chartsheets/sheet10.xml"/><Relationship Id="rId28" Type="http://schemas.openxmlformats.org/officeDocument/2006/relationships/worksheet" Target="worksheets/sheet17.xml"/><Relationship Id="rId36" Type="http://schemas.openxmlformats.org/officeDocument/2006/relationships/chartsheet" Target="chartsheets/sheet15.xml"/><Relationship Id="rId49" Type="http://schemas.openxmlformats.org/officeDocument/2006/relationships/chartsheet" Target="chartsheets/sheet22.xml"/><Relationship Id="rId57" Type="http://schemas.openxmlformats.org/officeDocument/2006/relationships/worksheet" Target="worksheets/sheet32.xml"/><Relationship Id="rId10" Type="http://schemas.openxmlformats.org/officeDocument/2006/relationships/chartsheet" Target="chartsheets/sheet5.xml"/><Relationship Id="rId31" Type="http://schemas.openxmlformats.org/officeDocument/2006/relationships/chartsheet" Target="chartsheets/sheet12.xml"/><Relationship Id="rId44" Type="http://schemas.openxmlformats.org/officeDocument/2006/relationships/chartsheet" Target="chartsheets/sheet21.xml"/><Relationship Id="rId52" Type="http://schemas.openxmlformats.org/officeDocument/2006/relationships/worksheet" Target="worksheets/sheet29.xml"/><Relationship Id="rId60" Type="http://schemas.openxmlformats.org/officeDocument/2006/relationships/worksheet" Target="worksheets/sheet35.xml"/><Relationship Id="rId65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3" Type="http://schemas.openxmlformats.org/officeDocument/2006/relationships/worksheet" Target="worksheets/sheet7.xml"/><Relationship Id="rId18" Type="http://schemas.openxmlformats.org/officeDocument/2006/relationships/worksheet" Target="worksheets/sheet9.xml"/><Relationship Id="rId39" Type="http://schemas.openxmlformats.org/officeDocument/2006/relationships/worksheet" Target="worksheets/sheet22.xml"/><Relationship Id="rId34" Type="http://schemas.openxmlformats.org/officeDocument/2006/relationships/worksheet" Target="worksheets/sheet20.xml"/><Relationship Id="rId50" Type="http://schemas.openxmlformats.org/officeDocument/2006/relationships/worksheet" Target="worksheets/sheet28.xml"/><Relationship Id="rId55" Type="http://schemas.openxmlformats.org/officeDocument/2006/relationships/worksheet" Target="worksheets/sheet3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MK_ALL!$A$4</c:f>
          <c:strCache>
            <c:ptCount val="1"/>
            <c:pt idx="0">
              <c:v>Державний та гарантований державою борг України за поточний рік (млн. грн)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8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3367174280879865"/>
          <c:w val="0.86157024793388426"/>
          <c:h val="0.80033840947546531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MK_ALL!$A$7</c:f>
              <c:strCache>
                <c:ptCount val="1"/>
                <c:pt idx="0">
                  <c:v>Державний борг</c:v>
                </c:pt>
              </c:strCache>
            </c:strRef>
          </c:tx>
          <c:invertIfNegative val="0"/>
          <c:cat>
            <c:numRef>
              <c:f>MK_ALL!$B$5:$F$5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MK_ALL!$B$7:$F$7</c:f>
              <c:numCache>
                <c:formatCode>#,##0.00</c:formatCode>
                <c:ptCount val="5"/>
                <c:pt idx="0">
                  <c:v>1334271.60129128</c:v>
                </c:pt>
                <c:pt idx="1">
                  <c:v>1392400.3449641599</c:v>
                </c:pt>
                <c:pt idx="2">
                  <c:v>1483853.51281361</c:v>
                </c:pt>
                <c:pt idx="3">
                  <c:v>1457673.7684841501</c:v>
                </c:pt>
                <c:pt idx="4">
                  <c:v>1448913.7072791101</c:v>
                </c:pt>
              </c:numCache>
            </c:numRef>
          </c:val>
        </c:ser>
        <c:ser>
          <c:idx val="2"/>
          <c:order val="1"/>
          <c:tx>
            <c:strRef>
              <c:f>MK_ALL!$A$8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MK_ALL!$B$5:$F$5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MK_ALL!$B$8:$F$8</c:f>
              <c:numCache>
                <c:formatCode>#,##0.00</c:formatCode>
                <c:ptCount val="5"/>
                <c:pt idx="0">
                  <c:v>237908.55769921999</c:v>
                </c:pt>
                <c:pt idx="1">
                  <c:v>253219.31773328999</c:v>
                </c:pt>
                <c:pt idx="2">
                  <c:v>257085.13917158</c:v>
                </c:pt>
                <c:pt idx="3">
                  <c:v>252707.23837588</c:v>
                </c:pt>
                <c:pt idx="4">
                  <c:v>240868.22141954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735616"/>
        <c:axId val="204737152"/>
        <c:axId val="0"/>
      </c:bar3DChart>
      <c:dateAx>
        <c:axId val="20473561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04737152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2047371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04735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805787849424713"/>
          <c:y val="0.51030352397172929"/>
          <c:w val="9.1942121505752872E-2"/>
          <c:h val="0.141958877397378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CUR_M!$A$2</c:f>
          <c:strCache>
            <c:ptCount val="1"/>
            <c:pt idx="0">
              <c:v>Державний та гарантований державою борг України за станом на 30.04.2016</c:v>
            </c:pt>
          </c:strCache>
        </c:strRef>
      </c:tx>
      <c:layout>
        <c:manualLayout>
          <c:xMode val="edge"/>
          <c:yMode val="edge"/>
          <c:x val="0.1818181620884433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CUR_M!$A$8:$A$13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CUR_M!$B$8:$B$13</c:f>
              <c:numCache>
                <c:formatCode>#,##0.00</c:formatCode>
                <c:ptCount val="6"/>
                <c:pt idx="0">
                  <c:v>30328.812823299999</c:v>
                </c:pt>
                <c:pt idx="1">
                  <c:v>3973.9264617200001</c:v>
                </c:pt>
                <c:pt idx="2">
                  <c:v>318.55279139999999</c:v>
                </c:pt>
                <c:pt idx="3">
                  <c:v>12731.91303842</c:v>
                </c:pt>
                <c:pt idx="4">
                  <c:v>19139.605649109999</c:v>
                </c:pt>
                <c:pt idx="5">
                  <c:v>597.89458029000002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CUR!$B$21</c:f>
          <c:strCache>
            <c:ptCount val="1"/>
            <c:pt idx="0">
              <c:v>Державний борг України за станом на 30.04.2016</c:v>
            </c:pt>
          </c:strCache>
        </c:strRef>
      </c:tx>
      <c:layout>
        <c:manualLayout>
          <c:xMode val="edge"/>
          <c:yMode val="edge"/>
          <c:x val="0.297520638736867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CUR!$A$25:$A$30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CUR!$B$25:$B$30</c:f>
              <c:numCache>
                <c:formatCode>#,##0.00</c:formatCode>
                <c:ptCount val="6"/>
                <c:pt idx="0">
                  <c:v>27202.548107539998</c:v>
                </c:pt>
                <c:pt idx="1">
                  <c:v>3902.8253179799999</c:v>
                </c:pt>
                <c:pt idx="2">
                  <c:v>318.55279139999999</c:v>
                </c:pt>
                <c:pt idx="3">
                  <c:v>7182.3951931700003</c:v>
                </c:pt>
                <c:pt idx="4">
                  <c:v>18323.1139883</c:v>
                </c:pt>
                <c:pt idx="5">
                  <c:v>597.89458029000002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DKR!$A$2</c:f>
          <c:strCache>
            <c:ptCount val="1"/>
            <c:pt idx="0">
              <c:v>Державний та гарантований державою борг України за станом на 30.04.2016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DKR!$A$8:$A$15</c:f>
              <c:strCache>
                <c:ptCount val="8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випущеними цінними паперами</c:v>
                </c:pt>
                <c:pt idx="4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5">
                  <c:v>Зовнішній борг за позиками, одержаними від міжнародних фінансових організацій</c:v>
                </c:pt>
                <c:pt idx="6">
                  <c:v>Зовнішній борг за позиками, одержаними від органів управління іноземних держав</c:v>
                </c:pt>
                <c:pt idx="7">
                  <c:v>Зовнішній борг, не віднесений до інших категорій</c:v>
                </c:pt>
              </c:strCache>
            </c:strRef>
          </c:cat>
          <c:val>
            <c:numRef>
              <c:f>DKR!$B$8:$B$15</c:f>
              <c:numCache>
                <c:formatCode>#,##0.00</c:formatCode>
                <c:ptCount val="8"/>
                <c:pt idx="0">
                  <c:v>22269.905717140002</c:v>
                </c:pt>
                <c:pt idx="1">
                  <c:v>276.95802877</c:v>
                </c:pt>
                <c:pt idx="2">
                  <c:v>3.7903199999999998E-2</c:v>
                </c:pt>
                <c:pt idx="3">
                  <c:v>18043.330000000002</c:v>
                </c:pt>
                <c:pt idx="4">
                  <c:v>2324.34006804</c:v>
                </c:pt>
                <c:pt idx="5">
                  <c:v>20388.798041499998</c:v>
                </c:pt>
                <c:pt idx="6">
                  <c:v>1937.02207651</c:v>
                </c:pt>
                <c:pt idx="7">
                  <c:v>1850.3135090799999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'DKR2'!$A$1</c:f>
          <c:strCache>
            <c:ptCount val="1"/>
            <c:pt idx="0">
              <c:v>Державний борг України за станом на 30.04.2016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'DKR2'!$A$10:$A$16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Зовнішній борг за випущеними цінними паперами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'DKR2'!$B$10:$B$16</c:f>
              <c:numCache>
                <c:formatCode>#,##0.00</c:formatCode>
                <c:ptCount val="7"/>
                <c:pt idx="0">
                  <c:v>21626.704256429999</c:v>
                </c:pt>
                <c:pt idx="1">
                  <c:v>103.70573186999999</c:v>
                </c:pt>
                <c:pt idx="2">
                  <c:v>18043.330000000002</c:v>
                </c:pt>
                <c:pt idx="3">
                  <c:v>5.8072550000000001E-2</c:v>
                </c:pt>
                <c:pt idx="4">
                  <c:v>14251.86646186</c:v>
                </c:pt>
                <c:pt idx="5">
                  <c:v>1766.4358332100001</c:v>
                </c:pt>
                <c:pt idx="6">
                  <c:v>1735.22962276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'DKR2'!$A$2</c:f>
          <c:strCache>
            <c:ptCount val="1"/>
            <c:pt idx="0">
              <c:v>Гарантований державою борг України за станом на 30.04.2016</c:v>
            </c:pt>
          </c:strCache>
        </c:strRef>
      </c:tx>
      <c:layout>
        <c:manualLayout>
          <c:xMode val="edge"/>
          <c:yMode val="edge"/>
          <c:x val="0.2407024458033748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'DKR2'!$A$18:$A$24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'DKR2'!$B$18:$B$24</c:f>
              <c:numCache>
                <c:formatCode>#,##0.00</c:formatCode>
                <c:ptCount val="7"/>
                <c:pt idx="0">
                  <c:v>643.20146070999999</c:v>
                </c:pt>
                <c:pt idx="1">
                  <c:v>173.2522969</c:v>
                </c:pt>
                <c:pt idx="2">
                  <c:v>3.7903199999999998E-2</c:v>
                </c:pt>
                <c:pt idx="3">
                  <c:v>2324.2819954900001</c:v>
                </c:pt>
                <c:pt idx="4">
                  <c:v>6136.9315796399997</c:v>
                </c:pt>
                <c:pt idx="5">
                  <c:v>170.58624330000001</c:v>
                </c:pt>
                <c:pt idx="6">
                  <c:v>115.08388632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YT_ALL!$A$10</c:f>
          <c:strCache>
            <c:ptCount val="1"/>
            <c:pt idx="0">
              <c:v>Державний та гарантований державою борг України за останні 5 років (млн. дол. США)</c:v>
            </c:pt>
          </c:strCache>
        </c:strRef>
      </c:tx>
      <c:layout>
        <c:manualLayout>
          <c:xMode val="edge"/>
          <c:yMode val="edge"/>
          <c:x val="0.13421837628658195"/>
          <c:y val="3.07483809954565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8.6776859504132234E-2"/>
          <c:y val="0.10490693739424704"/>
          <c:w val="0.77685950413223137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YT_ALL!$B$13:$G$13</c:f>
              <c:numCache>
                <c:formatCode>#,##0.00</c:formatCode>
                <c:ptCount val="6"/>
                <c:pt idx="0">
                  <c:v>21749.004918350001</c:v>
                </c:pt>
                <c:pt idx="1">
                  <c:v>25836.446091900001</c:v>
                </c:pt>
                <c:pt idx="2">
                  <c:v>35542.190100170003</c:v>
                </c:pt>
                <c:pt idx="3">
                  <c:v>31002.642687809999</c:v>
                </c:pt>
                <c:pt idx="4">
                  <c:v>22060.244326389999</c:v>
                </c:pt>
                <c:pt idx="5">
                  <c:v>22546.901649110001</c:v>
                </c:pt>
              </c:numCache>
            </c:numRef>
          </c:val>
        </c:ser>
        <c:ser>
          <c:idx val="1"/>
          <c:order val="1"/>
          <c:tx>
            <c:strRef>
              <c:f>YT_ALL!$A$14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YT_ALL!$B$14:$G$14</c:f>
              <c:numCache>
                <c:formatCode>#,##0.00</c:formatCode>
                <c:ptCount val="6"/>
                <c:pt idx="0">
                  <c:v>37474.653315770003</c:v>
                </c:pt>
                <c:pt idx="1">
                  <c:v>38658.841419490003</c:v>
                </c:pt>
                <c:pt idx="2">
                  <c:v>37620.148314780003</c:v>
                </c:pt>
                <c:pt idx="3">
                  <c:v>38809.28027512</c:v>
                </c:pt>
                <c:pt idx="4">
                  <c:v>43445.441785930001</c:v>
                </c:pt>
                <c:pt idx="5">
                  <c:v>44543.803695130002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6525056"/>
        <c:axId val="236526592"/>
        <c:axId val="0"/>
      </c:bar3DChart>
      <c:dateAx>
        <c:axId val="23652505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52659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6526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5250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YT_ALL!$A$4</c:f>
          <c:strCache>
            <c:ptCount val="1"/>
            <c:pt idx="0">
              <c:v>Державний та гарантований державою борг України за останні 5 років (млн. грн)</c:v>
            </c:pt>
          </c:strCache>
        </c:strRef>
      </c:tx>
      <c:layout>
        <c:manualLayout>
          <c:xMode val="edge"/>
          <c:yMode val="edge"/>
          <c:x val="0.13993313805057647"/>
          <c:y val="2.2393289611644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9.4008264462809923E-2"/>
          <c:y val="0.10490693739424704"/>
          <c:w val="0.76962809917355368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YT_ALL!$B$7:$G$7</c:f>
              <c:numCache>
                <c:formatCode>#,##0.00</c:formatCode>
                <c:ptCount val="6"/>
                <c:pt idx="0">
                  <c:v>173770.19949564</c:v>
                </c:pt>
                <c:pt idx="1">
                  <c:v>206510.71361042999</c:v>
                </c:pt>
                <c:pt idx="2">
                  <c:v>284088.72546875</c:v>
                </c:pt>
                <c:pt idx="3">
                  <c:v>488866.90736498003</c:v>
                </c:pt>
                <c:pt idx="4">
                  <c:v>529460.57801733003</c:v>
                </c:pt>
                <c:pt idx="5">
                  <c:v>567878.16970476997</c:v>
                </c:pt>
              </c:numCache>
            </c:numRef>
          </c:val>
        </c:ser>
        <c:ser>
          <c:idx val="1"/>
          <c:order val="1"/>
          <c:tx>
            <c:strRef>
              <c:f>YT_ALL!$A$8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YT_ALL!$B$8:$G$8</c:f>
              <c:numCache>
                <c:formatCode>#,##0.00</c:formatCode>
                <c:ptCount val="6"/>
                <c:pt idx="0">
                  <c:v>299414.98506257002</c:v>
                </c:pt>
                <c:pt idx="1">
                  <c:v>309000.11946607003</c:v>
                </c:pt>
                <c:pt idx="2">
                  <c:v>300697.84548001998</c:v>
                </c:pt>
                <c:pt idx="3">
                  <c:v>611966.30933765997</c:v>
                </c:pt>
                <c:pt idx="4">
                  <c:v>1042719.58097317</c:v>
                </c:pt>
                <c:pt idx="5">
                  <c:v>1121903.7589938799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6569344"/>
        <c:axId val="236570880"/>
        <c:axId val="0"/>
      </c:bar3DChart>
      <c:dateAx>
        <c:axId val="23656934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57088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6570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5693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Динаміка державного боргу за останні 5 років</a:t>
            </a:r>
          </a:p>
          <a:p>
            <a:pPr>
              <a:defRPr/>
            </a:pPr>
            <a:r>
              <a:rPr sz="1000" b="1"/>
              <a:t>(відсотокова структура)</a:t>
            </a:r>
          </a:p>
        </c:rich>
      </c:tx>
      <c:layout>
        <c:manualLayout>
          <c:xMode val="edge"/>
          <c:yMode val="edge"/>
          <c:x val="0.30785127040092064"/>
          <c:y val="2.0304568527918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79028925619834711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YT_ALL!$A$19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YT_ALL!$B$19:$G$19</c:f>
              <c:numCache>
                <c:formatCode>0.00%</c:formatCode>
                <c:ptCount val="6"/>
                <c:pt idx="0">
                  <c:v>0.36723499999999998</c:v>
                </c:pt>
                <c:pt idx="1">
                  <c:v>0.40059400000000001</c:v>
                </c:pt>
                <c:pt idx="2">
                  <c:v>0.48579899999999998</c:v>
                </c:pt>
                <c:pt idx="3">
                  <c:v>0.44408799999999998</c:v>
                </c:pt>
                <c:pt idx="4">
                  <c:v>0.33676800000000001</c:v>
                </c:pt>
                <c:pt idx="5">
                  <c:v>0.33606599999999998</c:v>
                </c:pt>
              </c:numCache>
            </c:numRef>
          </c:val>
        </c:ser>
        <c:ser>
          <c:idx val="1"/>
          <c:order val="1"/>
          <c:tx>
            <c:strRef>
              <c:f>YT_ALL!$A$20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YT_ALL!$B$20:$G$20</c:f>
              <c:numCache>
                <c:formatCode>0.00%</c:formatCode>
                <c:ptCount val="6"/>
                <c:pt idx="0">
                  <c:v>0.63276500000000002</c:v>
                </c:pt>
                <c:pt idx="1">
                  <c:v>0.59940599999999999</c:v>
                </c:pt>
                <c:pt idx="2">
                  <c:v>0.51420100000000002</c:v>
                </c:pt>
                <c:pt idx="3">
                  <c:v>0.55591199999999996</c:v>
                </c:pt>
                <c:pt idx="4">
                  <c:v>0.66323200000000004</c:v>
                </c:pt>
                <c:pt idx="5">
                  <c:v>0.66393400000000002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6711936"/>
        <c:axId val="236713472"/>
        <c:axId val="0"/>
      </c:bar3DChart>
      <c:dateAx>
        <c:axId val="23671193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71347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6713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67119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28095932165668"/>
          <c:y val="8.9678688641077212E-2"/>
          <c:w val="0.11983475695320922"/>
          <c:h val="7.27580372250423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YTM_ALL!$B$6:$G$6</c:f>
              <c:numCache>
                <c:formatCode>#,##0.00;\-#,##0.00;</c:formatCode>
                <c:ptCount val="6"/>
                <c:pt idx="0">
                  <c:v>473.18518455821004</c:v>
                </c:pt>
                <c:pt idx="1">
                  <c:v>515.51083307650003</c:v>
                </c:pt>
                <c:pt idx="2">
                  <c:v>584.78657094876996</c:v>
                </c:pt>
                <c:pt idx="3">
                  <c:v>1100.8332167026399</c:v>
                </c:pt>
                <c:pt idx="4">
                  <c:v>1572.1801589904999</c:v>
                </c:pt>
                <c:pt idx="5">
                  <c:v>1689.7819286986498</c:v>
                </c:pt>
              </c:numCache>
            </c:numRef>
          </c:val>
        </c:ser>
        <c:ser>
          <c:idx val="1"/>
          <c:order val="1"/>
          <c:tx>
            <c:strRef>
              <c:f>YTM_ALL!$A$7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YTM_ALL!$B$7:$G$7</c:f>
              <c:numCache>
                <c:formatCode>#,##0.00</c:formatCode>
                <c:ptCount val="6"/>
                <c:pt idx="0">
                  <c:v>173.77019949564001</c:v>
                </c:pt>
                <c:pt idx="1">
                  <c:v>206.51071361042997</c:v>
                </c:pt>
                <c:pt idx="2">
                  <c:v>284.08872546875</c:v>
                </c:pt>
                <c:pt idx="3">
                  <c:v>488.86690736498002</c:v>
                </c:pt>
                <c:pt idx="4">
                  <c:v>529.46057801733002</c:v>
                </c:pt>
                <c:pt idx="5">
                  <c:v>567.87816970477002</c:v>
                </c:pt>
              </c:numCache>
            </c:numRef>
          </c:val>
        </c:ser>
        <c:ser>
          <c:idx val="0"/>
          <c:order val="2"/>
          <c:tx>
            <c:strRef>
              <c:f>YTM_ALL!$A$8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YTM_ALL!$B$8:$G$8</c:f>
              <c:numCache>
                <c:formatCode>#,##0.00</c:formatCode>
                <c:ptCount val="6"/>
                <c:pt idx="0">
                  <c:v>299.41498506257</c:v>
                </c:pt>
                <c:pt idx="1">
                  <c:v>309.00011946607003</c:v>
                </c:pt>
                <c:pt idx="2">
                  <c:v>300.69784548001996</c:v>
                </c:pt>
                <c:pt idx="3">
                  <c:v>611.96630933765994</c:v>
                </c:pt>
                <c:pt idx="4">
                  <c:v>1042.71958097317</c:v>
                </c:pt>
                <c:pt idx="5">
                  <c:v>1121.9037589938798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7138688"/>
        <c:axId val="237140224"/>
        <c:axId val="0"/>
      </c:bar3DChart>
      <c:dateAx>
        <c:axId val="23713868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714022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71402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71386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YTM_ALL!$B$12:$G$12</c:f>
              <c:numCache>
                <c:formatCode>#,##0.00;\-#,##0.00;</c:formatCode>
                <c:ptCount val="6"/>
                <c:pt idx="0">
                  <c:v>59.223658234120009</c:v>
                </c:pt>
                <c:pt idx="1">
                  <c:v>64.495287511390003</c:v>
                </c:pt>
                <c:pt idx="2">
                  <c:v>73.16233841495</c:v>
                </c:pt>
                <c:pt idx="3">
                  <c:v>69.811922962929998</c:v>
                </c:pt>
                <c:pt idx="4">
                  <c:v>65.505686112320006</c:v>
                </c:pt>
                <c:pt idx="5">
                  <c:v>67.090705344240007</c:v>
                </c:pt>
              </c:numCache>
            </c:numRef>
          </c:val>
        </c:ser>
        <c:ser>
          <c:idx val="1"/>
          <c:order val="1"/>
          <c:tx>
            <c:strRef>
              <c:f>YTM_ALL!$A$13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YTM_ALL!$B$13:$G$13</c:f>
              <c:numCache>
                <c:formatCode>#,##0.00</c:formatCode>
                <c:ptCount val="6"/>
                <c:pt idx="0">
                  <c:v>21.74900491835</c:v>
                </c:pt>
                <c:pt idx="1">
                  <c:v>25.836446091900001</c:v>
                </c:pt>
                <c:pt idx="2">
                  <c:v>35.542190100170004</c:v>
                </c:pt>
                <c:pt idx="3">
                  <c:v>31.002642687809999</c:v>
                </c:pt>
                <c:pt idx="4">
                  <c:v>22.060244326389999</c:v>
                </c:pt>
                <c:pt idx="5">
                  <c:v>22.546901649110001</c:v>
                </c:pt>
              </c:numCache>
            </c:numRef>
          </c:val>
        </c:ser>
        <c:ser>
          <c:idx val="0"/>
          <c:order val="2"/>
          <c:tx>
            <c:strRef>
              <c:f>YTM_ALL!$A$14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YTM_ALL!$B$14:$G$14</c:f>
              <c:numCache>
                <c:formatCode>#,##0.00</c:formatCode>
                <c:ptCount val="6"/>
                <c:pt idx="0">
                  <c:v>37.474653315770006</c:v>
                </c:pt>
                <c:pt idx="1">
                  <c:v>38.658841419490003</c:v>
                </c:pt>
                <c:pt idx="2">
                  <c:v>37.620148314780003</c:v>
                </c:pt>
                <c:pt idx="3">
                  <c:v>38.809280275120003</c:v>
                </c:pt>
                <c:pt idx="4">
                  <c:v>43.445441785930001</c:v>
                </c:pt>
                <c:pt idx="5">
                  <c:v>44.543803695130002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9532288"/>
        <c:axId val="239620096"/>
        <c:axId val="0"/>
      </c:bar3DChart>
      <c:dateAx>
        <c:axId val="23953228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396200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96200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39532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MK_ALL!$A$10</c:f>
          <c:strCache>
            <c:ptCount val="1"/>
            <c:pt idx="0">
              <c:v>Державний та гарантований державою борг України за поточний рік (млн. дол. США)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0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0490693739424704"/>
          <c:w val="0.86157024793388426"/>
          <c:h val="0.82910321489001693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MK_ALL!$B$11:$F$11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MK_ALL!$B$13:$F$13</c:f>
              <c:numCache>
                <c:formatCode>#,##0.00</c:formatCode>
                <c:ptCount val="5"/>
                <c:pt idx="0">
                  <c:v>55593.105028710001</c:v>
                </c:pt>
                <c:pt idx="1">
                  <c:v>55359.936907720003</c:v>
                </c:pt>
                <c:pt idx="2">
                  <c:v>54847.053201540002</c:v>
                </c:pt>
                <c:pt idx="3">
                  <c:v>55598.087382320002</c:v>
                </c:pt>
                <c:pt idx="4">
                  <c:v>57527.329978679998</c:v>
                </c:pt>
              </c:numCache>
            </c:numRef>
          </c:val>
        </c:ser>
        <c:ser>
          <c:idx val="2"/>
          <c:order val="1"/>
          <c:tx>
            <c:strRef>
              <c:f>MK_ALL!$A$14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MK_ALL!$B$11:$F$11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MK_ALL!$B$14:$F$14</c:f>
              <c:numCache>
                <c:formatCode>#,##0.00</c:formatCode>
                <c:ptCount val="5"/>
                <c:pt idx="0">
                  <c:v>9912.5810836100009</c:v>
                </c:pt>
                <c:pt idx="1">
                  <c:v>10067.65439577</c:v>
                </c:pt>
                <c:pt idx="2">
                  <c:v>9502.5298546400008</c:v>
                </c:pt>
                <c:pt idx="3">
                  <c:v>9638.6718517999998</c:v>
                </c:pt>
                <c:pt idx="4">
                  <c:v>9563.3753655599994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767616"/>
        <c:axId val="204769152"/>
        <c:axId val="0"/>
      </c:bar3DChart>
      <c:dateAx>
        <c:axId val="20476761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04769152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2047691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04767616"/>
        <c:crosses val="autoZero"/>
        <c:crossBetween val="between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90805787849424713"/>
          <c:y val="0.45421124083627479"/>
          <c:w val="9.1942121505752872E-2"/>
          <c:h val="0.1252399641267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YKM_ALL!$B$6:$G$6</c:f>
              <c:numCache>
                <c:formatCode>#,##0.00;\-#,##0.00;</c:formatCode>
                <c:ptCount val="6"/>
                <c:pt idx="0">
                  <c:v>473.18518455821004</c:v>
                </c:pt>
                <c:pt idx="1">
                  <c:v>515.51083307650003</c:v>
                </c:pt>
                <c:pt idx="2">
                  <c:v>584.78657094876996</c:v>
                </c:pt>
                <c:pt idx="3">
                  <c:v>1100.8332167026401</c:v>
                </c:pt>
                <c:pt idx="4">
                  <c:v>1572.1801589904999</c:v>
                </c:pt>
                <c:pt idx="5">
                  <c:v>1689.7819286986501</c:v>
                </c:pt>
              </c:numCache>
            </c:numRef>
          </c:val>
        </c:ser>
        <c:ser>
          <c:idx val="1"/>
          <c:order val="1"/>
          <c:tx>
            <c:strRef>
              <c:f>YKM_ALL!$A$7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YKM_ALL!$B$7:$G$7</c:f>
              <c:numCache>
                <c:formatCode>#,##0.00</c:formatCode>
                <c:ptCount val="6"/>
                <c:pt idx="0">
                  <c:v>357.27386718598001</c:v>
                </c:pt>
                <c:pt idx="1">
                  <c:v>399.21823411787</c:v>
                </c:pt>
                <c:pt idx="2">
                  <c:v>480.21862943662001</c:v>
                </c:pt>
                <c:pt idx="3">
                  <c:v>947.03046914465006</c:v>
                </c:pt>
                <c:pt idx="4">
                  <c:v>1334.2716012912799</c:v>
                </c:pt>
                <c:pt idx="5">
                  <c:v>1448.91370727911</c:v>
                </c:pt>
              </c:numCache>
            </c:numRef>
          </c:val>
        </c:ser>
        <c:ser>
          <c:idx val="0"/>
          <c:order val="2"/>
          <c:tx>
            <c:strRef>
              <c:f>YKM_ALL!$A$8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YKM_ALL!$B$8:$G$8</c:f>
              <c:numCache>
                <c:formatCode>#,##0.00</c:formatCode>
                <c:ptCount val="6"/>
                <c:pt idx="0">
                  <c:v>115.91131737223</c:v>
                </c:pt>
                <c:pt idx="1">
                  <c:v>116.29259895862999</c:v>
                </c:pt>
                <c:pt idx="2">
                  <c:v>104.56794151215</c:v>
                </c:pt>
                <c:pt idx="3">
                  <c:v>153.80274755798999</c:v>
                </c:pt>
                <c:pt idx="4">
                  <c:v>237.90855769921998</c:v>
                </c:pt>
                <c:pt idx="5">
                  <c:v>240.86822141953999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9750144"/>
        <c:axId val="239760128"/>
        <c:axId val="0"/>
      </c:bar3DChart>
      <c:dateAx>
        <c:axId val="23975014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976012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9760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975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YKM_ALL!$B$12:$G$12</c:f>
              <c:numCache>
                <c:formatCode>#,##0.00;\-#,##0.00;</c:formatCode>
                <c:ptCount val="6"/>
                <c:pt idx="0">
                  <c:v>59.223658234119995</c:v>
                </c:pt>
                <c:pt idx="1">
                  <c:v>64.495287511390003</c:v>
                </c:pt>
                <c:pt idx="2">
                  <c:v>73.16233841495</c:v>
                </c:pt>
                <c:pt idx="3">
                  <c:v>69.811922962929998</c:v>
                </c:pt>
                <c:pt idx="4">
                  <c:v>65.505686112320006</c:v>
                </c:pt>
                <c:pt idx="5">
                  <c:v>67.090705344240007</c:v>
                </c:pt>
              </c:numCache>
            </c:numRef>
          </c:val>
        </c:ser>
        <c:ser>
          <c:idx val="1"/>
          <c:order val="1"/>
          <c:tx>
            <c:strRef>
              <c:f>YKM_ALL!$A$13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YKM_ALL!$B$13:$G$13</c:f>
              <c:numCache>
                <c:formatCode>#,##0.00</c:formatCode>
                <c:ptCount val="6"/>
                <c:pt idx="0">
                  <c:v>44.716246612729996</c:v>
                </c:pt>
                <c:pt idx="1">
                  <c:v>49.945981999040001</c:v>
                </c:pt>
                <c:pt idx="2">
                  <c:v>60.079898590879999</c:v>
                </c:pt>
                <c:pt idx="3">
                  <c:v>60.058160629949995</c:v>
                </c:pt>
                <c:pt idx="4">
                  <c:v>55.593105028709999</c:v>
                </c:pt>
                <c:pt idx="5">
                  <c:v>57.527329978680001</c:v>
                </c:pt>
              </c:numCache>
            </c:numRef>
          </c:val>
        </c:ser>
        <c:ser>
          <c:idx val="0"/>
          <c:order val="2"/>
          <c:tx>
            <c:strRef>
              <c:f>YKM_ALL!$A$14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YKM_ALL!$B$11:$G$11</c:f>
              <c:numCache>
                <c:formatCode>dd\.mm\.yyyy;@</c:formatCode>
                <c:ptCount val="6"/>
                <c:pt idx="0">
                  <c:v>40908</c:v>
                </c:pt>
                <c:pt idx="1">
                  <c:v>41274</c:v>
                </c:pt>
                <c:pt idx="2">
                  <c:v>41639</c:v>
                </c:pt>
                <c:pt idx="3">
                  <c:v>42004</c:v>
                </c:pt>
                <c:pt idx="4">
                  <c:v>42369</c:v>
                </c:pt>
                <c:pt idx="5">
                  <c:v>42490</c:v>
                </c:pt>
              </c:numCache>
            </c:numRef>
          </c:cat>
          <c:val>
            <c:numRef>
              <c:f>YKM_ALL!$B$14:$G$14</c:f>
              <c:numCache>
                <c:formatCode>#,##0.00</c:formatCode>
                <c:ptCount val="6"/>
                <c:pt idx="0">
                  <c:v>14.50741162139</c:v>
                </c:pt>
                <c:pt idx="1">
                  <c:v>14.549305512349999</c:v>
                </c:pt>
                <c:pt idx="2">
                  <c:v>13.082439824069999</c:v>
                </c:pt>
                <c:pt idx="3">
                  <c:v>9.7537623329800009</c:v>
                </c:pt>
                <c:pt idx="4">
                  <c:v>9.9125810836100001</c:v>
                </c:pt>
                <c:pt idx="5">
                  <c:v>9.5633753655599989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1128192"/>
        <c:axId val="241129728"/>
        <c:axId val="0"/>
      </c:bar3DChart>
      <c:dateAx>
        <c:axId val="2411281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4112972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411297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411281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KIND_CMP!$B$1</c:f>
          <c:strCache>
            <c:ptCount val="1"/>
            <c:pt idx="0">
              <c:v>Державний та гарантований державою борг України за станом на 30.04.2016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685950413223143"/>
          <c:y val="0.39932318104906939"/>
          <c:w val="0.4462809917355372"/>
          <c:h val="0.29103214890016921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2.5279264759873566E-2"/>
                  <c:y val="2.3229812009539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KIND_CMP!$A$8:$A$9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KIND_CMP!$F$8:$F$9</c:f>
              <c:numCache>
                <c:formatCode>#,##0.00</c:formatCode>
                <c:ptCount val="2"/>
                <c:pt idx="0">
                  <c:v>1448913.7072791101</c:v>
                </c:pt>
                <c:pt idx="1">
                  <c:v>240868.22141954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Структура державного та гарантованого державою боргу</a:t>
            </a:r>
          </a:p>
          <a:p>
            <a:pPr>
              <a:defRPr/>
            </a:pPr>
            <a:r>
              <a:rPr sz="1200" b="1"/>
              <a:t>в розрізі термінів погашення</a:t>
            </a:r>
          </a:p>
        </c:rich>
      </c:tx>
      <c:layout>
        <c:manualLayout>
          <c:xMode val="edge"/>
          <c:yMode val="edge"/>
          <c:x val="0.25542916235780766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335056876938985"/>
          <c:y val="0.42203389830508475"/>
          <c:w val="0.43329886246122029"/>
          <c:h val="0.2813559322033898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1"/>
            <c:showBubbleSize val="0"/>
            <c:showLeaderLines val="0"/>
          </c:dLbls>
          <c:cat>
            <c:strRef>
              <c:f>DTR!$A$7:$A$9</c:f>
              <c:strCache>
                <c:ptCount val="3"/>
                <c:pt idx="0">
                  <c:v>2016.04.30-2016.12.31</c:v>
                </c:pt>
                <c:pt idx="1">
                  <c:v>2017-2021</c:v>
                </c:pt>
                <c:pt idx="2">
                  <c:v>2021-31.12.2060</c:v>
                </c:pt>
              </c:strCache>
            </c:strRef>
          </c:cat>
          <c:val>
            <c:numRef>
              <c:f>DTR!$B$7:$B$9</c:f>
              <c:numCache>
                <c:formatCode>#,##0.00</c:formatCode>
                <c:ptCount val="3"/>
                <c:pt idx="0">
                  <c:v>2824.3432700100002</c:v>
                </c:pt>
                <c:pt idx="1">
                  <c:v>30618.58597362</c:v>
                </c:pt>
                <c:pt idx="2">
                  <c:v>33647.776100609997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30.04.2016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9434418524"/>
          <c:y val="2.030435499467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615702479338845"/>
          <c:y val="0.44162436548223349"/>
          <c:w val="0.42768595041322316"/>
          <c:h val="0.27749576988155666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(DEBT_TERM!$I$11,DEBT_TERM!$I$49,DEBT_TERM!$I$52,DEBT_TERM!$I$53)</c:f>
              <c:strCache>
                <c:ptCount val="4"/>
                <c:pt idx="0">
                  <c:v>      Державний внутрішній борг; 90,75%; 6,67р.</c:v>
                </c:pt>
                <c:pt idx="1">
                  <c:v>      Державний зовнішній борг; 3,85%; 12,99р.</c:v>
                </c:pt>
                <c:pt idx="2">
                  <c:v>      Гарантований внутрішній борг; 138,521%; 6,06р.</c:v>
                </c:pt>
                <c:pt idx="3">
                  <c:v>      Гарантований зовнішній борг; 17,219%; 12,74р.</c:v>
                </c:pt>
              </c:strCache>
            </c:strRef>
          </c:cat>
          <c:val>
            <c:numRef>
              <c:f>(DEBT_TERM!$J$11,DEBT_TERM!$J$49,DEBT_TERM!$J$52,DEBT_TERM!$J$53)</c:f>
              <c:numCache>
                <c:formatCode>#,##0.00</c:formatCode>
                <c:ptCount val="4"/>
                <c:pt idx="0">
                  <c:v>547313579.63</c:v>
                </c:pt>
                <c:pt idx="1">
                  <c:v>901600127.64999998</c:v>
                </c:pt>
                <c:pt idx="2">
                  <c:v>20564590.079999998</c:v>
                </c:pt>
                <c:pt idx="3">
                  <c:v>220303631.34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30.04.2016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85128125791"/>
          <c:y val="2.03043908851495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272727272727271"/>
          <c:y val="0.43147208121827413"/>
          <c:w val="0.45454545454545453"/>
          <c:h val="0.2961082910321489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DEBT_TERM!$I$13:$I$48</c:f>
              <c:strCache>
                <c:ptCount val="36"/>
                <c:pt idx="0">
                  <c:v>            ОВДП (1 - місячні); 0%; 0р.</c:v>
                </c:pt>
                <c:pt idx="1">
                  <c:v>            ОВДП (10 - річні); 22,501%; 9,94р.</c:v>
                </c:pt>
                <c:pt idx="2">
                  <c:v>            ОВДП (11 - річні); 11,147%; 11,89р.</c:v>
                </c:pt>
                <c:pt idx="3">
                  <c:v>            ОВДП (12 - місячні); 8,043%; 0,95р.</c:v>
                </c:pt>
                <c:pt idx="4">
                  <c:v>            ОВДП (12 - річні); 9,5%; 12,43р.</c:v>
                </c:pt>
                <c:pt idx="5">
                  <c:v>            ОВДП (13 - річні); 12,5%; 13,46р.</c:v>
                </c:pt>
                <c:pt idx="6">
                  <c:v>            ОВДП (14 - річні); 12,5%; 13,96р.</c:v>
                </c:pt>
                <c:pt idx="7">
                  <c:v>            ОВДП (15 - річні); 7,743%; 11,15р.</c:v>
                </c:pt>
                <c:pt idx="8">
                  <c:v>            ОВДП (18 - місячні); 7,67%; 1,46р.</c:v>
                </c:pt>
                <c:pt idx="9">
                  <c:v>            ОВДП (2 - річні); 249,002%; 1,98р.</c:v>
                </c:pt>
                <c:pt idx="10">
                  <c:v>            ОВДП (3 - місячні); 18%; 0,25р.</c:v>
                </c:pt>
                <c:pt idx="11">
                  <c:v>            ОВДП (3 - річні); 355,661%; 2,88р.</c:v>
                </c:pt>
                <c:pt idx="12">
                  <c:v>            ОВДП (4 - річні); 0%; 0р.</c:v>
                </c:pt>
                <c:pt idx="13">
                  <c:v>            ОВДП (5 - річні); 22,775%; 4,8р.</c:v>
                </c:pt>
                <c:pt idx="14">
                  <c:v>            ОВДП (6 - місячні); 18,054%; 0,48р.</c:v>
                </c:pt>
                <c:pt idx="15">
                  <c:v>            ОВДП (6 - річні); 13,601%; 6,31р.</c:v>
                </c:pt>
                <c:pt idx="16">
                  <c:v>            ОВДП (7 - річні); 12,228%; 7,1р.</c:v>
                </c:pt>
                <c:pt idx="17">
                  <c:v>            ОВДП (8 - річні); 11,891%; 8,08р.</c:v>
                </c:pt>
                <c:pt idx="18">
                  <c:v>            ОВДП (9 - місячні); 18%; 0,75р.</c:v>
                </c:pt>
                <c:pt idx="19">
                  <c:v>            ОВДП (9 - річні); 10,052%; 9,29р.</c:v>
                </c:pt>
                <c:pt idx="20">
                  <c:v>            Казначейські зобов'язання; 7%; 2р.</c:v>
                </c:pt>
                <c:pt idx="21">
                  <c:v>            ОВДП (1 - місячні); 0%; 0р.</c:v>
                </c:pt>
                <c:pt idx="22">
                  <c:v>            ОВДП (10 - річні); 9,465%; 10,03р.</c:v>
                </c:pt>
                <c:pt idx="23">
                  <c:v>            ОВДП (12 - місячні); 0%; 0р.</c:v>
                </c:pt>
                <c:pt idx="24">
                  <c:v>            ОВДП (18 - місячні); 0%; 0р.</c:v>
                </c:pt>
                <c:pt idx="25">
                  <c:v>            ОВДП (2 - річні); 0%; 0р.</c:v>
                </c:pt>
                <c:pt idx="26">
                  <c:v>            ОВДП (3 - місячні); 0%; 0р.</c:v>
                </c:pt>
                <c:pt idx="27">
                  <c:v>            ОВДП (3 - річні); 713,232%; 2,88р.</c:v>
                </c:pt>
                <c:pt idx="28">
                  <c:v>            ОВДП (4 - річні); 744,227%; 3,97р.</c:v>
                </c:pt>
                <c:pt idx="29">
                  <c:v>            ОВДП (5 - річні); 87,799%; 4,91р.</c:v>
                </c:pt>
                <c:pt idx="30">
                  <c:v>            ОВДП (6 - місячні); 0%; 0р.</c:v>
                </c:pt>
                <c:pt idx="31">
                  <c:v>            ОВДП (6 - річні); 9,5%; 6,18р.</c:v>
                </c:pt>
                <c:pt idx="32">
                  <c:v>            ОВДП (7 - річні); 117,744%; 6,98р.</c:v>
                </c:pt>
                <c:pt idx="33">
                  <c:v>            ОВДП (8 - річні); 9,5%; 7,92р.</c:v>
                </c:pt>
                <c:pt idx="34">
                  <c:v>            ОВДП (9 - місячні); 0%; 0р.</c:v>
                </c:pt>
                <c:pt idx="35">
                  <c:v>            ОВДП (9 - річні); 9,5%; 8,93р.</c:v>
                </c:pt>
              </c:strCache>
            </c:strRef>
          </c:cat>
          <c:val>
            <c:numRef>
              <c:f>DEBT_TERM!$J$13:$J$48</c:f>
              <c:numCache>
                <c:formatCode>#,##0.00</c:formatCode>
                <c:ptCount val="36"/>
                <c:pt idx="0">
                  <c:v>0</c:v>
                </c:pt>
                <c:pt idx="1">
                  <c:v>58128463</c:v>
                </c:pt>
                <c:pt idx="2">
                  <c:v>38882981</c:v>
                </c:pt>
                <c:pt idx="3">
                  <c:v>9443004.2100000009</c:v>
                </c:pt>
                <c:pt idx="4">
                  <c:v>1500000</c:v>
                </c:pt>
                <c:pt idx="5">
                  <c:v>2617630</c:v>
                </c:pt>
                <c:pt idx="6">
                  <c:v>3250000</c:v>
                </c:pt>
                <c:pt idx="7">
                  <c:v>15848840</c:v>
                </c:pt>
                <c:pt idx="8">
                  <c:v>12203200.24</c:v>
                </c:pt>
                <c:pt idx="9">
                  <c:v>49158496.149999999</c:v>
                </c:pt>
                <c:pt idx="10">
                  <c:v>300000</c:v>
                </c:pt>
                <c:pt idx="11">
                  <c:v>14867935</c:v>
                </c:pt>
                <c:pt idx="12">
                  <c:v>0</c:v>
                </c:pt>
                <c:pt idx="13">
                  <c:v>87879533.700000003</c:v>
                </c:pt>
                <c:pt idx="14">
                  <c:v>830000</c:v>
                </c:pt>
                <c:pt idx="15">
                  <c:v>20600000</c:v>
                </c:pt>
                <c:pt idx="16">
                  <c:v>13580900</c:v>
                </c:pt>
                <c:pt idx="17">
                  <c:v>30201198</c:v>
                </c:pt>
                <c:pt idx="18">
                  <c:v>567</c:v>
                </c:pt>
                <c:pt idx="19">
                  <c:v>50048919</c:v>
                </c:pt>
                <c:pt idx="20">
                  <c:v>99600</c:v>
                </c:pt>
                <c:pt idx="21">
                  <c:v>0</c:v>
                </c:pt>
                <c:pt idx="22">
                  <c:v>2430000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19328990.280000001</c:v>
                </c:pt>
                <c:pt idx="28">
                  <c:v>4034844.48</c:v>
                </c:pt>
                <c:pt idx="29">
                  <c:v>69607599.260000005</c:v>
                </c:pt>
                <c:pt idx="30">
                  <c:v>0</c:v>
                </c:pt>
                <c:pt idx="31">
                  <c:v>6500000</c:v>
                </c:pt>
                <c:pt idx="32">
                  <c:v>31158891</c:v>
                </c:pt>
                <c:pt idx="33">
                  <c:v>1100000</c:v>
                </c:pt>
                <c:pt idx="34">
                  <c:v>0</c:v>
                </c:pt>
                <c:pt idx="35">
                  <c:v>1100000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30.04.2016</c:v>
            </c:pt>
          </c:strCache>
        </c:strRef>
      </c:tx>
      <c:layout>
        <c:manualLayout>
          <c:xMode val="edge"/>
          <c:yMode val="edge"/>
          <c:x val="0.3081695966907963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81178903826267"/>
          <c:y val="0.3135593220338983"/>
          <c:w val="0.70837642192347461"/>
          <c:h val="0.4610169491525423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MK_ALL!$A$19:$A$20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MK_ALL!$F$19:$F$20</c:f>
              <c:numCache>
                <c:formatCode>0.00%</c:formatCode>
                <c:ptCount val="2"/>
                <c:pt idx="0">
                  <c:v>0.857456</c:v>
                </c:pt>
                <c:pt idx="1">
                  <c:v>0.142544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30.04.2016</c:v>
            </c:pt>
          </c:strCache>
        </c:strRef>
      </c:tx>
      <c:layout>
        <c:manualLayout>
          <c:xMode val="edge"/>
          <c:yMode val="edge"/>
          <c:x val="0.30888431086755314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66115702479338"/>
          <c:y val="0.31302876480541453"/>
          <c:w val="0.70867768595041325"/>
          <c:h val="0.4619289340101522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MT_ALL!$A$19:$A$20</c:f>
              <c:strCache>
                <c:ptCount val="2"/>
                <c:pt idx="0">
                  <c:v>Внутрішній борг</c:v>
                </c:pt>
                <c:pt idx="1">
                  <c:v>Зовнішній борг</c:v>
                </c:pt>
              </c:strCache>
            </c:strRef>
          </c:cat>
          <c:val>
            <c:numRef>
              <c:f>MT_ALL!$F$19:$F$20</c:f>
              <c:numCache>
                <c:formatCode>0.00%</c:formatCode>
                <c:ptCount val="2"/>
                <c:pt idx="0">
                  <c:v>0.33606599999999998</c:v>
                </c:pt>
                <c:pt idx="1">
                  <c:v>0.66393400000000002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MT_ALL!$A$4</c:f>
          <c:strCache>
            <c:ptCount val="1"/>
            <c:pt idx="0">
              <c:v>Державний та гарантований державою борг України за поточний рік (млн. грн)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6.6115702479338845E-2"/>
          <c:y val="0.10490693739424704"/>
          <c:w val="0.93078512396694213"/>
          <c:h val="0.7918781725888325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MT_ALL!$B$5:$F$5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MT_ALL!$B$7:$F$7</c:f>
              <c:numCache>
                <c:formatCode>#,##0.00</c:formatCode>
                <c:ptCount val="5"/>
                <c:pt idx="0">
                  <c:v>529460.57801733003</c:v>
                </c:pt>
                <c:pt idx="1">
                  <c:v>549606.23667476</c:v>
                </c:pt>
                <c:pt idx="2">
                  <c:v>565468.42217392998</c:v>
                </c:pt>
                <c:pt idx="3">
                  <c:v>553420.67801760999</c:v>
                </c:pt>
                <c:pt idx="4">
                  <c:v>567878.16970476997</c:v>
                </c:pt>
              </c:numCache>
            </c:numRef>
          </c:val>
        </c:ser>
        <c:ser>
          <c:idx val="1"/>
          <c:order val="1"/>
          <c:tx>
            <c:strRef>
              <c:f>MT_ALL!$A$8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MT_ALL!$B$5:$F$5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MT_ALL!$B$8:$F$8</c:f>
              <c:numCache>
                <c:formatCode>#,##0.00</c:formatCode>
                <c:ptCount val="5"/>
                <c:pt idx="0">
                  <c:v>1042719.58097317</c:v>
                </c:pt>
                <c:pt idx="1">
                  <c:v>1096013.42602269</c:v>
                </c:pt>
                <c:pt idx="2">
                  <c:v>1175470.22981126</c:v>
                </c:pt>
                <c:pt idx="3">
                  <c:v>1156960.3288424199</c:v>
                </c:pt>
                <c:pt idx="4">
                  <c:v>1121903.7589938799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2826880"/>
        <c:axId val="222828416"/>
        <c:axId val="0"/>
      </c:bar3DChart>
      <c:catAx>
        <c:axId val="222826880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22828416"/>
        <c:crosses val="autoZero"/>
        <c:auto val="0"/>
        <c:lblAlgn val="ctr"/>
        <c:lblOffset val="100"/>
        <c:tickLblSkip val="1"/>
        <c:noMultiLvlLbl val="1"/>
      </c:catAx>
      <c:valAx>
        <c:axId val="2228284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22826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202479361263133"/>
          <c:y val="8.7986514361761123E-2"/>
          <c:w val="0.11983478159149896"/>
          <c:h val="7.27580348231118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MT_ALL!$A$10</c:f>
          <c:strCache>
            <c:ptCount val="1"/>
            <c:pt idx="0">
              <c:v>Державний та гарантований державою борг України за поточний рік (млн. дол. США)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92665289256198347"/>
          <c:h val="0.78680203045685282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MT_ALL!$B$11:$F$11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MT_ALL!$B$13:$F$13</c:f>
              <c:numCache>
                <c:formatCode>#,##0.00</c:formatCode>
                <c:ptCount val="5"/>
                <c:pt idx="0">
                  <c:v>22060.244326389999</c:v>
                </c:pt>
                <c:pt idx="1">
                  <c:v>21851.593685870001</c:v>
                </c:pt>
                <c:pt idx="2">
                  <c:v>20901.171420940002</c:v>
                </c:pt>
                <c:pt idx="3">
                  <c:v>21108.379584549999</c:v>
                </c:pt>
                <c:pt idx="4">
                  <c:v>22546.901649110001</c:v>
                </c:pt>
              </c:numCache>
            </c:numRef>
          </c:val>
        </c:ser>
        <c:ser>
          <c:idx val="2"/>
          <c:order val="1"/>
          <c:tx>
            <c:strRef>
              <c:f>MT_ALL!$A$14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MT_ALL!$B$11:$F$11</c:f>
              <c:numCache>
                <c:formatCode>dd\.mm\.yyyy;@</c:formatCode>
                <c:ptCount val="5"/>
                <c:pt idx="0">
                  <c:v>42369</c:v>
                </c:pt>
                <c:pt idx="1">
                  <c:v>42400</c:v>
                </c:pt>
                <c:pt idx="2">
                  <c:v>42429</c:v>
                </c:pt>
                <c:pt idx="3">
                  <c:v>42460</c:v>
                </c:pt>
                <c:pt idx="4">
                  <c:v>42490</c:v>
                </c:pt>
              </c:numCache>
            </c:numRef>
          </c:cat>
          <c:val>
            <c:numRef>
              <c:f>MT_ALL!$B$14:$F$14</c:f>
              <c:numCache>
                <c:formatCode>#,##0.00</c:formatCode>
                <c:ptCount val="5"/>
                <c:pt idx="0">
                  <c:v>43445.441785930001</c:v>
                </c:pt>
                <c:pt idx="1">
                  <c:v>43575.99761762</c:v>
                </c:pt>
                <c:pt idx="2">
                  <c:v>43448.411635240001</c:v>
                </c:pt>
                <c:pt idx="3">
                  <c:v>44128.379649570001</c:v>
                </c:pt>
                <c:pt idx="4">
                  <c:v>44543.803695130002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2850432"/>
        <c:axId val="222868608"/>
        <c:axId val="0"/>
      </c:bar3DChart>
      <c:catAx>
        <c:axId val="22285043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 sz="1025"/>
            </a:pPr>
            <a:endParaRPr lang="uk-UA"/>
          </a:p>
        </c:txPr>
        <c:crossAx val="222868608"/>
        <c:crosses val="autoZero"/>
        <c:auto val="0"/>
        <c:lblAlgn val="ctr"/>
        <c:lblOffset val="100"/>
        <c:tickLblSkip val="1"/>
        <c:noMultiLvlLbl val="1"/>
      </c:catAx>
      <c:valAx>
        <c:axId val="2228686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025"/>
            </a:pPr>
            <a:endParaRPr lang="uk-UA"/>
          </a:p>
        </c:txPr>
        <c:crossAx val="222850432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80785123832421202"/>
          <c:y val="2.707277364977265E-2"/>
          <c:w val="0.11983478159149896"/>
          <c:h val="7.27580348231119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SRATE_M!$A$2</c:f>
          <c:strCache>
            <c:ptCount val="1"/>
            <c:pt idx="0">
              <c:v>Державний та гарантований державою борг України
за станом на 30.04.2016 
(за видами відсоткових ставок)</c:v>
            </c:pt>
          </c:strCache>
        </c:strRef>
      </c:tx>
      <c:layout>
        <c:manualLayout>
          <c:xMode val="edge"/>
          <c:yMode val="edge"/>
          <c:x val="0.2117769117430989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723140495867769"/>
          <c:y val="0.38747884940778343"/>
          <c:w val="0.47933884297520662"/>
          <c:h val="0.31302876480541453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SRATE!$A$8:$A$9</c:f>
              <c:strCache>
                <c:ptCount val="2"/>
                <c:pt idx="0">
                  <c:v>Борг, по якому сплата відсотків здійснюється за плаваючими процентними ставками</c:v>
                </c:pt>
                <c:pt idx="1">
                  <c:v>Борг, по якому сплата відсотків здійснюється за фіксованими процентними ставками</c:v>
                </c:pt>
              </c:strCache>
            </c:strRef>
          </c:cat>
          <c:val>
            <c:numRef>
              <c:f>SRATE!$B$8:$B$9</c:f>
              <c:numCache>
                <c:formatCode>#,##0.00</c:formatCode>
                <c:ptCount val="2"/>
                <c:pt idx="0">
                  <c:v>21391.232744419998</c:v>
                </c:pt>
                <c:pt idx="1">
                  <c:v>45699.472599820001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RATE!$A$2</c:f>
          <c:strCache>
            <c:ptCount val="1"/>
            <c:pt idx="0">
              <c:v>Державний та гарантований державою борг України за станом на 30.04.2016</c:v>
            </c:pt>
          </c:strCache>
        </c:strRef>
      </c:tx>
      <c:layout>
        <c:manualLayout>
          <c:xMode val="edge"/>
          <c:yMode val="edge"/>
          <c:x val="0.14049587225262652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41624365482233505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RATE!$A$8:$A$10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RATE!$B$8:$B$10</c:f>
              <c:numCache>
                <c:formatCode>#,##0.00</c:formatCode>
                <c:ptCount val="3"/>
                <c:pt idx="0">
                  <c:v>8659.3197060000002</c:v>
                </c:pt>
                <c:pt idx="1">
                  <c:v>12731.91303842</c:v>
                </c:pt>
                <c:pt idx="2">
                  <c:v>45699.472599820001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30.04.2016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38747884940778343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RATE!$A$24:$A$26</c:f>
              <c:strCache>
                <c:ptCount val="3"/>
                <c:pt idx="0">
                  <c:v>LIBOR</c:v>
                </c:pt>
                <c:pt idx="1">
                  <c:v>Ставка МВФ</c:v>
                </c:pt>
                <c:pt idx="2">
                  <c:v>Фіксована</c:v>
                </c:pt>
              </c:strCache>
            </c:strRef>
          </c:cat>
          <c:val>
            <c:numRef>
              <c:f>RATE!$B$24:$B$26</c:f>
              <c:numCache>
                <c:formatCode>#,##0.00;\-#,##0.00;</c:formatCode>
                <c:ptCount val="3"/>
                <c:pt idx="0" formatCode="#,##0.00">
                  <c:v>6293.7283352900004</c:v>
                </c:pt>
                <c:pt idx="1">
                  <c:v>7182.3951931700003</c:v>
                </c:pt>
                <c:pt idx="2" formatCode="#,##0.00">
                  <c:v>44051.206450220001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5" right="0.75" top="1" bottom="1" header="0.5" footer="0.5"/>
  <pageSetup paperSize="9" orientation="landscape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indexed="57"/>
    <outlinePr applyStyles="1" summaryBelow="0"/>
    <pageSetUpPr fitToPage="1"/>
  </sheetPr>
  <dimension ref="A1:K180"/>
  <sheetViews>
    <sheetView workbookViewId="0"/>
  </sheetViews>
  <sheetFormatPr defaultRowHeight="11.25" outlineLevelRow="3" x14ac:dyDescent="0.2"/>
  <cols>
    <col min="1" max="1" width="52" style="71" customWidth="1"/>
    <col min="2" max="6" width="16.28515625" style="117" customWidth="1"/>
    <col min="7" max="16384" width="9.140625" style="71"/>
  </cols>
  <sheetData>
    <row r="1" spans="1:11" s="92" customFormat="1" ht="12.75" x14ac:dyDescent="0.2">
      <c r="B1" s="84"/>
      <c r="C1" s="84"/>
      <c r="D1" s="84"/>
      <c r="E1" s="84"/>
      <c r="F1" s="84"/>
    </row>
    <row r="2" spans="1:11" s="200" customFormat="1" ht="18.75" x14ac:dyDescent="0.3">
      <c r="A2" s="5" t="s">
        <v>185</v>
      </c>
      <c r="B2" s="5"/>
      <c r="C2" s="5"/>
      <c r="D2" s="5"/>
      <c r="E2" s="5"/>
      <c r="F2" s="5"/>
      <c r="G2" s="9"/>
      <c r="H2" s="9"/>
      <c r="I2" s="9"/>
      <c r="J2" s="9"/>
      <c r="K2" s="9"/>
    </row>
    <row r="3" spans="1:11" s="92" customFormat="1" ht="12.75" x14ac:dyDescent="0.2">
      <c r="B3" s="105"/>
      <c r="C3" s="105"/>
      <c r="D3" s="105"/>
      <c r="E3" s="105"/>
      <c r="F3" s="105"/>
      <c r="G3" s="112"/>
      <c r="H3" s="112"/>
      <c r="I3" s="112"/>
    </row>
    <row r="4" spans="1:11" s="29" customFormat="1" ht="12.75" x14ac:dyDescent="0.2">
      <c r="B4" s="21"/>
      <c r="C4" s="21"/>
      <c r="D4" s="21"/>
      <c r="E4" s="21"/>
      <c r="F4" s="21" t="str">
        <f>VALUAH</f>
        <v>млн. грн</v>
      </c>
    </row>
    <row r="5" spans="1:11" s="27" customFormat="1" ht="12.75" x14ac:dyDescent="0.2">
      <c r="A5" s="63"/>
      <c r="B5" s="199">
        <v>42369</v>
      </c>
      <c r="C5" s="199">
        <v>42400</v>
      </c>
      <c r="D5" s="199">
        <v>42429</v>
      </c>
      <c r="E5" s="199">
        <v>42460</v>
      </c>
      <c r="F5" s="199">
        <v>42490</v>
      </c>
    </row>
    <row r="6" spans="1:11" s="233" customFormat="1" ht="31.5" x14ac:dyDescent="0.2">
      <c r="A6" s="130" t="s">
        <v>172</v>
      </c>
      <c r="B6" s="70">
        <f t="shared" ref="B6:E6" si="0">B$7+B$47</f>
        <v>1572180.1589905</v>
      </c>
      <c r="C6" s="70">
        <f t="shared" si="0"/>
        <v>1645619.6626974498</v>
      </c>
      <c r="D6" s="70">
        <f t="shared" si="0"/>
        <v>1740938.6519851899</v>
      </c>
      <c r="E6" s="70">
        <f t="shared" si="0"/>
        <v>1710381.0068600301</v>
      </c>
      <c r="F6" s="70">
        <v>1689781.9286986501</v>
      </c>
    </row>
    <row r="7" spans="1:11" s="78" customFormat="1" ht="15" x14ac:dyDescent="0.2">
      <c r="A7" s="68" t="s">
        <v>51</v>
      </c>
      <c r="B7" s="47">
        <f t="shared" ref="B7:F7" si="1">B$8+B$32</f>
        <v>529460.57801732991</v>
      </c>
      <c r="C7" s="47">
        <f t="shared" si="1"/>
        <v>549606.23667475989</v>
      </c>
      <c r="D7" s="47">
        <f t="shared" si="1"/>
        <v>565468.42217392987</v>
      </c>
      <c r="E7" s="47">
        <f t="shared" si="1"/>
        <v>553420.67801760999</v>
      </c>
      <c r="F7" s="47">
        <f t="shared" si="1"/>
        <v>567878.16970476997</v>
      </c>
    </row>
    <row r="8" spans="1:11" s="31" customFormat="1" ht="15" outlineLevel="1" x14ac:dyDescent="0.2">
      <c r="A8" s="59" t="s">
        <v>75</v>
      </c>
      <c r="B8" s="75">
        <f t="shared" ref="B8:F8" si="2">B$9+B$30</f>
        <v>508001.12311178993</v>
      </c>
      <c r="C8" s="75">
        <f t="shared" si="2"/>
        <v>528455.98918348993</v>
      </c>
      <c r="D8" s="75">
        <f t="shared" si="2"/>
        <v>544518.17468265991</v>
      </c>
      <c r="E8" s="75">
        <f t="shared" si="2"/>
        <v>532470.43052634003</v>
      </c>
      <c r="F8" s="75">
        <f t="shared" si="2"/>
        <v>547313.57962778001</v>
      </c>
    </row>
    <row r="9" spans="1:11" s="94" customFormat="1" ht="12.75" outlineLevel="2" x14ac:dyDescent="0.2">
      <c r="A9" s="244" t="s">
        <v>130</v>
      </c>
      <c r="B9" s="126">
        <f t="shared" ref="B9:E9" si="3">SUM(B$10:B$29)</f>
        <v>505356.07266168995</v>
      </c>
      <c r="C9" s="126">
        <f t="shared" si="3"/>
        <v>525810.93873338995</v>
      </c>
      <c r="D9" s="126">
        <f t="shared" si="3"/>
        <v>541873.12423255993</v>
      </c>
      <c r="E9" s="126">
        <f t="shared" si="3"/>
        <v>529858.44320685999</v>
      </c>
      <c r="F9" s="126">
        <v>544701.59230829997</v>
      </c>
    </row>
    <row r="10" spans="1:11" s="190" customFormat="1" ht="12.75" outlineLevel="3" x14ac:dyDescent="0.2">
      <c r="A10" s="234" t="s">
        <v>53</v>
      </c>
      <c r="B10" s="146">
        <v>98.638000000000005</v>
      </c>
      <c r="C10" s="146">
        <v>99.6</v>
      </c>
      <c r="D10" s="146">
        <v>99.6</v>
      </c>
      <c r="E10" s="146">
        <v>99.6</v>
      </c>
      <c r="F10" s="146">
        <v>99.6</v>
      </c>
    </row>
    <row r="11" spans="1:11" ht="12.75" outlineLevel="3" x14ac:dyDescent="0.2">
      <c r="A11" s="34" t="s">
        <v>161</v>
      </c>
      <c r="B11" s="96">
        <v>60558.463000000003</v>
      </c>
      <c r="C11" s="96">
        <v>60558.463000000003</v>
      </c>
      <c r="D11" s="96">
        <v>60558.463000000003</v>
      </c>
      <c r="E11" s="96">
        <v>60558.463000000003</v>
      </c>
      <c r="F11" s="96">
        <v>60558.463000000003</v>
      </c>
      <c r="G11" s="85"/>
      <c r="H11" s="85"/>
      <c r="I11" s="85"/>
    </row>
    <row r="12" spans="1:11" ht="12.75" outlineLevel="3" x14ac:dyDescent="0.2">
      <c r="A12" s="34" t="s">
        <v>45</v>
      </c>
      <c r="B12" s="96">
        <v>38882.981</v>
      </c>
      <c r="C12" s="96">
        <v>38882.981</v>
      </c>
      <c r="D12" s="96">
        <v>38882.981</v>
      </c>
      <c r="E12" s="96">
        <v>38882.981</v>
      </c>
      <c r="F12" s="96">
        <v>38882.981</v>
      </c>
      <c r="G12" s="85"/>
      <c r="H12" s="85"/>
      <c r="I12" s="85"/>
    </row>
    <row r="13" spans="1:11" ht="12.75" outlineLevel="3" x14ac:dyDescent="0.2">
      <c r="A13" s="34" t="s">
        <v>73</v>
      </c>
      <c r="B13" s="96">
        <v>8283.7102117199993</v>
      </c>
      <c r="C13" s="96">
        <v>8781.0073115100004</v>
      </c>
      <c r="D13" s="96">
        <v>9437.68709141</v>
      </c>
      <c r="E13" s="96">
        <v>9199.0309381200004</v>
      </c>
      <c r="F13" s="96">
        <v>9443.0042065599991</v>
      </c>
      <c r="G13" s="85"/>
      <c r="H13" s="85"/>
      <c r="I13" s="85"/>
    </row>
    <row r="14" spans="1:11" ht="12.75" outlineLevel="3" x14ac:dyDescent="0.2">
      <c r="A14" s="34" t="s">
        <v>121</v>
      </c>
      <c r="B14" s="96">
        <v>1500</v>
      </c>
      <c r="C14" s="96">
        <v>1500</v>
      </c>
      <c r="D14" s="96">
        <v>1500</v>
      </c>
      <c r="E14" s="96">
        <v>1500</v>
      </c>
      <c r="F14" s="96">
        <v>1500</v>
      </c>
      <c r="G14" s="85"/>
      <c r="H14" s="85"/>
      <c r="I14" s="85"/>
    </row>
    <row r="15" spans="1:11" ht="12.75" outlineLevel="3" x14ac:dyDescent="0.2">
      <c r="A15" s="34" t="s">
        <v>178</v>
      </c>
      <c r="B15" s="96">
        <v>2617.63</v>
      </c>
      <c r="C15" s="96">
        <v>2617.63</v>
      </c>
      <c r="D15" s="96">
        <v>2617.63</v>
      </c>
      <c r="E15" s="96">
        <v>2617.63</v>
      </c>
      <c r="F15" s="96">
        <v>2617.63</v>
      </c>
      <c r="G15" s="85"/>
      <c r="H15" s="85"/>
      <c r="I15" s="85"/>
    </row>
    <row r="16" spans="1:11" ht="12.75" outlineLevel="3" x14ac:dyDescent="0.2">
      <c r="A16" s="34" t="s">
        <v>77</v>
      </c>
      <c r="B16" s="96">
        <v>3250</v>
      </c>
      <c r="C16" s="96">
        <v>3250</v>
      </c>
      <c r="D16" s="96">
        <v>3250</v>
      </c>
      <c r="E16" s="96">
        <v>3250</v>
      </c>
      <c r="F16" s="96">
        <v>3250</v>
      </c>
      <c r="G16" s="85"/>
      <c r="H16" s="85"/>
      <c r="I16" s="85"/>
    </row>
    <row r="17" spans="1:9" ht="12.75" outlineLevel="3" x14ac:dyDescent="0.2">
      <c r="A17" s="34" t="s">
        <v>142</v>
      </c>
      <c r="B17" s="96">
        <v>15848.84</v>
      </c>
      <c r="C17" s="96">
        <v>15848.84</v>
      </c>
      <c r="D17" s="96">
        <v>15848.84</v>
      </c>
      <c r="E17" s="96">
        <v>15848.84</v>
      </c>
      <c r="F17" s="96">
        <v>15848.84</v>
      </c>
      <c r="G17" s="85"/>
      <c r="H17" s="85"/>
      <c r="I17" s="85"/>
    </row>
    <row r="18" spans="1:9" ht="12.75" outlineLevel="3" x14ac:dyDescent="0.2">
      <c r="A18" s="34" t="s">
        <v>140</v>
      </c>
      <c r="B18" s="96">
        <v>1048.92516</v>
      </c>
      <c r="C18" s="96">
        <v>13283.278013499999</v>
      </c>
      <c r="D18" s="96">
        <v>14299.24561756</v>
      </c>
      <c r="E18" s="96">
        <v>13890.56204673</v>
      </c>
      <c r="F18" s="96">
        <v>12203.20024086</v>
      </c>
      <c r="G18" s="85"/>
      <c r="H18" s="85"/>
      <c r="I18" s="85"/>
    </row>
    <row r="19" spans="1:9" ht="12.75" outlineLevel="3" x14ac:dyDescent="0.2">
      <c r="A19" s="34" t="s">
        <v>132</v>
      </c>
      <c r="B19" s="96">
        <v>21910.342336000002</v>
      </c>
      <c r="C19" s="96">
        <v>22039.551152</v>
      </c>
      <c r="D19" s="96">
        <v>34281.427334860004</v>
      </c>
      <c r="E19" s="96">
        <v>34176.965954940002</v>
      </c>
      <c r="F19" s="96">
        <v>49158.496147329999</v>
      </c>
      <c r="G19" s="85"/>
      <c r="H19" s="85"/>
      <c r="I19" s="85"/>
    </row>
    <row r="20" spans="1:9" ht="12.75" outlineLevel="3" x14ac:dyDescent="0.2">
      <c r="A20" s="34" t="s">
        <v>136</v>
      </c>
      <c r="B20" s="96">
        <v>0</v>
      </c>
      <c r="C20" s="96">
        <v>0</v>
      </c>
      <c r="D20" s="96">
        <v>0</v>
      </c>
      <c r="E20" s="96">
        <v>0</v>
      </c>
      <c r="F20" s="96">
        <v>300</v>
      </c>
      <c r="G20" s="85"/>
      <c r="H20" s="85"/>
      <c r="I20" s="85"/>
    </row>
    <row r="21" spans="1:9" ht="12.75" outlineLevel="3" x14ac:dyDescent="0.2">
      <c r="A21" s="34" t="s">
        <v>0</v>
      </c>
      <c r="B21" s="96">
        <v>43377.236129329998</v>
      </c>
      <c r="C21" s="96">
        <v>36369.621793209997</v>
      </c>
      <c r="D21" s="96">
        <v>38704.983743019999</v>
      </c>
      <c r="E21" s="96">
        <v>29230.920825720001</v>
      </c>
      <c r="F21" s="96">
        <v>34196.925275369998</v>
      </c>
      <c r="G21" s="85"/>
      <c r="H21" s="85"/>
      <c r="I21" s="85"/>
    </row>
    <row r="22" spans="1:9" ht="12.75" outlineLevel="3" x14ac:dyDescent="0.2">
      <c r="A22" s="34" t="s">
        <v>86</v>
      </c>
      <c r="B22" s="96">
        <v>3845.1067200000002</v>
      </c>
      <c r="C22" s="96">
        <v>4029.2830399999998</v>
      </c>
      <c r="D22" s="96">
        <v>4333.7022399999996</v>
      </c>
      <c r="E22" s="96">
        <v>4199.8889600000002</v>
      </c>
      <c r="F22" s="96">
        <v>4034.8444800000002</v>
      </c>
      <c r="G22" s="85"/>
      <c r="H22" s="85"/>
      <c r="I22" s="85"/>
    </row>
    <row r="23" spans="1:9" ht="12.75" outlineLevel="3" x14ac:dyDescent="0.2">
      <c r="A23" s="34" t="s">
        <v>152</v>
      </c>
      <c r="B23" s="96">
        <v>160233.81210464</v>
      </c>
      <c r="C23" s="96">
        <v>160325.77542317001</v>
      </c>
      <c r="D23" s="96">
        <v>159833.65620570999</v>
      </c>
      <c r="E23" s="96">
        <v>158098.65248135</v>
      </c>
      <c r="F23" s="96">
        <v>157487.13295818001</v>
      </c>
      <c r="G23" s="85"/>
      <c r="H23" s="85"/>
      <c r="I23" s="85"/>
    </row>
    <row r="24" spans="1:9" ht="12.75" outlineLevel="3" x14ac:dyDescent="0.2">
      <c r="A24" s="34" t="s">
        <v>40</v>
      </c>
      <c r="B24" s="96">
        <v>0</v>
      </c>
      <c r="C24" s="96">
        <v>50</v>
      </c>
      <c r="D24" s="96">
        <v>50</v>
      </c>
      <c r="E24" s="96">
        <v>130</v>
      </c>
      <c r="F24" s="96">
        <v>830</v>
      </c>
      <c r="G24" s="85"/>
      <c r="H24" s="85"/>
      <c r="I24" s="85"/>
    </row>
    <row r="25" spans="1:9" ht="12.75" outlineLevel="3" x14ac:dyDescent="0.2">
      <c r="A25" s="34" t="s">
        <v>28</v>
      </c>
      <c r="B25" s="96">
        <v>27100</v>
      </c>
      <c r="C25" s="96">
        <v>27100</v>
      </c>
      <c r="D25" s="96">
        <v>27100</v>
      </c>
      <c r="E25" s="96">
        <v>27100</v>
      </c>
      <c r="F25" s="96">
        <v>27100</v>
      </c>
      <c r="G25" s="85"/>
      <c r="H25" s="85"/>
      <c r="I25" s="85"/>
    </row>
    <row r="26" spans="1:9" ht="12.75" outlineLevel="3" x14ac:dyDescent="0.2">
      <c r="A26" s="34" t="s">
        <v>108</v>
      </c>
      <c r="B26" s="96">
        <v>48624.790999999997</v>
      </c>
      <c r="C26" s="96">
        <v>48624.790999999997</v>
      </c>
      <c r="D26" s="96">
        <v>48624.790999999997</v>
      </c>
      <c r="E26" s="96">
        <v>48624.790999999997</v>
      </c>
      <c r="F26" s="96">
        <v>44739.790999999997</v>
      </c>
      <c r="G26" s="85"/>
      <c r="H26" s="85"/>
      <c r="I26" s="85"/>
    </row>
    <row r="27" spans="1:9" ht="12.75" outlineLevel="3" x14ac:dyDescent="0.2">
      <c r="A27" s="34" t="s">
        <v>169</v>
      </c>
      <c r="B27" s="96">
        <v>31301.198</v>
      </c>
      <c r="C27" s="96">
        <v>31301.198</v>
      </c>
      <c r="D27" s="96">
        <v>31301.198</v>
      </c>
      <c r="E27" s="96">
        <v>31301.198</v>
      </c>
      <c r="F27" s="96">
        <v>31301.198</v>
      </c>
      <c r="G27" s="85"/>
      <c r="H27" s="85"/>
      <c r="I27" s="85"/>
    </row>
    <row r="28" spans="1:9" ht="12.75" outlineLevel="3" x14ac:dyDescent="0.2">
      <c r="A28" s="34" t="s">
        <v>2</v>
      </c>
      <c r="B28" s="96">
        <v>0</v>
      </c>
      <c r="C28" s="96">
        <v>0</v>
      </c>
      <c r="D28" s="96">
        <v>0</v>
      </c>
      <c r="E28" s="96">
        <v>0</v>
      </c>
      <c r="F28" s="96">
        <v>0.56699999999999995</v>
      </c>
      <c r="G28" s="85"/>
      <c r="H28" s="85"/>
      <c r="I28" s="85"/>
    </row>
    <row r="29" spans="1:9" ht="12.75" outlineLevel="3" x14ac:dyDescent="0.2">
      <c r="A29" s="34" t="s">
        <v>57</v>
      </c>
      <c r="B29" s="96">
        <v>36874.398999999998</v>
      </c>
      <c r="C29" s="96">
        <v>51148.919000000002</v>
      </c>
      <c r="D29" s="96">
        <v>51148.919000000002</v>
      </c>
      <c r="E29" s="96">
        <v>51148.919000000002</v>
      </c>
      <c r="F29" s="96">
        <v>51148.919000000002</v>
      </c>
      <c r="G29" s="85"/>
      <c r="H29" s="85"/>
      <c r="I29" s="85"/>
    </row>
    <row r="30" spans="1:9" ht="12.75" outlineLevel="2" x14ac:dyDescent="0.2">
      <c r="A30" s="168" t="s">
        <v>8</v>
      </c>
      <c r="B30" s="196">
        <f t="shared" ref="B30:E30" si="4">SUM(B$31:B$31)</f>
        <v>2645.0504501</v>
      </c>
      <c r="C30" s="196">
        <f t="shared" si="4"/>
        <v>2645.0504501</v>
      </c>
      <c r="D30" s="196">
        <f t="shared" si="4"/>
        <v>2645.0504501</v>
      </c>
      <c r="E30" s="196">
        <f t="shared" si="4"/>
        <v>2611.9873194800002</v>
      </c>
      <c r="F30" s="196">
        <v>2611.9873194800002</v>
      </c>
      <c r="G30" s="85"/>
      <c r="H30" s="85"/>
      <c r="I30" s="85"/>
    </row>
    <row r="31" spans="1:9" ht="12.75" outlineLevel="3" x14ac:dyDescent="0.2">
      <c r="A31" s="34" t="s">
        <v>97</v>
      </c>
      <c r="B31" s="96">
        <v>2645.0504501</v>
      </c>
      <c r="C31" s="96">
        <v>2645.0504501</v>
      </c>
      <c r="D31" s="96">
        <v>2645.0504501</v>
      </c>
      <c r="E31" s="96">
        <v>2611.9873194800002</v>
      </c>
      <c r="F31" s="96">
        <v>2611.9873194800002</v>
      </c>
      <c r="G31" s="85"/>
      <c r="H31" s="85"/>
      <c r="I31" s="85"/>
    </row>
    <row r="32" spans="1:9" ht="15" outlineLevel="1" x14ac:dyDescent="0.25">
      <c r="A32" s="45" t="s">
        <v>113</v>
      </c>
      <c r="B32" s="35">
        <f t="shared" ref="B32:F32" si="5">B$33+B$41+B$45</f>
        <v>21459.454905539998</v>
      </c>
      <c r="C32" s="35">
        <f t="shared" si="5"/>
        <v>21150.247491269998</v>
      </c>
      <c r="D32" s="35">
        <f t="shared" si="5"/>
        <v>20950.247491269998</v>
      </c>
      <c r="E32" s="35">
        <f t="shared" si="5"/>
        <v>20950.247491269998</v>
      </c>
      <c r="F32" s="35">
        <f t="shared" si="5"/>
        <v>20564.59007699</v>
      </c>
      <c r="G32" s="85"/>
      <c r="H32" s="85"/>
      <c r="I32" s="85"/>
    </row>
    <row r="33" spans="1:9" ht="12.75" outlineLevel="2" x14ac:dyDescent="0.2">
      <c r="A33" s="168" t="s">
        <v>130</v>
      </c>
      <c r="B33" s="196">
        <f t="shared" ref="B33:E33" si="6">SUM(B$34:B$40)</f>
        <v>16400.011599999998</v>
      </c>
      <c r="C33" s="196">
        <f t="shared" si="6"/>
        <v>16400.011599999998</v>
      </c>
      <c r="D33" s="196">
        <f t="shared" si="6"/>
        <v>16200.0116</v>
      </c>
      <c r="E33" s="196">
        <f t="shared" si="6"/>
        <v>16200.0116</v>
      </c>
      <c r="F33" s="196">
        <v>16200.0116</v>
      </c>
      <c r="G33" s="85"/>
      <c r="H33" s="85"/>
      <c r="I33" s="85"/>
    </row>
    <row r="34" spans="1:9" ht="12.75" outlineLevel="3" x14ac:dyDescent="0.2">
      <c r="A34" s="34" t="s">
        <v>154</v>
      </c>
      <c r="B34" s="96">
        <v>1.1599999999999999E-2</v>
      </c>
      <c r="C34" s="96">
        <v>1.1599999999999999E-2</v>
      </c>
      <c r="D34" s="96">
        <v>1.1599999999999999E-2</v>
      </c>
      <c r="E34" s="96">
        <v>1.1599999999999999E-2</v>
      </c>
      <c r="F34" s="96">
        <v>1.1599999999999999E-2</v>
      </c>
      <c r="G34" s="85"/>
      <c r="H34" s="85"/>
      <c r="I34" s="85"/>
    </row>
    <row r="35" spans="1:9" ht="12.75" outlineLevel="3" x14ac:dyDescent="0.2">
      <c r="A35" s="34" t="s">
        <v>47</v>
      </c>
      <c r="B35" s="96">
        <v>1000</v>
      </c>
      <c r="C35" s="96">
        <v>1000</v>
      </c>
      <c r="D35" s="96">
        <v>1000</v>
      </c>
      <c r="E35" s="96">
        <v>1000</v>
      </c>
      <c r="F35" s="96">
        <v>1000</v>
      </c>
      <c r="G35" s="85"/>
      <c r="H35" s="85"/>
      <c r="I35" s="85"/>
    </row>
    <row r="36" spans="1:9" ht="12.75" outlineLevel="3" x14ac:dyDescent="0.2">
      <c r="A36" s="34" t="s">
        <v>52</v>
      </c>
      <c r="B36" s="96">
        <v>3000</v>
      </c>
      <c r="C36" s="96">
        <v>3000</v>
      </c>
      <c r="D36" s="96">
        <v>3000</v>
      </c>
      <c r="E36" s="96">
        <v>3000</v>
      </c>
      <c r="F36" s="96">
        <v>3000</v>
      </c>
      <c r="G36" s="85"/>
      <c r="H36" s="85"/>
      <c r="I36" s="85"/>
    </row>
    <row r="37" spans="1:9" ht="12.75" outlineLevel="3" x14ac:dyDescent="0.2">
      <c r="A37" s="34" t="s">
        <v>180</v>
      </c>
      <c r="B37" s="96">
        <v>3200</v>
      </c>
      <c r="C37" s="96">
        <v>3200</v>
      </c>
      <c r="D37" s="96">
        <v>3000</v>
      </c>
      <c r="E37" s="96">
        <v>3000</v>
      </c>
      <c r="F37" s="96">
        <v>3000</v>
      </c>
      <c r="G37" s="85"/>
      <c r="H37" s="85"/>
      <c r="I37" s="85"/>
    </row>
    <row r="38" spans="1:9" ht="12.75" outlineLevel="3" x14ac:dyDescent="0.2">
      <c r="A38" s="34" t="s">
        <v>146</v>
      </c>
      <c r="B38" s="96">
        <v>4800</v>
      </c>
      <c r="C38" s="96">
        <v>4800</v>
      </c>
      <c r="D38" s="96">
        <v>4800</v>
      </c>
      <c r="E38" s="96">
        <v>4800</v>
      </c>
      <c r="F38" s="96">
        <v>4800</v>
      </c>
      <c r="G38" s="85"/>
      <c r="H38" s="85"/>
      <c r="I38" s="85"/>
    </row>
    <row r="39" spans="1:9" ht="12.75" outlineLevel="3" x14ac:dyDescent="0.2">
      <c r="A39" s="34" t="s">
        <v>42</v>
      </c>
      <c r="B39" s="96">
        <v>250</v>
      </c>
      <c r="C39" s="96">
        <v>250</v>
      </c>
      <c r="D39" s="96">
        <v>250</v>
      </c>
      <c r="E39" s="96">
        <v>250</v>
      </c>
      <c r="F39" s="96">
        <v>250</v>
      </c>
      <c r="G39" s="85"/>
      <c r="H39" s="85"/>
      <c r="I39" s="85"/>
    </row>
    <row r="40" spans="1:9" ht="12.75" outlineLevel="3" x14ac:dyDescent="0.2">
      <c r="A40" s="34" t="s">
        <v>177</v>
      </c>
      <c r="B40" s="96">
        <v>4150</v>
      </c>
      <c r="C40" s="96">
        <v>4150</v>
      </c>
      <c r="D40" s="96">
        <v>4150</v>
      </c>
      <c r="E40" s="96">
        <v>4150</v>
      </c>
      <c r="F40" s="96">
        <v>4150</v>
      </c>
      <c r="G40" s="85"/>
      <c r="H40" s="85"/>
      <c r="I40" s="85"/>
    </row>
    <row r="41" spans="1:9" ht="12.75" outlineLevel="2" x14ac:dyDescent="0.2">
      <c r="A41" s="168" t="s">
        <v>8</v>
      </c>
      <c r="B41" s="196">
        <f t="shared" ref="B41:E41" si="7">SUM(B$42:B$44)</f>
        <v>5058.4886555400008</v>
      </c>
      <c r="C41" s="196">
        <f t="shared" si="7"/>
        <v>4749.2812412700005</v>
      </c>
      <c r="D41" s="196">
        <f t="shared" si="7"/>
        <v>4749.2812412700005</v>
      </c>
      <c r="E41" s="196">
        <f t="shared" si="7"/>
        <v>4749.2812412700005</v>
      </c>
      <c r="F41" s="196">
        <v>4363.6238269900005</v>
      </c>
      <c r="G41" s="85"/>
      <c r="H41" s="85"/>
      <c r="I41" s="85"/>
    </row>
    <row r="42" spans="1:9" ht="12.75" outlineLevel="3" x14ac:dyDescent="0.2">
      <c r="A42" s="34" t="s">
        <v>10</v>
      </c>
      <c r="B42" s="96">
        <v>1050</v>
      </c>
      <c r="C42" s="96">
        <v>787.5</v>
      </c>
      <c r="D42" s="96">
        <v>787.5</v>
      </c>
      <c r="E42" s="96">
        <v>787.5</v>
      </c>
      <c r="F42" s="96">
        <v>525</v>
      </c>
      <c r="G42" s="85"/>
      <c r="H42" s="85"/>
      <c r="I42" s="85"/>
    </row>
    <row r="43" spans="1:9" ht="12.75" outlineLevel="3" x14ac:dyDescent="0.2">
      <c r="A43" s="34" t="s">
        <v>106</v>
      </c>
      <c r="B43" s="96">
        <v>3859.8623181500002</v>
      </c>
      <c r="C43" s="96">
        <v>3822.3623181500002</v>
      </c>
      <c r="D43" s="96">
        <v>3822.3623181500002</v>
      </c>
      <c r="E43" s="96">
        <v>3822.3623181500002</v>
      </c>
      <c r="F43" s="96">
        <v>3708.4123181499999</v>
      </c>
      <c r="G43" s="85"/>
      <c r="H43" s="85"/>
      <c r="I43" s="85"/>
    </row>
    <row r="44" spans="1:9" ht="12.75" outlineLevel="3" x14ac:dyDescent="0.2">
      <c r="A44" s="34" t="s">
        <v>30</v>
      </c>
      <c r="B44" s="96">
        <v>148.62633739</v>
      </c>
      <c r="C44" s="96">
        <v>139.41892311999999</v>
      </c>
      <c r="D44" s="96">
        <v>139.41892311999999</v>
      </c>
      <c r="E44" s="96">
        <v>139.41892311999999</v>
      </c>
      <c r="F44" s="96">
        <v>130.21150883999999</v>
      </c>
      <c r="G44" s="85"/>
      <c r="H44" s="85"/>
      <c r="I44" s="85"/>
    </row>
    <row r="45" spans="1:9" ht="12.75" outlineLevel="2" x14ac:dyDescent="0.2">
      <c r="A45" s="168" t="s">
        <v>133</v>
      </c>
      <c r="B45" s="196">
        <f t="shared" ref="B45:E45" si="8">SUM(B$46:B$46)</f>
        <v>0.95465</v>
      </c>
      <c r="C45" s="196">
        <f t="shared" si="8"/>
        <v>0.95465</v>
      </c>
      <c r="D45" s="196">
        <f t="shared" si="8"/>
        <v>0.95465</v>
      </c>
      <c r="E45" s="196">
        <f t="shared" si="8"/>
        <v>0.95465</v>
      </c>
      <c r="F45" s="196">
        <v>0.95465</v>
      </c>
      <c r="G45" s="85"/>
      <c r="H45" s="85"/>
      <c r="I45" s="85"/>
    </row>
    <row r="46" spans="1:9" ht="12.75" outlineLevel="3" x14ac:dyDescent="0.2">
      <c r="A46" s="34" t="s">
        <v>175</v>
      </c>
      <c r="B46" s="96">
        <v>0.95465</v>
      </c>
      <c r="C46" s="96">
        <v>0.95465</v>
      </c>
      <c r="D46" s="96">
        <v>0.95465</v>
      </c>
      <c r="E46" s="96">
        <v>0.95465</v>
      </c>
      <c r="F46" s="96">
        <v>0.95465</v>
      </c>
      <c r="G46" s="85"/>
      <c r="H46" s="85"/>
      <c r="I46" s="85"/>
    </row>
    <row r="47" spans="1:9" ht="15" x14ac:dyDescent="0.25">
      <c r="A47" s="83" t="s">
        <v>80</v>
      </c>
      <c r="B47" s="43">
        <f t="shared" ref="B47:F47" si="9">B$48+B$70</f>
        <v>1042719.58097317</v>
      </c>
      <c r="C47" s="43">
        <f t="shared" si="9"/>
        <v>1096013.42602269</v>
      </c>
      <c r="D47" s="43">
        <f t="shared" si="9"/>
        <v>1175470.22981126</v>
      </c>
      <c r="E47" s="43">
        <f t="shared" si="9"/>
        <v>1156960.3288424201</v>
      </c>
      <c r="F47" s="43">
        <f t="shared" si="9"/>
        <v>1121903.7589938799</v>
      </c>
      <c r="G47" s="85"/>
      <c r="H47" s="85"/>
      <c r="I47" s="85"/>
    </row>
    <row r="48" spans="1:9" ht="15" outlineLevel="1" x14ac:dyDescent="0.25">
      <c r="A48" s="45" t="s">
        <v>75</v>
      </c>
      <c r="B48" s="35">
        <f t="shared" ref="B48:F48" si="10">B$49+B$56+B$62+B$64+B$68</f>
        <v>826270.47817949008</v>
      </c>
      <c r="C48" s="35">
        <f t="shared" si="10"/>
        <v>863944.35578066995</v>
      </c>
      <c r="D48" s="35">
        <f t="shared" si="10"/>
        <v>939335.33813095</v>
      </c>
      <c r="E48" s="35">
        <f t="shared" si="10"/>
        <v>925203.33795781014</v>
      </c>
      <c r="F48" s="35">
        <f t="shared" si="10"/>
        <v>901600.12765132997</v>
      </c>
      <c r="G48" s="85"/>
      <c r="H48" s="85"/>
      <c r="I48" s="85"/>
    </row>
    <row r="49" spans="1:9" ht="12.75" outlineLevel="2" x14ac:dyDescent="0.2">
      <c r="A49" s="168" t="s">
        <v>143</v>
      </c>
      <c r="B49" s="196">
        <f t="shared" ref="B49:E49" si="11">SUM(B$50:B$55)</f>
        <v>337449.29111161997</v>
      </c>
      <c r="C49" s="196">
        <f t="shared" si="11"/>
        <v>351875.21380503004</v>
      </c>
      <c r="D49" s="196">
        <f t="shared" si="11"/>
        <v>379266.08179367002</v>
      </c>
      <c r="E49" s="196">
        <f t="shared" si="11"/>
        <v>372540.70199592004</v>
      </c>
      <c r="F49" s="196">
        <v>358955.03369399998</v>
      </c>
      <c r="G49" s="85"/>
      <c r="H49" s="85"/>
      <c r="I49" s="85"/>
    </row>
    <row r="50" spans="1:9" ht="12.75" outlineLevel="3" x14ac:dyDescent="0.2">
      <c r="A50" s="34" t="s">
        <v>29</v>
      </c>
      <c r="B50" s="96">
        <v>57953.115089999999</v>
      </c>
      <c r="C50" s="96">
        <v>60604.772539999998</v>
      </c>
      <c r="D50" s="96">
        <v>65805.094809999995</v>
      </c>
      <c r="E50" s="96">
        <v>65613.412670000005</v>
      </c>
      <c r="F50" s="96">
        <v>63221.158389999997</v>
      </c>
      <c r="G50" s="85"/>
      <c r="H50" s="85"/>
      <c r="I50" s="85"/>
    </row>
    <row r="51" spans="1:9" ht="12.75" outlineLevel="3" x14ac:dyDescent="0.2">
      <c r="A51" s="34" t="s">
        <v>98</v>
      </c>
      <c r="B51" s="96">
        <v>13990.69907051</v>
      </c>
      <c r="C51" s="96">
        <v>14720.3780374</v>
      </c>
      <c r="D51" s="96">
        <v>15989.42881096</v>
      </c>
      <c r="E51" s="96">
        <v>15932.55975602</v>
      </c>
      <c r="F51" s="96">
        <v>15598.932524260001</v>
      </c>
      <c r="G51" s="85"/>
      <c r="H51" s="85"/>
      <c r="I51" s="85"/>
    </row>
    <row r="52" spans="1:9" ht="12.75" outlineLevel="3" x14ac:dyDescent="0.2">
      <c r="A52" s="34" t="s">
        <v>78</v>
      </c>
      <c r="B52" s="96">
        <v>12530.14511808</v>
      </c>
      <c r="C52" s="96">
        <v>13103.464647160001</v>
      </c>
      <c r="D52" s="96">
        <v>14049.92352314</v>
      </c>
      <c r="E52" s="96">
        <v>14008.997825599999</v>
      </c>
      <c r="F52" s="96">
        <v>13555.44577722</v>
      </c>
      <c r="G52" s="85"/>
      <c r="H52" s="85"/>
      <c r="I52" s="85"/>
    </row>
    <row r="53" spans="1:9" ht="12.75" outlineLevel="3" x14ac:dyDescent="0.2">
      <c r="A53" s="34" t="s">
        <v>67</v>
      </c>
      <c r="B53" s="96">
        <v>124747.12580343999</v>
      </c>
      <c r="C53" s="96">
        <v>129575.87763197999</v>
      </c>
      <c r="D53" s="96">
        <v>139338.86772974001</v>
      </c>
      <c r="E53" s="96">
        <v>134577.12192447999</v>
      </c>
      <c r="F53" s="96">
        <v>129362.78663962</v>
      </c>
      <c r="G53" s="85"/>
      <c r="H53" s="85"/>
      <c r="I53" s="85"/>
    </row>
    <row r="54" spans="1:9" ht="12.75" outlineLevel="3" x14ac:dyDescent="0.2">
      <c r="A54" s="34" t="s">
        <v>94</v>
      </c>
      <c r="B54" s="96">
        <v>128207.69715962</v>
      </c>
      <c r="C54" s="96">
        <v>133849.22844748001</v>
      </c>
      <c r="D54" s="96">
        <v>144059.64860625</v>
      </c>
      <c r="E54" s="96">
        <v>142386.20616323999</v>
      </c>
      <c r="F54" s="96">
        <v>137195.18815989999</v>
      </c>
      <c r="G54" s="85"/>
      <c r="H54" s="85"/>
      <c r="I54" s="85"/>
    </row>
    <row r="55" spans="1:9" ht="12.75" outlineLevel="3" x14ac:dyDescent="0.2">
      <c r="A55" s="34" t="s">
        <v>23</v>
      </c>
      <c r="B55" s="96">
        <v>20.508869969999999</v>
      </c>
      <c r="C55" s="96">
        <v>21.492501010000002</v>
      </c>
      <c r="D55" s="96">
        <v>23.118313579999999</v>
      </c>
      <c r="E55" s="96">
        <v>22.40365658</v>
      </c>
      <c r="F55" s="96">
        <v>21.522203000000001</v>
      </c>
      <c r="G55" s="85"/>
      <c r="H55" s="85"/>
      <c r="I55" s="85"/>
    </row>
    <row r="56" spans="1:9" ht="12.75" outlineLevel="2" x14ac:dyDescent="0.2">
      <c r="A56" s="168" t="s">
        <v>4</v>
      </c>
      <c r="B56" s="196">
        <f t="shared" ref="B56:E56" si="12">SUM(B$57:B$61)</f>
        <v>32708.527153449999</v>
      </c>
      <c r="C56" s="196">
        <f t="shared" si="12"/>
        <v>34242.409410929999</v>
      </c>
      <c r="D56" s="196">
        <f t="shared" si="12"/>
        <v>37526.916022509999</v>
      </c>
      <c r="E56" s="196">
        <f t="shared" si="12"/>
        <v>45388.069667039999</v>
      </c>
      <c r="F56" s="196">
        <v>44490.385573250001</v>
      </c>
      <c r="G56" s="85"/>
      <c r="H56" s="85"/>
      <c r="I56" s="85"/>
    </row>
    <row r="57" spans="1:9" ht="12.75" outlineLevel="3" x14ac:dyDescent="0.2">
      <c r="A57" s="34" t="s">
        <v>103</v>
      </c>
      <c r="B57" s="96">
        <v>6914.0144</v>
      </c>
      <c r="C57" s="96">
        <v>7142.7943999999998</v>
      </c>
      <c r="D57" s="96">
        <v>7988.7479999999996</v>
      </c>
      <c r="E57" s="96">
        <v>8048.6144000000004</v>
      </c>
      <c r="F57" s="96">
        <v>8023.2388000000001</v>
      </c>
      <c r="G57" s="85"/>
      <c r="H57" s="85"/>
      <c r="I57" s="85"/>
    </row>
    <row r="58" spans="1:9" ht="12.75" outlineLevel="3" x14ac:dyDescent="0.2">
      <c r="A58" s="34" t="s">
        <v>37</v>
      </c>
      <c r="B58" s="96">
        <v>5428.1877029999996</v>
      </c>
      <c r="C58" s="96">
        <v>5676.5556180000003</v>
      </c>
      <c r="D58" s="96">
        <v>6163.6446269999997</v>
      </c>
      <c r="E58" s="96">
        <v>6145.690689</v>
      </c>
      <c r="F58" s="96">
        <v>5921.6198130000002</v>
      </c>
      <c r="G58" s="85"/>
      <c r="H58" s="85"/>
      <c r="I58" s="85"/>
    </row>
    <row r="59" spans="1:9" ht="12.75" outlineLevel="3" x14ac:dyDescent="0.2">
      <c r="A59" s="34" t="s">
        <v>9</v>
      </c>
      <c r="B59" s="96">
        <v>14540.944745860001</v>
      </c>
      <c r="C59" s="96">
        <v>15238.346638020001</v>
      </c>
      <c r="D59" s="96">
        <v>16391.060114370001</v>
      </c>
      <c r="E59" s="96">
        <v>15884.362865409999</v>
      </c>
      <c r="F59" s="96">
        <v>15259.40558185</v>
      </c>
      <c r="G59" s="85"/>
      <c r="H59" s="85"/>
      <c r="I59" s="85"/>
    </row>
    <row r="60" spans="1:9" ht="12.75" outlineLevel="3" x14ac:dyDescent="0.2">
      <c r="A60" s="34" t="s">
        <v>99</v>
      </c>
      <c r="B60" s="96">
        <v>216.53395599999999</v>
      </c>
      <c r="C60" s="96">
        <v>226.91919528</v>
      </c>
      <c r="D60" s="96">
        <v>244.08462803</v>
      </c>
      <c r="E60" s="96">
        <v>236.53923384999999</v>
      </c>
      <c r="F60" s="96">
        <v>227.23279088000001</v>
      </c>
      <c r="G60" s="85"/>
      <c r="H60" s="85"/>
      <c r="I60" s="85"/>
    </row>
    <row r="61" spans="1:9" ht="12.75" outlineLevel="3" x14ac:dyDescent="0.2">
      <c r="A61" s="34" t="s">
        <v>104</v>
      </c>
      <c r="B61" s="96">
        <v>5608.8463485900002</v>
      </c>
      <c r="C61" s="96">
        <v>5957.7935596300003</v>
      </c>
      <c r="D61" s="96">
        <v>6739.3786531100004</v>
      </c>
      <c r="E61" s="96">
        <v>15072.86247878</v>
      </c>
      <c r="F61" s="96">
        <v>15058.888587519999</v>
      </c>
      <c r="G61" s="85"/>
      <c r="H61" s="85"/>
      <c r="I61" s="85"/>
    </row>
    <row r="62" spans="1:9" ht="12.75" outlineLevel="2" x14ac:dyDescent="0.2">
      <c r="A62" s="168" t="s">
        <v>22</v>
      </c>
      <c r="B62" s="196">
        <f t="shared" ref="B62:E62" si="13">SUM(B$63:B$63)</f>
        <v>1.3407676100000001</v>
      </c>
      <c r="C62" s="196">
        <f t="shared" si="13"/>
        <v>1.4021147199999999</v>
      </c>
      <c r="D62" s="196">
        <f t="shared" si="13"/>
        <v>1.5224261800000001</v>
      </c>
      <c r="E62" s="196">
        <f t="shared" si="13"/>
        <v>1.5179915399999999</v>
      </c>
      <c r="F62" s="196">
        <v>1.4626458200000001</v>
      </c>
      <c r="G62" s="85"/>
      <c r="H62" s="85"/>
      <c r="I62" s="85"/>
    </row>
    <row r="63" spans="1:9" ht="12.75" outlineLevel="3" x14ac:dyDescent="0.2">
      <c r="A63" s="34" t="s">
        <v>76</v>
      </c>
      <c r="B63" s="96">
        <v>1.3407676100000001</v>
      </c>
      <c r="C63" s="96">
        <v>1.4021147199999999</v>
      </c>
      <c r="D63" s="96">
        <v>1.5224261800000001</v>
      </c>
      <c r="E63" s="96">
        <v>1.5179915399999999</v>
      </c>
      <c r="F63" s="96">
        <v>1.4626458200000001</v>
      </c>
      <c r="G63" s="85"/>
      <c r="H63" s="85"/>
      <c r="I63" s="85"/>
    </row>
    <row r="64" spans="1:9" ht="12.75" outlineLevel="2" x14ac:dyDescent="0.2">
      <c r="A64" s="168" t="s">
        <v>144</v>
      </c>
      <c r="B64" s="196">
        <f t="shared" ref="B64:E64" si="14">SUM(B$65:B$67)</f>
        <v>415269.93272281002</v>
      </c>
      <c r="C64" s="196">
        <f t="shared" si="14"/>
        <v>435186.79795399</v>
      </c>
      <c r="D64" s="196">
        <f t="shared" si="14"/>
        <v>476649.69038858998</v>
      </c>
      <c r="E64" s="196">
        <f t="shared" si="14"/>
        <v>461915.00665530999</v>
      </c>
      <c r="F64" s="196">
        <v>454448.83625826001</v>
      </c>
      <c r="G64" s="85"/>
      <c r="H64" s="85"/>
      <c r="I64" s="85"/>
    </row>
    <row r="65" spans="1:9" ht="12.75" outlineLevel="3" x14ac:dyDescent="0.2">
      <c r="A65" s="34" t="s">
        <v>120</v>
      </c>
      <c r="B65" s="96">
        <v>72002.001000000004</v>
      </c>
      <c r="C65" s="96">
        <v>75455.307000000001</v>
      </c>
      <c r="D65" s="96">
        <v>81163.167000000001</v>
      </c>
      <c r="E65" s="96">
        <v>78654.168000000005</v>
      </c>
      <c r="F65" s="96">
        <v>75559.584000000003</v>
      </c>
      <c r="G65" s="85"/>
      <c r="H65" s="85"/>
      <c r="I65" s="85"/>
    </row>
    <row r="66" spans="1:9" ht="12.75" outlineLevel="3" x14ac:dyDescent="0.2">
      <c r="A66" s="34" t="s">
        <v>122</v>
      </c>
      <c r="B66" s="96">
        <v>24000.667000000001</v>
      </c>
      <c r="C66" s="96">
        <v>25151.769</v>
      </c>
      <c r="D66" s="96">
        <v>27054.388999999999</v>
      </c>
      <c r="E66" s="96">
        <v>26218.056</v>
      </c>
      <c r="F66" s="96">
        <v>25186.527999999998</v>
      </c>
      <c r="G66" s="85"/>
      <c r="H66" s="85"/>
      <c r="I66" s="85"/>
    </row>
    <row r="67" spans="1:9" ht="12.75" outlineLevel="3" x14ac:dyDescent="0.2">
      <c r="A67" s="34" t="s">
        <v>126</v>
      </c>
      <c r="B67" s="96">
        <v>319267.26472281001</v>
      </c>
      <c r="C67" s="96">
        <v>334579.72195399</v>
      </c>
      <c r="D67" s="96">
        <v>368432.13438859</v>
      </c>
      <c r="E67" s="96">
        <v>357042.78265531</v>
      </c>
      <c r="F67" s="96">
        <v>353702.72425825999</v>
      </c>
      <c r="G67" s="85"/>
      <c r="H67" s="85"/>
      <c r="I67" s="85"/>
    </row>
    <row r="68" spans="1:9" ht="12.75" outlineLevel="2" x14ac:dyDescent="0.2">
      <c r="A68" s="168" t="s">
        <v>6</v>
      </c>
      <c r="B68" s="196">
        <f t="shared" ref="B68:E68" si="15">SUM(B$69:B$69)</f>
        <v>40841.386423999997</v>
      </c>
      <c r="C68" s="196">
        <f t="shared" si="15"/>
        <v>42638.532496</v>
      </c>
      <c r="D68" s="196">
        <f t="shared" si="15"/>
        <v>45891.127500000002</v>
      </c>
      <c r="E68" s="196">
        <f t="shared" si="15"/>
        <v>45358.041647999999</v>
      </c>
      <c r="F68" s="196">
        <v>43704.409480000002</v>
      </c>
      <c r="G68" s="85"/>
      <c r="H68" s="85"/>
      <c r="I68" s="85"/>
    </row>
    <row r="69" spans="1:9" ht="12.75" outlineLevel="3" x14ac:dyDescent="0.2">
      <c r="A69" s="34" t="s">
        <v>94</v>
      </c>
      <c r="B69" s="96">
        <v>40841.386423999997</v>
      </c>
      <c r="C69" s="96">
        <v>42638.532496</v>
      </c>
      <c r="D69" s="96">
        <v>45891.127500000002</v>
      </c>
      <c r="E69" s="96">
        <v>45358.041647999999</v>
      </c>
      <c r="F69" s="96">
        <v>43704.409480000002</v>
      </c>
      <c r="G69" s="85"/>
      <c r="H69" s="85"/>
      <c r="I69" s="85"/>
    </row>
    <row r="70" spans="1:9" ht="15" outlineLevel="1" x14ac:dyDescent="0.25">
      <c r="A70" s="45" t="s">
        <v>113</v>
      </c>
      <c r="B70" s="35">
        <f t="shared" ref="B70:F70" si="16">B$71+B$77+B$79+B$88+B$89</f>
        <v>216449.10279367998</v>
      </c>
      <c r="C70" s="35">
        <f t="shared" si="16"/>
        <v>232069.07024202004</v>
      </c>
      <c r="D70" s="35">
        <f t="shared" si="16"/>
        <v>236134.89168031001</v>
      </c>
      <c r="E70" s="35">
        <f t="shared" si="16"/>
        <v>231756.99088461002</v>
      </c>
      <c r="F70" s="35">
        <f t="shared" si="16"/>
        <v>220303.63134255001</v>
      </c>
      <c r="G70" s="85"/>
      <c r="H70" s="85"/>
      <c r="I70" s="85"/>
    </row>
    <row r="71" spans="1:9" ht="12.75" outlineLevel="2" x14ac:dyDescent="0.2">
      <c r="A71" s="168" t="s">
        <v>143</v>
      </c>
      <c r="B71" s="196">
        <f t="shared" ref="B71:E71" si="17">SUM(B$72:B$76)</f>
        <v>140833.80311661999</v>
      </c>
      <c r="C71" s="196">
        <f t="shared" si="17"/>
        <v>153455.44023684002</v>
      </c>
      <c r="D71" s="196">
        <f t="shared" si="17"/>
        <v>162602.18883142</v>
      </c>
      <c r="E71" s="196">
        <f t="shared" si="17"/>
        <v>160529.42095819002</v>
      </c>
      <c r="F71" s="196">
        <v>154567.99906462</v>
      </c>
      <c r="G71" s="85"/>
      <c r="H71" s="85"/>
      <c r="I71" s="85"/>
    </row>
    <row r="72" spans="1:9" ht="12.75" outlineLevel="3" x14ac:dyDescent="0.2">
      <c r="A72" s="34" t="s">
        <v>11</v>
      </c>
      <c r="B72" s="96">
        <v>456.63837268999998</v>
      </c>
      <c r="C72" s="96">
        <v>477.97529172999998</v>
      </c>
      <c r="D72" s="96">
        <v>516.84894581000003</v>
      </c>
      <c r="E72" s="96">
        <v>451.10630146</v>
      </c>
      <c r="F72" s="96">
        <v>404.86248533999998</v>
      </c>
      <c r="G72" s="85"/>
      <c r="H72" s="85"/>
      <c r="I72" s="85"/>
    </row>
    <row r="73" spans="1:9" ht="12.75" outlineLevel="3" x14ac:dyDescent="0.2">
      <c r="A73" s="34" t="s">
        <v>98</v>
      </c>
      <c r="B73" s="96">
        <v>3050.1432933199999</v>
      </c>
      <c r="C73" s="96">
        <v>9518.3667486300001</v>
      </c>
      <c r="D73" s="96">
        <v>7412.3609181399997</v>
      </c>
      <c r="E73" s="96">
        <v>7137.7718522200003</v>
      </c>
      <c r="F73" s="96">
        <v>6857.9311295500002</v>
      </c>
      <c r="G73" s="85"/>
      <c r="H73" s="85"/>
      <c r="I73" s="85"/>
    </row>
    <row r="74" spans="1:9" ht="12.75" outlineLevel="3" x14ac:dyDescent="0.2">
      <c r="A74" s="34" t="s">
        <v>78</v>
      </c>
      <c r="B74" s="96">
        <v>0</v>
      </c>
      <c r="C74" s="96">
        <v>0</v>
      </c>
      <c r="D74" s="96">
        <v>148.88030499999999</v>
      </c>
      <c r="E74" s="96">
        <v>148.44663499999999</v>
      </c>
      <c r="F74" s="96">
        <v>143.03429499999999</v>
      </c>
      <c r="G74" s="85"/>
      <c r="H74" s="85"/>
      <c r="I74" s="85"/>
    </row>
    <row r="75" spans="1:9" ht="12.75" outlineLevel="3" x14ac:dyDescent="0.2">
      <c r="A75" s="34" t="s">
        <v>67</v>
      </c>
      <c r="B75" s="96">
        <v>9418.9829975699995</v>
      </c>
      <c r="C75" s="96">
        <v>9922.7143563200007</v>
      </c>
      <c r="D75" s="96">
        <v>10801.159387469999</v>
      </c>
      <c r="E75" s="96">
        <v>10738.68801543</v>
      </c>
      <c r="F75" s="96">
        <v>10287.64808393</v>
      </c>
      <c r="G75" s="85"/>
      <c r="H75" s="85"/>
      <c r="I75" s="85"/>
    </row>
    <row r="76" spans="1:9" ht="12.75" outlineLevel="3" x14ac:dyDescent="0.2">
      <c r="A76" s="34" t="s">
        <v>94</v>
      </c>
      <c r="B76" s="96">
        <v>127908.03845304</v>
      </c>
      <c r="C76" s="96">
        <v>133536.38384016001</v>
      </c>
      <c r="D76" s="96">
        <v>143722.93927500001</v>
      </c>
      <c r="E76" s="96">
        <v>142053.40815408001</v>
      </c>
      <c r="F76" s="96">
        <v>136874.5230708</v>
      </c>
      <c r="G76" s="85"/>
      <c r="H76" s="85"/>
      <c r="I76" s="85"/>
    </row>
    <row r="77" spans="1:9" ht="12.75" outlineLevel="2" x14ac:dyDescent="0.2">
      <c r="A77" s="168" t="s">
        <v>4</v>
      </c>
      <c r="B77" s="196">
        <f t="shared" ref="B77:E77" si="18">SUM(B$78:B$78)</f>
        <v>4679.0669948200002</v>
      </c>
      <c r="C77" s="196">
        <f t="shared" si="18"/>
        <v>4290.54578606</v>
      </c>
      <c r="D77" s="196">
        <f t="shared" si="18"/>
        <v>4615.1065842899998</v>
      </c>
      <c r="E77" s="196">
        <f t="shared" si="18"/>
        <v>4472.4396796700003</v>
      </c>
      <c r="F77" s="196">
        <v>4296.4751932899999</v>
      </c>
      <c r="G77" s="85"/>
      <c r="H77" s="85"/>
      <c r="I77" s="85"/>
    </row>
    <row r="78" spans="1:9" ht="12.75" outlineLevel="3" x14ac:dyDescent="0.2">
      <c r="A78" s="34" t="s">
        <v>103</v>
      </c>
      <c r="B78" s="96">
        <v>4679.0669948200002</v>
      </c>
      <c r="C78" s="96">
        <v>4290.54578606</v>
      </c>
      <c r="D78" s="96">
        <v>4615.1065842899998</v>
      </c>
      <c r="E78" s="96">
        <v>4472.4396796700003</v>
      </c>
      <c r="F78" s="96">
        <v>4296.4751932899999</v>
      </c>
      <c r="G78" s="85"/>
      <c r="H78" s="85"/>
      <c r="I78" s="85"/>
    </row>
    <row r="79" spans="1:9" ht="12.75" outlineLevel="2" x14ac:dyDescent="0.2">
      <c r="A79" s="168" t="s">
        <v>22</v>
      </c>
      <c r="B79" s="196">
        <f t="shared" ref="B79:E79" si="19">SUM(B$80:B$87)</f>
        <v>68227.550551149994</v>
      </c>
      <c r="C79" s="196">
        <f t="shared" si="19"/>
        <v>71495.211779420002</v>
      </c>
      <c r="D79" s="196">
        <f t="shared" si="19"/>
        <v>65874.005242879997</v>
      </c>
      <c r="E79" s="196">
        <f t="shared" si="19"/>
        <v>63746.894540999994</v>
      </c>
      <c r="F79" s="196">
        <v>58540.593559419998</v>
      </c>
      <c r="G79" s="85"/>
      <c r="H79" s="85"/>
      <c r="I79" s="85"/>
    </row>
    <row r="80" spans="1:9" ht="12.75" outlineLevel="3" x14ac:dyDescent="0.2">
      <c r="A80" s="34" t="s">
        <v>66</v>
      </c>
      <c r="B80" s="96">
        <v>978.60044465999999</v>
      </c>
      <c r="C80" s="96">
        <v>1023.37652194</v>
      </c>
      <c r="D80" s="96">
        <v>0</v>
      </c>
      <c r="E80" s="96">
        <v>0</v>
      </c>
      <c r="F80" s="96">
        <v>0</v>
      </c>
      <c r="G80" s="85"/>
      <c r="H80" s="85"/>
      <c r="I80" s="85"/>
    </row>
    <row r="81" spans="1:9" ht="12.75" outlineLevel="3" x14ac:dyDescent="0.2">
      <c r="A81" s="34" t="s">
        <v>137</v>
      </c>
      <c r="B81" s="96">
        <v>2419.2672336000001</v>
      </c>
      <c r="C81" s="96">
        <v>2535.2983152000002</v>
      </c>
      <c r="D81" s="96">
        <v>2727.0824112</v>
      </c>
      <c r="E81" s="96">
        <v>2642.7800447999998</v>
      </c>
      <c r="F81" s="96">
        <v>0</v>
      </c>
      <c r="G81" s="85"/>
      <c r="H81" s="85"/>
      <c r="I81" s="85"/>
    </row>
    <row r="82" spans="1:9" ht="12.75" outlineLevel="3" x14ac:dyDescent="0.2">
      <c r="A82" s="34" t="s">
        <v>123</v>
      </c>
      <c r="B82" s="96">
        <v>1114.48297594</v>
      </c>
      <c r="C82" s="96">
        <v>1165.4763881399999</v>
      </c>
      <c r="D82" s="96">
        <v>1265.48258506</v>
      </c>
      <c r="E82" s="96">
        <v>1135.61675092</v>
      </c>
      <c r="F82" s="96">
        <v>1094.21235017</v>
      </c>
      <c r="G82" s="85"/>
      <c r="H82" s="85"/>
      <c r="I82" s="85"/>
    </row>
    <row r="83" spans="1:9" ht="12.75" outlineLevel="3" x14ac:dyDescent="0.2">
      <c r="A83" s="34" t="s">
        <v>155</v>
      </c>
      <c r="B83" s="96">
        <v>12000.333500000001</v>
      </c>
      <c r="C83" s="96">
        <v>12575.8845</v>
      </c>
      <c r="D83" s="96">
        <v>13527.1945</v>
      </c>
      <c r="E83" s="96">
        <v>13109.028</v>
      </c>
      <c r="F83" s="96">
        <v>12593.263999999999</v>
      </c>
      <c r="G83" s="85"/>
      <c r="H83" s="85"/>
      <c r="I83" s="85"/>
    </row>
    <row r="84" spans="1:9" ht="12.75" outlineLevel="3" x14ac:dyDescent="0.2">
      <c r="A84" s="34" t="s">
        <v>71</v>
      </c>
      <c r="B84" s="96">
        <v>1729.9680773600001</v>
      </c>
      <c r="C84" s="96">
        <v>1812.93950952</v>
      </c>
      <c r="D84" s="96">
        <v>1950.0803591199999</v>
      </c>
      <c r="E84" s="96">
        <v>1889.7974764799999</v>
      </c>
      <c r="F84" s="96">
        <v>1652.73996736</v>
      </c>
      <c r="G84" s="85"/>
      <c r="H84" s="85"/>
      <c r="I84" s="85"/>
    </row>
    <row r="85" spans="1:9" ht="12.75" outlineLevel="3" x14ac:dyDescent="0.2">
      <c r="A85" s="34" t="s">
        <v>74</v>
      </c>
      <c r="B85" s="96">
        <v>37252.00874664</v>
      </c>
      <c r="C85" s="96">
        <v>39038.661666419997</v>
      </c>
      <c r="D85" s="96">
        <v>41991.763631529997</v>
      </c>
      <c r="E85" s="96">
        <v>40693.671198049997</v>
      </c>
      <c r="F85" s="96">
        <v>39092.611940889998</v>
      </c>
      <c r="G85" s="85"/>
      <c r="H85" s="85"/>
      <c r="I85" s="85"/>
    </row>
    <row r="86" spans="1:9" ht="12.75" outlineLevel="3" x14ac:dyDescent="0.2">
      <c r="A86" s="34" t="s">
        <v>160</v>
      </c>
      <c r="B86" s="96">
        <v>3914.35878353</v>
      </c>
      <c r="C86" s="96">
        <v>4102.0963253399996</v>
      </c>
      <c r="D86" s="96">
        <v>4412.4017559699996</v>
      </c>
      <c r="E86" s="96">
        <v>4276.0010707499996</v>
      </c>
      <c r="F86" s="96">
        <v>4107.7653010000004</v>
      </c>
      <c r="G86" s="85"/>
      <c r="H86" s="85"/>
      <c r="I86" s="85"/>
    </row>
    <row r="87" spans="1:9" ht="12.75" outlineLevel="3" x14ac:dyDescent="0.2">
      <c r="A87" s="34" t="s">
        <v>31</v>
      </c>
      <c r="B87" s="96">
        <v>8818.5307894199996</v>
      </c>
      <c r="C87" s="96">
        <v>9241.4785528600005</v>
      </c>
      <c r="D87" s="96">
        <v>0</v>
      </c>
      <c r="E87" s="96">
        <v>0</v>
      </c>
      <c r="F87" s="96">
        <v>0</v>
      </c>
      <c r="G87" s="85"/>
      <c r="H87" s="85"/>
      <c r="I87" s="85"/>
    </row>
    <row r="88" spans="1:9" ht="12.75" outlineLevel="2" x14ac:dyDescent="0.2">
      <c r="A88" s="168" t="s">
        <v>144</v>
      </c>
      <c r="B88" s="196"/>
      <c r="C88" s="196"/>
      <c r="D88" s="196"/>
      <c r="E88" s="196"/>
      <c r="F88" s="196"/>
      <c r="G88" s="85"/>
      <c r="H88" s="85"/>
      <c r="I88" s="85"/>
    </row>
    <row r="89" spans="1:9" ht="12.75" outlineLevel="2" x14ac:dyDescent="0.2">
      <c r="A89" s="168" t="s">
        <v>6</v>
      </c>
      <c r="B89" s="196">
        <f t="shared" ref="B89:E89" si="20">SUM(B$90:B$90)</f>
        <v>2708.68213109</v>
      </c>
      <c r="C89" s="196">
        <f t="shared" si="20"/>
        <v>2827.8724397000001</v>
      </c>
      <c r="D89" s="196">
        <f t="shared" si="20"/>
        <v>3043.5910217199998</v>
      </c>
      <c r="E89" s="196">
        <f t="shared" si="20"/>
        <v>3008.2357057499999</v>
      </c>
      <c r="F89" s="196">
        <v>2898.56352522</v>
      </c>
      <c r="G89" s="85"/>
      <c r="H89" s="85"/>
      <c r="I89" s="85"/>
    </row>
    <row r="90" spans="1:9" ht="12.75" outlineLevel="3" x14ac:dyDescent="0.2">
      <c r="A90" s="34" t="s">
        <v>94</v>
      </c>
      <c r="B90" s="96">
        <v>2708.68213109</v>
      </c>
      <c r="C90" s="96">
        <v>2827.8724397000001</v>
      </c>
      <c r="D90" s="96">
        <v>3043.5910217199998</v>
      </c>
      <c r="E90" s="96">
        <v>3008.2357057499999</v>
      </c>
      <c r="F90" s="96">
        <v>2898.56352522</v>
      </c>
      <c r="G90" s="85"/>
      <c r="H90" s="85"/>
      <c r="I90" s="85"/>
    </row>
    <row r="91" spans="1:9" x14ac:dyDescent="0.2">
      <c r="B91" s="136"/>
      <c r="C91" s="136"/>
      <c r="D91" s="136"/>
      <c r="E91" s="136"/>
      <c r="F91" s="136"/>
      <c r="G91" s="85"/>
      <c r="H91" s="85"/>
      <c r="I91" s="85"/>
    </row>
    <row r="92" spans="1:9" x14ac:dyDescent="0.2">
      <c r="B92" s="136"/>
      <c r="C92" s="136"/>
      <c r="D92" s="136"/>
      <c r="E92" s="136"/>
      <c r="F92" s="136"/>
      <c r="G92" s="85"/>
      <c r="H92" s="85"/>
      <c r="I92" s="85"/>
    </row>
    <row r="93" spans="1:9" x14ac:dyDescent="0.2">
      <c r="B93" s="136"/>
      <c r="C93" s="136"/>
      <c r="D93" s="136"/>
      <c r="E93" s="136"/>
      <c r="F93" s="136"/>
      <c r="G93" s="85"/>
      <c r="H93" s="85"/>
      <c r="I93" s="85"/>
    </row>
    <row r="94" spans="1:9" x14ac:dyDescent="0.2">
      <c r="B94" s="136"/>
      <c r="C94" s="136"/>
      <c r="D94" s="136"/>
      <c r="E94" s="136"/>
      <c r="F94" s="136"/>
      <c r="G94" s="85"/>
      <c r="H94" s="85"/>
      <c r="I94" s="85"/>
    </row>
    <row r="95" spans="1:9" x14ac:dyDescent="0.2">
      <c r="B95" s="136"/>
      <c r="C95" s="136"/>
      <c r="D95" s="136"/>
      <c r="E95" s="136"/>
      <c r="F95" s="136"/>
      <c r="G95" s="85"/>
      <c r="H95" s="85"/>
      <c r="I95" s="85"/>
    </row>
    <row r="96" spans="1:9" x14ac:dyDescent="0.2">
      <c r="B96" s="136"/>
      <c r="C96" s="136"/>
      <c r="D96" s="136"/>
      <c r="E96" s="136"/>
      <c r="F96" s="136"/>
      <c r="G96" s="85"/>
      <c r="H96" s="85"/>
      <c r="I96" s="85"/>
    </row>
    <row r="97" spans="2:9" x14ac:dyDescent="0.2">
      <c r="B97" s="136"/>
      <c r="C97" s="136"/>
      <c r="D97" s="136"/>
      <c r="E97" s="136"/>
      <c r="F97" s="136"/>
      <c r="G97" s="85"/>
      <c r="H97" s="85"/>
      <c r="I97" s="85"/>
    </row>
    <row r="98" spans="2:9" x14ac:dyDescent="0.2">
      <c r="B98" s="136"/>
      <c r="C98" s="136"/>
      <c r="D98" s="136"/>
      <c r="E98" s="136"/>
      <c r="F98" s="136"/>
      <c r="G98" s="85"/>
      <c r="H98" s="85"/>
      <c r="I98" s="85"/>
    </row>
    <row r="99" spans="2:9" x14ac:dyDescent="0.2">
      <c r="B99" s="136"/>
      <c r="C99" s="136"/>
      <c r="D99" s="136"/>
      <c r="E99" s="136"/>
      <c r="F99" s="136"/>
      <c r="G99" s="85"/>
      <c r="H99" s="85"/>
      <c r="I99" s="85"/>
    </row>
    <row r="100" spans="2:9" x14ac:dyDescent="0.2">
      <c r="B100" s="136"/>
      <c r="C100" s="136"/>
      <c r="D100" s="136"/>
      <c r="E100" s="136"/>
      <c r="F100" s="136"/>
      <c r="G100" s="85"/>
      <c r="H100" s="85"/>
      <c r="I100" s="85"/>
    </row>
    <row r="101" spans="2:9" x14ac:dyDescent="0.2">
      <c r="B101" s="136"/>
      <c r="C101" s="136"/>
      <c r="D101" s="136"/>
      <c r="E101" s="136"/>
      <c r="F101" s="136"/>
      <c r="G101" s="85"/>
      <c r="H101" s="85"/>
      <c r="I101" s="85"/>
    </row>
    <row r="102" spans="2:9" x14ac:dyDescent="0.2">
      <c r="B102" s="136"/>
      <c r="C102" s="136"/>
      <c r="D102" s="136"/>
      <c r="E102" s="136"/>
      <c r="F102" s="136"/>
      <c r="G102" s="85"/>
      <c r="H102" s="85"/>
      <c r="I102" s="85"/>
    </row>
    <row r="103" spans="2:9" x14ac:dyDescent="0.2">
      <c r="B103" s="136"/>
      <c r="C103" s="136"/>
      <c r="D103" s="136"/>
      <c r="E103" s="136"/>
      <c r="F103" s="136"/>
      <c r="G103" s="85"/>
      <c r="H103" s="85"/>
      <c r="I103" s="85"/>
    </row>
    <row r="104" spans="2:9" x14ac:dyDescent="0.2">
      <c r="B104" s="136"/>
      <c r="C104" s="136"/>
      <c r="D104" s="136"/>
      <c r="E104" s="136"/>
      <c r="F104" s="136"/>
      <c r="G104" s="85"/>
      <c r="H104" s="85"/>
      <c r="I104" s="85"/>
    </row>
    <row r="105" spans="2:9" x14ac:dyDescent="0.2">
      <c r="B105" s="136"/>
      <c r="C105" s="136"/>
      <c r="D105" s="136"/>
      <c r="E105" s="136"/>
      <c r="F105" s="136"/>
      <c r="G105" s="85"/>
      <c r="H105" s="85"/>
      <c r="I105" s="85"/>
    </row>
    <row r="106" spans="2:9" x14ac:dyDescent="0.2">
      <c r="B106" s="136"/>
      <c r="C106" s="136"/>
      <c r="D106" s="136"/>
      <c r="E106" s="136"/>
      <c r="F106" s="136"/>
      <c r="G106" s="85"/>
      <c r="H106" s="85"/>
      <c r="I106" s="85"/>
    </row>
    <row r="107" spans="2:9" x14ac:dyDescent="0.2">
      <c r="B107" s="136"/>
      <c r="C107" s="136"/>
      <c r="D107" s="136"/>
      <c r="E107" s="136"/>
      <c r="F107" s="136"/>
      <c r="G107" s="85"/>
      <c r="H107" s="85"/>
      <c r="I107" s="85"/>
    </row>
    <row r="108" spans="2:9" x14ac:dyDescent="0.2">
      <c r="B108" s="136"/>
      <c r="C108" s="136"/>
      <c r="D108" s="136"/>
      <c r="E108" s="136"/>
      <c r="F108" s="136"/>
      <c r="G108" s="85"/>
      <c r="H108" s="85"/>
      <c r="I108" s="85"/>
    </row>
    <row r="109" spans="2:9" x14ac:dyDescent="0.2">
      <c r="B109" s="136"/>
      <c r="C109" s="136"/>
      <c r="D109" s="136"/>
      <c r="E109" s="136"/>
      <c r="F109" s="136"/>
      <c r="G109" s="85"/>
      <c r="H109" s="85"/>
      <c r="I109" s="85"/>
    </row>
    <row r="110" spans="2:9" x14ac:dyDescent="0.2">
      <c r="B110" s="136"/>
      <c r="C110" s="136"/>
      <c r="D110" s="136"/>
      <c r="E110" s="136"/>
      <c r="F110" s="136"/>
      <c r="G110" s="85"/>
      <c r="H110" s="85"/>
      <c r="I110" s="85"/>
    </row>
    <row r="111" spans="2:9" x14ac:dyDescent="0.2">
      <c r="B111" s="136"/>
      <c r="C111" s="136"/>
      <c r="D111" s="136"/>
      <c r="E111" s="136"/>
      <c r="F111" s="136"/>
      <c r="G111" s="85"/>
      <c r="H111" s="85"/>
      <c r="I111" s="85"/>
    </row>
    <row r="112" spans="2:9" x14ac:dyDescent="0.2">
      <c r="B112" s="136"/>
      <c r="C112" s="136"/>
      <c r="D112" s="136"/>
      <c r="E112" s="136"/>
      <c r="F112" s="136"/>
      <c r="G112" s="85"/>
      <c r="H112" s="85"/>
      <c r="I112" s="85"/>
    </row>
    <row r="113" spans="2:9" x14ac:dyDescent="0.2">
      <c r="B113" s="136"/>
      <c r="C113" s="136"/>
      <c r="D113" s="136"/>
      <c r="E113" s="136"/>
      <c r="F113" s="136"/>
      <c r="G113" s="85"/>
      <c r="H113" s="85"/>
      <c r="I113" s="85"/>
    </row>
    <row r="114" spans="2:9" x14ac:dyDescent="0.2">
      <c r="B114" s="136"/>
      <c r="C114" s="136"/>
      <c r="D114" s="136"/>
      <c r="E114" s="136"/>
      <c r="F114" s="136"/>
      <c r="G114" s="85"/>
      <c r="H114" s="85"/>
      <c r="I114" s="85"/>
    </row>
    <row r="115" spans="2:9" x14ac:dyDescent="0.2">
      <c r="B115" s="136"/>
      <c r="C115" s="136"/>
      <c r="D115" s="136"/>
      <c r="E115" s="136"/>
      <c r="F115" s="136"/>
      <c r="G115" s="85"/>
      <c r="H115" s="85"/>
      <c r="I115" s="85"/>
    </row>
    <row r="116" spans="2:9" x14ac:dyDescent="0.2">
      <c r="B116" s="136"/>
      <c r="C116" s="136"/>
      <c r="D116" s="136"/>
      <c r="E116" s="136"/>
      <c r="F116" s="136"/>
      <c r="G116" s="85"/>
      <c r="H116" s="85"/>
      <c r="I116" s="85"/>
    </row>
    <row r="117" spans="2:9" x14ac:dyDescent="0.2">
      <c r="B117" s="136"/>
      <c r="C117" s="136"/>
      <c r="D117" s="136"/>
      <c r="E117" s="136"/>
      <c r="F117" s="136"/>
      <c r="G117" s="85"/>
      <c r="H117" s="85"/>
      <c r="I117" s="85"/>
    </row>
    <row r="118" spans="2:9" x14ac:dyDescent="0.2">
      <c r="B118" s="136"/>
      <c r="C118" s="136"/>
      <c r="D118" s="136"/>
      <c r="E118" s="136"/>
      <c r="F118" s="136"/>
      <c r="G118" s="85"/>
      <c r="H118" s="85"/>
      <c r="I118" s="85"/>
    </row>
    <row r="119" spans="2:9" x14ac:dyDescent="0.2">
      <c r="B119" s="136"/>
      <c r="C119" s="136"/>
      <c r="D119" s="136"/>
      <c r="E119" s="136"/>
      <c r="F119" s="136"/>
      <c r="G119" s="85"/>
      <c r="H119" s="85"/>
      <c r="I119" s="85"/>
    </row>
    <row r="120" spans="2:9" x14ac:dyDescent="0.2">
      <c r="B120" s="136"/>
      <c r="C120" s="136"/>
      <c r="D120" s="136"/>
      <c r="E120" s="136"/>
      <c r="F120" s="136"/>
      <c r="G120" s="85"/>
      <c r="H120" s="85"/>
      <c r="I120" s="85"/>
    </row>
    <row r="121" spans="2:9" x14ac:dyDescent="0.2">
      <c r="B121" s="136"/>
      <c r="C121" s="136"/>
      <c r="D121" s="136"/>
      <c r="E121" s="136"/>
      <c r="F121" s="136"/>
      <c r="G121" s="85"/>
      <c r="H121" s="85"/>
      <c r="I121" s="85"/>
    </row>
    <row r="122" spans="2:9" x14ac:dyDescent="0.2">
      <c r="B122" s="136"/>
      <c r="C122" s="136"/>
      <c r="D122" s="136"/>
      <c r="E122" s="136"/>
      <c r="F122" s="136"/>
      <c r="G122" s="85"/>
      <c r="H122" s="85"/>
      <c r="I122" s="85"/>
    </row>
    <row r="123" spans="2:9" x14ac:dyDescent="0.2">
      <c r="B123" s="136"/>
      <c r="C123" s="136"/>
      <c r="D123" s="136"/>
      <c r="E123" s="136"/>
      <c r="F123" s="136"/>
      <c r="G123" s="85"/>
      <c r="H123" s="85"/>
      <c r="I123" s="85"/>
    </row>
    <row r="124" spans="2:9" x14ac:dyDescent="0.2">
      <c r="B124" s="136"/>
      <c r="C124" s="136"/>
      <c r="D124" s="136"/>
      <c r="E124" s="136"/>
      <c r="F124" s="136"/>
      <c r="G124" s="85"/>
      <c r="H124" s="85"/>
      <c r="I124" s="85"/>
    </row>
    <row r="125" spans="2:9" x14ac:dyDescent="0.2">
      <c r="B125" s="136"/>
      <c r="C125" s="136"/>
      <c r="D125" s="136"/>
      <c r="E125" s="136"/>
      <c r="F125" s="136"/>
      <c r="G125" s="85"/>
      <c r="H125" s="85"/>
      <c r="I125" s="85"/>
    </row>
    <row r="126" spans="2:9" x14ac:dyDescent="0.2">
      <c r="B126" s="136"/>
      <c r="C126" s="136"/>
      <c r="D126" s="136"/>
      <c r="E126" s="136"/>
      <c r="F126" s="136"/>
      <c r="G126" s="85"/>
      <c r="H126" s="85"/>
      <c r="I126" s="85"/>
    </row>
    <row r="127" spans="2:9" x14ac:dyDescent="0.2">
      <c r="B127" s="136"/>
      <c r="C127" s="136"/>
      <c r="D127" s="136"/>
      <c r="E127" s="136"/>
      <c r="F127" s="136"/>
      <c r="G127" s="85"/>
      <c r="H127" s="85"/>
      <c r="I127" s="85"/>
    </row>
    <row r="128" spans="2:9" x14ac:dyDescent="0.2">
      <c r="B128" s="136"/>
      <c r="C128" s="136"/>
      <c r="D128" s="136"/>
      <c r="E128" s="136"/>
      <c r="F128" s="136"/>
      <c r="G128" s="85"/>
      <c r="H128" s="85"/>
      <c r="I128" s="85"/>
    </row>
    <row r="129" spans="2:9" x14ac:dyDescent="0.2">
      <c r="B129" s="136"/>
      <c r="C129" s="136"/>
      <c r="D129" s="136"/>
      <c r="E129" s="136"/>
      <c r="F129" s="136"/>
      <c r="G129" s="85"/>
      <c r="H129" s="85"/>
      <c r="I129" s="85"/>
    </row>
    <row r="130" spans="2:9" x14ac:dyDescent="0.2">
      <c r="B130" s="136"/>
      <c r="C130" s="136"/>
      <c r="D130" s="136"/>
      <c r="E130" s="136"/>
      <c r="F130" s="136"/>
      <c r="G130" s="85"/>
      <c r="H130" s="85"/>
      <c r="I130" s="85"/>
    </row>
    <row r="131" spans="2:9" x14ac:dyDescent="0.2">
      <c r="B131" s="136"/>
      <c r="C131" s="136"/>
      <c r="D131" s="136"/>
      <c r="E131" s="136"/>
      <c r="F131" s="136"/>
      <c r="G131" s="85"/>
      <c r="H131" s="85"/>
      <c r="I131" s="85"/>
    </row>
    <row r="132" spans="2:9" x14ac:dyDescent="0.2">
      <c r="B132" s="136"/>
      <c r="C132" s="136"/>
      <c r="D132" s="136"/>
      <c r="E132" s="136"/>
      <c r="F132" s="136"/>
      <c r="G132" s="85"/>
      <c r="H132" s="85"/>
      <c r="I132" s="85"/>
    </row>
    <row r="133" spans="2:9" x14ac:dyDescent="0.2">
      <c r="B133" s="136"/>
      <c r="C133" s="136"/>
      <c r="D133" s="136"/>
      <c r="E133" s="136"/>
      <c r="F133" s="136"/>
      <c r="G133" s="85"/>
      <c r="H133" s="85"/>
      <c r="I133" s="85"/>
    </row>
    <row r="134" spans="2:9" x14ac:dyDescent="0.2">
      <c r="B134" s="136"/>
      <c r="C134" s="136"/>
      <c r="D134" s="136"/>
      <c r="E134" s="136"/>
      <c r="F134" s="136"/>
      <c r="G134" s="85"/>
      <c r="H134" s="85"/>
      <c r="I134" s="85"/>
    </row>
    <row r="135" spans="2:9" x14ac:dyDescent="0.2">
      <c r="B135" s="136"/>
      <c r="C135" s="136"/>
      <c r="D135" s="136"/>
      <c r="E135" s="136"/>
      <c r="F135" s="136"/>
      <c r="G135" s="85"/>
      <c r="H135" s="85"/>
      <c r="I135" s="85"/>
    </row>
    <row r="136" spans="2:9" x14ac:dyDescent="0.2">
      <c r="B136" s="136"/>
      <c r="C136" s="136"/>
      <c r="D136" s="136"/>
      <c r="E136" s="136"/>
      <c r="F136" s="136"/>
      <c r="G136" s="85"/>
      <c r="H136" s="85"/>
      <c r="I136" s="85"/>
    </row>
    <row r="137" spans="2:9" x14ac:dyDescent="0.2">
      <c r="B137" s="136"/>
      <c r="C137" s="136"/>
      <c r="D137" s="136"/>
      <c r="E137" s="136"/>
      <c r="F137" s="136"/>
      <c r="G137" s="85"/>
      <c r="H137" s="85"/>
      <c r="I137" s="85"/>
    </row>
    <row r="138" spans="2:9" x14ac:dyDescent="0.2">
      <c r="B138" s="136"/>
      <c r="C138" s="136"/>
      <c r="D138" s="136"/>
      <c r="E138" s="136"/>
      <c r="F138" s="136"/>
      <c r="G138" s="85"/>
      <c r="H138" s="85"/>
      <c r="I138" s="85"/>
    </row>
    <row r="139" spans="2:9" x14ac:dyDescent="0.2">
      <c r="B139" s="136"/>
      <c r="C139" s="136"/>
      <c r="D139" s="136"/>
      <c r="E139" s="136"/>
      <c r="F139" s="136"/>
      <c r="G139" s="85"/>
      <c r="H139" s="85"/>
      <c r="I139" s="85"/>
    </row>
    <row r="140" spans="2:9" x14ac:dyDescent="0.2">
      <c r="B140" s="136"/>
      <c r="C140" s="136"/>
      <c r="D140" s="136"/>
      <c r="E140" s="136"/>
      <c r="F140" s="136"/>
      <c r="G140" s="85"/>
      <c r="H140" s="85"/>
      <c r="I140" s="85"/>
    </row>
    <row r="141" spans="2:9" x14ac:dyDescent="0.2">
      <c r="B141" s="136"/>
      <c r="C141" s="136"/>
      <c r="D141" s="136"/>
      <c r="E141" s="136"/>
      <c r="F141" s="136"/>
      <c r="G141" s="85"/>
      <c r="H141" s="85"/>
      <c r="I141" s="85"/>
    </row>
    <row r="142" spans="2:9" x14ac:dyDescent="0.2">
      <c r="B142" s="136"/>
      <c r="C142" s="136"/>
      <c r="D142" s="136"/>
      <c r="E142" s="136"/>
      <c r="F142" s="136"/>
      <c r="G142" s="85"/>
      <c r="H142" s="85"/>
      <c r="I142" s="85"/>
    </row>
    <row r="143" spans="2:9" x14ac:dyDescent="0.2">
      <c r="B143" s="136"/>
      <c r="C143" s="136"/>
      <c r="D143" s="136"/>
      <c r="E143" s="136"/>
      <c r="F143" s="136"/>
      <c r="G143" s="85"/>
      <c r="H143" s="85"/>
      <c r="I143" s="85"/>
    </row>
    <row r="144" spans="2:9" x14ac:dyDescent="0.2">
      <c r="B144" s="136"/>
      <c r="C144" s="136"/>
      <c r="D144" s="136"/>
      <c r="E144" s="136"/>
      <c r="F144" s="136"/>
      <c r="G144" s="85"/>
      <c r="H144" s="85"/>
      <c r="I144" s="85"/>
    </row>
    <row r="145" spans="2:9" x14ac:dyDescent="0.2">
      <c r="B145" s="136"/>
      <c r="C145" s="136"/>
      <c r="D145" s="136"/>
      <c r="E145" s="136"/>
      <c r="F145" s="136"/>
      <c r="G145" s="85"/>
      <c r="H145" s="85"/>
      <c r="I145" s="85"/>
    </row>
    <row r="146" spans="2:9" x14ac:dyDescent="0.2">
      <c r="B146" s="136"/>
      <c r="C146" s="136"/>
      <c r="D146" s="136"/>
      <c r="E146" s="136"/>
      <c r="F146" s="136"/>
      <c r="G146" s="85"/>
      <c r="H146" s="85"/>
      <c r="I146" s="85"/>
    </row>
    <row r="147" spans="2:9" x14ac:dyDescent="0.2">
      <c r="B147" s="136"/>
      <c r="C147" s="136"/>
      <c r="D147" s="136"/>
      <c r="E147" s="136"/>
      <c r="F147" s="136"/>
      <c r="G147" s="85"/>
      <c r="H147" s="85"/>
      <c r="I147" s="85"/>
    </row>
    <row r="148" spans="2:9" x14ac:dyDescent="0.2">
      <c r="B148" s="136"/>
      <c r="C148" s="136"/>
      <c r="D148" s="136"/>
      <c r="E148" s="136"/>
      <c r="F148" s="136"/>
      <c r="G148" s="85"/>
      <c r="H148" s="85"/>
      <c r="I148" s="85"/>
    </row>
    <row r="149" spans="2:9" x14ac:dyDescent="0.2">
      <c r="B149" s="136"/>
      <c r="C149" s="136"/>
      <c r="D149" s="136"/>
      <c r="E149" s="136"/>
      <c r="F149" s="136"/>
      <c r="G149" s="85"/>
      <c r="H149" s="85"/>
      <c r="I149" s="85"/>
    </row>
    <row r="150" spans="2:9" x14ac:dyDescent="0.2">
      <c r="B150" s="136"/>
      <c r="C150" s="136"/>
      <c r="D150" s="136"/>
      <c r="E150" s="136"/>
      <c r="F150" s="136"/>
      <c r="G150" s="85"/>
      <c r="H150" s="85"/>
      <c r="I150" s="85"/>
    </row>
    <row r="151" spans="2:9" x14ac:dyDescent="0.2">
      <c r="B151" s="136"/>
      <c r="C151" s="136"/>
      <c r="D151" s="136"/>
      <c r="E151" s="136"/>
      <c r="F151" s="136"/>
      <c r="G151" s="85"/>
      <c r="H151" s="85"/>
      <c r="I151" s="85"/>
    </row>
    <row r="152" spans="2:9" x14ac:dyDescent="0.2">
      <c r="B152" s="136"/>
      <c r="C152" s="136"/>
      <c r="D152" s="136"/>
      <c r="E152" s="136"/>
      <c r="F152" s="136"/>
      <c r="G152" s="85"/>
      <c r="H152" s="85"/>
      <c r="I152" s="85"/>
    </row>
    <row r="153" spans="2:9" x14ac:dyDescent="0.2">
      <c r="B153" s="136"/>
      <c r="C153" s="136"/>
      <c r="D153" s="136"/>
      <c r="E153" s="136"/>
      <c r="F153" s="136"/>
      <c r="G153" s="85"/>
      <c r="H153" s="85"/>
      <c r="I153" s="85"/>
    </row>
    <row r="154" spans="2:9" x14ac:dyDescent="0.2">
      <c r="B154" s="136"/>
      <c r="C154" s="136"/>
      <c r="D154" s="136"/>
      <c r="E154" s="136"/>
      <c r="F154" s="136"/>
      <c r="G154" s="85"/>
      <c r="H154" s="85"/>
      <c r="I154" s="85"/>
    </row>
    <row r="155" spans="2:9" x14ac:dyDescent="0.2">
      <c r="B155" s="136"/>
      <c r="C155" s="136"/>
      <c r="D155" s="136"/>
      <c r="E155" s="136"/>
      <c r="F155" s="136"/>
      <c r="G155" s="85"/>
      <c r="H155" s="85"/>
      <c r="I155" s="85"/>
    </row>
    <row r="156" spans="2:9" x14ac:dyDescent="0.2">
      <c r="B156" s="136"/>
      <c r="C156" s="136"/>
      <c r="D156" s="136"/>
      <c r="E156" s="136"/>
      <c r="F156" s="136"/>
      <c r="G156" s="85"/>
      <c r="H156" s="85"/>
      <c r="I156" s="85"/>
    </row>
    <row r="157" spans="2:9" x14ac:dyDescent="0.2">
      <c r="B157" s="136"/>
      <c r="C157" s="136"/>
      <c r="D157" s="136"/>
      <c r="E157" s="136"/>
      <c r="F157" s="136"/>
      <c r="G157" s="85"/>
      <c r="H157" s="85"/>
      <c r="I157" s="85"/>
    </row>
    <row r="158" spans="2:9" x14ac:dyDescent="0.2">
      <c r="B158" s="136"/>
      <c r="C158" s="136"/>
      <c r="D158" s="136"/>
      <c r="E158" s="136"/>
      <c r="F158" s="136"/>
      <c r="G158" s="85"/>
      <c r="H158" s="85"/>
      <c r="I158" s="85"/>
    </row>
    <row r="159" spans="2:9" x14ac:dyDescent="0.2">
      <c r="B159" s="136"/>
      <c r="C159" s="136"/>
      <c r="D159" s="136"/>
      <c r="E159" s="136"/>
      <c r="F159" s="136"/>
      <c r="G159" s="85"/>
      <c r="H159" s="85"/>
      <c r="I159" s="85"/>
    </row>
    <row r="160" spans="2:9" x14ac:dyDescent="0.2">
      <c r="B160" s="136"/>
      <c r="C160" s="136"/>
      <c r="D160" s="136"/>
      <c r="E160" s="136"/>
      <c r="F160" s="136"/>
      <c r="G160" s="85"/>
      <c r="H160" s="85"/>
      <c r="I160" s="85"/>
    </row>
    <row r="161" spans="2:9" x14ac:dyDescent="0.2">
      <c r="B161" s="136"/>
      <c r="C161" s="136"/>
      <c r="D161" s="136"/>
      <c r="E161" s="136"/>
      <c r="F161" s="136"/>
      <c r="G161" s="85"/>
      <c r="H161" s="85"/>
      <c r="I161" s="85"/>
    </row>
    <row r="162" spans="2:9" x14ac:dyDescent="0.2">
      <c r="B162" s="136"/>
      <c r="C162" s="136"/>
      <c r="D162" s="136"/>
      <c r="E162" s="136"/>
      <c r="F162" s="136"/>
      <c r="G162" s="85"/>
      <c r="H162" s="85"/>
      <c r="I162" s="85"/>
    </row>
    <row r="163" spans="2:9" x14ac:dyDescent="0.2">
      <c r="B163" s="136"/>
      <c r="C163" s="136"/>
      <c r="D163" s="136"/>
      <c r="E163" s="136"/>
      <c r="F163" s="136"/>
      <c r="G163" s="85"/>
      <c r="H163" s="85"/>
      <c r="I163" s="85"/>
    </row>
    <row r="164" spans="2:9" x14ac:dyDescent="0.2">
      <c r="B164" s="136"/>
      <c r="C164" s="136"/>
      <c r="D164" s="136"/>
      <c r="E164" s="136"/>
      <c r="F164" s="136"/>
      <c r="G164" s="85"/>
      <c r="H164" s="85"/>
      <c r="I164" s="85"/>
    </row>
    <row r="165" spans="2:9" x14ac:dyDescent="0.2">
      <c r="B165" s="136"/>
      <c r="C165" s="136"/>
      <c r="D165" s="136"/>
      <c r="E165" s="136"/>
      <c r="F165" s="136"/>
      <c r="G165" s="85"/>
      <c r="H165" s="85"/>
      <c r="I165" s="85"/>
    </row>
    <row r="166" spans="2:9" x14ac:dyDescent="0.2">
      <c r="B166" s="136"/>
      <c r="C166" s="136"/>
      <c r="D166" s="136"/>
      <c r="E166" s="136"/>
      <c r="F166" s="136"/>
      <c r="G166" s="85"/>
      <c r="H166" s="85"/>
      <c r="I166" s="85"/>
    </row>
    <row r="167" spans="2:9" x14ac:dyDescent="0.2">
      <c r="B167" s="136"/>
      <c r="C167" s="136"/>
      <c r="D167" s="136"/>
      <c r="E167" s="136"/>
      <c r="F167" s="136"/>
      <c r="G167" s="85"/>
      <c r="H167" s="85"/>
      <c r="I167" s="85"/>
    </row>
    <row r="168" spans="2:9" x14ac:dyDescent="0.2">
      <c r="B168" s="136"/>
      <c r="C168" s="136"/>
      <c r="D168" s="136"/>
      <c r="E168" s="136"/>
      <c r="F168" s="136"/>
      <c r="G168" s="85"/>
      <c r="H168" s="85"/>
      <c r="I168" s="85"/>
    </row>
    <row r="169" spans="2:9" x14ac:dyDescent="0.2">
      <c r="B169" s="136"/>
      <c r="C169" s="136"/>
      <c r="D169" s="136"/>
      <c r="E169" s="136"/>
      <c r="F169" s="136"/>
      <c r="G169" s="85"/>
      <c r="H169" s="85"/>
      <c r="I169" s="85"/>
    </row>
    <row r="170" spans="2:9" x14ac:dyDescent="0.2">
      <c r="B170" s="136"/>
      <c r="C170" s="136"/>
      <c r="D170" s="136"/>
      <c r="E170" s="136"/>
      <c r="F170" s="136"/>
      <c r="G170" s="85"/>
      <c r="H170" s="85"/>
      <c r="I170" s="85"/>
    </row>
    <row r="171" spans="2:9" x14ac:dyDescent="0.2">
      <c r="B171" s="136"/>
      <c r="C171" s="136"/>
      <c r="D171" s="136"/>
      <c r="E171" s="136"/>
      <c r="F171" s="136"/>
      <c r="G171" s="85"/>
      <c r="H171" s="85"/>
      <c r="I171" s="85"/>
    </row>
    <row r="172" spans="2:9" x14ac:dyDescent="0.2">
      <c r="B172" s="136"/>
      <c r="C172" s="136"/>
      <c r="D172" s="136"/>
      <c r="E172" s="136"/>
      <c r="F172" s="136"/>
      <c r="G172" s="85"/>
      <c r="H172" s="85"/>
      <c r="I172" s="85"/>
    </row>
    <row r="173" spans="2:9" x14ac:dyDescent="0.2">
      <c r="B173" s="136"/>
      <c r="C173" s="136"/>
      <c r="D173" s="136"/>
      <c r="E173" s="136"/>
      <c r="F173" s="136"/>
      <c r="G173" s="85"/>
      <c r="H173" s="85"/>
      <c r="I173" s="85"/>
    </row>
    <row r="174" spans="2:9" x14ac:dyDescent="0.2">
      <c r="B174" s="136"/>
      <c r="C174" s="136"/>
      <c r="D174" s="136"/>
      <c r="E174" s="136"/>
      <c r="F174" s="136"/>
      <c r="G174" s="85"/>
      <c r="H174" s="85"/>
      <c r="I174" s="85"/>
    </row>
    <row r="175" spans="2:9" x14ac:dyDescent="0.2">
      <c r="B175" s="136"/>
      <c r="C175" s="136"/>
      <c r="D175" s="136"/>
      <c r="E175" s="136"/>
      <c r="F175" s="136"/>
      <c r="G175" s="85"/>
      <c r="H175" s="85"/>
      <c r="I175" s="85"/>
    </row>
    <row r="176" spans="2:9" x14ac:dyDescent="0.2">
      <c r="B176" s="136"/>
      <c r="C176" s="136"/>
      <c r="D176" s="136"/>
      <c r="E176" s="136"/>
      <c r="F176" s="136"/>
      <c r="G176" s="85"/>
      <c r="H176" s="85"/>
      <c r="I176" s="85"/>
    </row>
    <row r="177" spans="2:9" x14ac:dyDescent="0.2">
      <c r="B177" s="136"/>
      <c r="C177" s="136"/>
      <c r="D177" s="136"/>
      <c r="E177" s="136"/>
      <c r="F177" s="136"/>
      <c r="G177" s="85"/>
      <c r="H177" s="85"/>
      <c r="I177" s="85"/>
    </row>
    <row r="178" spans="2:9" x14ac:dyDescent="0.2">
      <c r="B178" s="136"/>
      <c r="C178" s="136"/>
      <c r="D178" s="136"/>
      <c r="E178" s="136"/>
      <c r="F178" s="136"/>
      <c r="G178" s="85"/>
      <c r="H178" s="85"/>
      <c r="I178" s="85"/>
    </row>
    <row r="179" spans="2:9" x14ac:dyDescent="0.2">
      <c r="B179" s="136"/>
      <c r="C179" s="136"/>
      <c r="D179" s="136"/>
      <c r="E179" s="136"/>
      <c r="F179" s="136"/>
      <c r="G179" s="85"/>
      <c r="H179" s="85"/>
      <c r="I179" s="85"/>
    </row>
    <row r="180" spans="2:9" x14ac:dyDescent="0.2">
      <c r="B180" s="136"/>
      <c r="C180" s="136"/>
      <c r="D180" s="136"/>
      <c r="E180" s="136"/>
      <c r="F180" s="136"/>
      <c r="G180" s="85"/>
      <c r="H180" s="85"/>
      <c r="I180" s="85"/>
    </row>
  </sheetData>
  <mergeCells count="1">
    <mergeCell ref="A2:F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48"/>
    <outlinePr applyStyles="1" summaryBelow="0"/>
    <pageSetUpPr fitToPage="1"/>
  </sheetPr>
  <dimension ref="A2:S248"/>
  <sheetViews>
    <sheetView workbookViewId="0">
      <selection activeCell="D12" sqref="D12"/>
    </sheetView>
  </sheetViews>
  <sheetFormatPr defaultRowHeight="12.75" outlineLevelRow="1" x14ac:dyDescent="0.2"/>
  <cols>
    <col min="1" max="1" width="75.5703125" style="92" bestFit="1" customWidth="1"/>
    <col min="2" max="2" width="18" style="92" customWidth="1"/>
    <col min="3" max="3" width="19.85546875" style="92" customWidth="1"/>
    <col min="4" max="4" width="11.42578125" style="92" bestFit="1" customWidth="1"/>
    <col min="5" max="16384" width="9.140625" style="92"/>
  </cols>
  <sheetData>
    <row r="2" spans="1:19" ht="18.75" customHeight="1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70</v>
      </c>
      <c r="B3" s="1"/>
      <c r="C3" s="1"/>
      <c r="D3" s="1"/>
    </row>
    <row r="4" spans="1:19" x14ac:dyDescent="0.2"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D5" s="29" t="str">
        <f>VALVAL</f>
        <v>млн. одиниць</v>
      </c>
    </row>
    <row r="6" spans="1:19" s="27" customFormat="1" x14ac:dyDescent="0.2">
      <c r="A6" s="181"/>
      <c r="B6" s="198" t="s">
        <v>173</v>
      </c>
      <c r="C6" s="198" t="s">
        <v>3</v>
      </c>
      <c r="D6" s="198" t="s">
        <v>68</v>
      </c>
    </row>
    <row r="7" spans="1:19" s="174" customFormat="1" ht="15.75" x14ac:dyDescent="0.2">
      <c r="A7" s="210" t="s">
        <v>172</v>
      </c>
      <c r="B7" s="20">
        <f t="shared" ref="B7:D7" si="0">SUM(B$8+ B$9)</f>
        <v>67090.705344240007</v>
      </c>
      <c r="C7" s="20">
        <f t="shared" si="0"/>
        <v>1689781.9286986501</v>
      </c>
      <c r="D7" s="98">
        <f t="shared" si="0"/>
        <v>1</v>
      </c>
    </row>
    <row r="8" spans="1:19" s="165" customFormat="1" ht="14.25" x14ac:dyDescent="0.2">
      <c r="A8" s="93" t="str">
        <f>SRATE_M!A7</f>
        <v>Борг, по якому сплата відсотків здійснюється за плаваючими процентними ставками</v>
      </c>
      <c r="B8" s="23">
        <f>SRATE_M!B7</f>
        <v>21391.232744419998</v>
      </c>
      <c r="C8" s="23">
        <f>SRATE_M!C7</f>
        <v>538770.88247184001</v>
      </c>
      <c r="D8" s="74">
        <f>SRATE_M!D7</f>
        <v>0.31884000000000001</v>
      </c>
    </row>
    <row r="9" spans="1:19" s="165" customFormat="1" ht="14.25" x14ac:dyDescent="0.2">
      <c r="A9" s="93" t="str">
        <f>SRATE_M!A8</f>
        <v>Борг, по якому сплата відсотків здійснюється за фіксованими процентними ставками</v>
      </c>
      <c r="B9" s="23">
        <f>SRATE_M!B8</f>
        <v>45699.472599820001</v>
      </c>
      <c r="C9" s="23">
        <f>SRATE_M!C8</f>
        <v>1151011.04622681</v>
      </c>
      <c r="D9" s="74">
        <f>SRATE_M!D8</f>
        <v>0.68115999999999999</v>
      </c>
    </row>
    <row r="10" spans="1:19" x14ac:dyDescent="0.2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x14ac:dyDescent="0.2">
      <c r="A11" s="169" t="s">
        <v>102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B12" s="112"/>
      <c r="C12" s="112"/>
      <c r="D12" s="29" t="str">
        <f>VALVAL</f>
        <v>млн. одиниць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s="88" customFormat="1" x14ac:dyDescent="0.2">
      <c r="A13" s="63"/>
      <c r="B13" s="198" t="s">
        <v>173</v>
      </c>
      <c r="C13" s="198" t="s">
        <v>3</v>
      </c>
      <c r="D13" s="198" t="s">
        <v>68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</row>
    <row r="14" spans="1:19" s="32" customFormat="1" ht="15" x14ac:dyDescent="0.25">
      <c r="A14" s="122" t="s">
        <v>172</v>
      </c>
      <c r="B14" s="175">
        <f t="shared" ref="B14:C14" si="1">B$18+B$15</f>
        <v>67090.705344240007</v>
      </c>
      <c r="C14" s="175">
        <f t="shared" si="1"/>
        <v>1689781.9286986499</v>
      </c>
      <c r="D14" s="242">
        <v>1</v>
      </c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</row>
    <row r="15" spans="1:19" s="185" customFormat="1" ht="15" x14ac:dyDescent="0.25">
      <c r="A15" s="246" t="s">
        <v>75</v>
      </c>
      <c r="B15" s="101">
        <f t="shared" ref="B15:C15" si="2">SUM(B$16:B$17)</f>
        <v>57527.329978680005</v>
      </c>
      <c r="C15" s="101">
        <f t="shared" si="2"/>
        <v>1448913.7072791099</v>
      </c>
      <c r="D15" s="140">
        <v>1.0583199999999999</v>
      </c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</row>
    <row r="16" spans="1:19" s="19" customFormat="1" outlineLevel="1" x14ac:dyDescent="0.2">
      <c r="A16" s="228" t="s">
        <v>82</v>
      </c>
      <c r="B16" s="67">
        <v>13476.123528460001</v>
      </c>
      <c r="C16" s="67">
        <v>339416.76258099999</v>
      </c>
      <c r="D16" s="123">
        <v>0.20086399999999999</v>
      </c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</row>
    <row r="17" spans="1:17" s="19" customFormat="1" outlineLevel="1" x14ac:dyDescent="0.2">
      <c r="A17" s="228" t="s">
        <v>87</v>
      </c>
      <c r="B17" s="67">
        <v>44051.206450220001</v>
      </c>
      <c r="C17" s="67">
        <v>1109496.94469811</v>
      </c>
      <c r="D17" s="123">
        <v>0.65659199999999995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</row>
    <row r="18" spans="1:17" s="185" customFormat="1" ht="15" x14ac:dyDescent="0.25">
      <c r="A18" s="246" t="s">
        <v>113</v>
      </c>
      <c r="B18" s="101">
        <f t="shared" ref="B18:C18" si="3">SUM(B$19:B$20)</f>
        <v>9563.3753655600012</v>
      </c>
      <c r="C18" s="101">
        <f t="shared" si="3"/>
        <v>240868.22141954</v>
      </c>
      <c r="D18" s="140">
        <v>0.26051999999999997</v>
      </c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</row>
    <row r="19" spans="1:17" s="19" customFormat="1" outlineLevel="1" x14ac:dyDescent="0.2">
      <c r="A19" s="228" t="s">
        <v>82</v>
      </c>
      <c r="B19" s="67">
        <v>7915.1092159600003</v>
      </c>
      <c r="C19" s="67">
        <v>199354.11989084</v>
      </c>
      <c r="D19" s="123">
        <v>0.117976</v>
      </c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</row>
    <row r="20" spans="1:17" s="19" customFormat="1" outlineLevel="1" x14ac:dyDescent="0.2">
      <c r="A20" s="228" t="s">
        <v>87</v>
      </c>
      <c r="B20" s="67">
        <v>1648.2661496000001</v>
      </c>
      <c r="C20" s="67">
        <v>41514.101528699997</v>
      </c>
      <c r="D20" s="123">
        <v>2.4568E-2</v>
      </c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1:17" x14ac:dyDescent="0.2">
      <c r="B21" s="105"/>
      <c r="C21" s="105"/>
      <c r="D21" s="156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x14ac:dyDescent="0.2">
      <c r="B22" s="105"/>
      <c r="C22" s="105"/>
      <c r="D22" s="156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x14ac:dyDescent="0.2">
      <c r="B23" s="105"/>
      <c r="C23" s="105"/>
      <c r="D23" s="156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x14ac:dyDescent="0.2">
      <c r="B24" s="105"/>
      <c r="C24" s="105"/>
      <c r="D24" s="15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  <row r="248" spans="2:17" x14ac:dyDescent="0.2"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indexed="48"/>
    <outlinePr applyStyles="1" summaryBelow="0"/>
    <pageSetUpPr fitToPage="1"/>
  </sheetPr>
  <dimension ref="A2:S245"/>
  <sheetViews>
    <sheetView workbookViewId="0">
      <selection activeCell="A6" sqref="A6"/>
    </sheetView>
  </sheetViews>
  <sheetFormatPr defaultRowHeight="12.75" x14ac:dyDescent="0.2"/>
  <cols>
    <col min="1" max="1" width="66" style="92" bestFit="1" customWidth="1"/>
    <col min="2" max="2" width="12.7109375" style="84" customWidth="1"/>
    <col min="3" max="3" width="14.28515625" style="84" customWidth="1"/>
    <col min="4" max="4" width="10.28515625" style="138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70</v>
      </c>
      <c r="B3" s="1"/>
      <c r="C3" s="1"/>
      <c r="D3" s="1"/>
    </row>
    <row r="4" spans="1:19" x14ac:dyDescent="0.2">
      <c r="B4" s="171" t="s">
        <v>187</v>
      </c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72" customFormat="1" x14ac:dyDescent="0.2">
      <c r="A6" s="63"/>
      <c r="B6" s="119" t="s">
        <v>173</v>
      </c>
      <c r="C6" s="119" t="s">
        <v>3</v>
      </c>
      <c r="D6" s="167" t="s">
        <v>68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</row>
    <row r="7" spans="1:19" s="211" customFormat="1" ht="15.75" x14ac:dyDescent="0.2">
      <c r="A7" s="260" t="s">
        <v>172</v>
      </c>
      <c r="B7" s="261">
        <f t="shared" ref="B7:D7" si="0">SUM(B8:B19)</f>
        <v>67090.705344240007</v>
      </c>
      <c r="C7" s="261">
        <f t="shared" si="0"/>
        <v>1689781.9286986501</v>
      </c>
      <c r="D7" s="262">
        <f t="shared" si="0"/>
        <v>1.0000009999999999</v>
      </c>
    </row>
    <row r="8" spans="1:19" s="207" customFormat="1" ht="15" x14ac:dyDescent="0.25">
      <c r="A8" s="271" t="s">
        <v>128</v>
      </c>
      <c r="B8" s="272">
        <v>8659.3197060000002</v>
      </c>
      <c r="C8" s="272">
        <v>218098.19823591999</v>
      </c>
      <c r="D8" s="273">
        <v>0.12906899999999999</v>
      </c>
    </row>
    <row r="9" spans="1:19" s="207" customFormat="1" ht="15" x14ac:dyDescent="0.25">
      <c r="A9" s="271" t="s">
        <v>54</v>
      </c>
      <c r="B9" s="272">
        <v>12731.91303842</v>
      </c>
      <c r="C9" s="272">
        <v>320672.68423592002</v>
      </c>
      <c r="D9" s="273">
        <v>0.189772</v>
      </c>
    </row>
    <row r="10" spans="1:19" s="207" customFormat="1" ht="15" x14ac:dyDescent="0.25">
      <c r="A10" s="271" t="s">
        <v>96</v>
      </c>
      <c r="B10" s="272">
        <v>45699.472599820001</v>
      </c>
      <c r="C10" s="272">
        <v>1151011.04622681</v>
      </c>
      <c r="D10" s="273">
        <v>0.68115999999999999</v>
      </c>
    </row>
    <row r="11" spans="1:19" x14ac:dyDescent="0.2">
      <c r="B11" s="105"/>
      <c r="C11" s="105"/>
      <c r="D11" s="156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B12" s="105"/>
      <c r="C12" s="105"/>
      <c r="D12" s="156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B13" s="105"/>
      <c r="C13" s="105"/>
      <c r="D13" s="156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B14" s="105"/>
      <c r="C14" s="105"/>
      <c r="D14" s="156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2:17" x14ac:dyDescent="0.2"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2:17" x14ac:dyDescent="0.2"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2:17" x14ac:dyDescent="0.2"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2:17" x14ac:dyDescent="0.2">
      <c r="B20" s="105"/>
      <c r="C20" s="105"/>
      <c r="D20" s="156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2:17" x14ac:dyDescent="0.2">
      <c r="B21" s="105"/>
      <c r="C21" s="105"/>
      <c r="D21" s="156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2:17" x14ac:dyDescent="0.2">
      <c r="B22" s="105"/>
      <c r="C22" s="105"/>
      <c r="D22" s="156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2:17" x14ac:dyDescent="0.2">
      <c r="B23" s="105"/>
      <c r="C23" s="105"/>
      <c r="D23" s="156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2:17" x14ac:dyDescent="0.2">
      <c r="B24" s="105"/>
      <c r="C24" s="105"/>
      <c r="D24" s="15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2:17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2:17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2:17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2:17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2:17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2:17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2:17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2:17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05"/>
      <c r="C244" s="105"/>
      <c r="D244" s="156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05"/>
      <c r="C245" s="105"/>
      <c r="D245" s="156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</sheetData>
  <mergeCells count="2">
    <mergeCell ref="A2:D2"/>
    <mergeCell ref="A3:D3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indexed="48"/>
    <outlinePr applyStyles="1" summaryBelow="0"/>
    <pageSetUpPr fitToPage="1"/>
  </sheetPr>
  <dimension ref="A2:S251"/>
  <sheetViews>
    <sheetView workbookViewId="0">
      <selection activeCell="D20" sqref="D20"/>
    </sheetView>
  </sheetViews>
  <sheetFormatPr defaultRowHeight="12.75" outlineLevelRow="1" x14ac:dyDescent="0.2"/>
  <cols>
    <col min="1" max="1" width="66" style="92" bestFit="1" customWidth="1"/>
    <col min="2" max="2" width="17.7109375" style="84" customWidth="1"/>
    <col min="3" max="3" width="17.85546875" style="84" customWidth="1"/>
    <col min="4" max="4" width="11.42578125" style="138" bestFit="1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70</v>
      </c>
      <c r="B3" s="1"/>
      <c r="C3" s="1"/>
      <c r="D3" s="1"/>
    </row>
    <row r="4" spans="1:19" x14ac:dyDescent="0.2">
      <c r="B4" s="105"/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A5" s="227"/>
      <c r="B5" s="21"/>
      <c r="C5" s="21"/>
      <c r="D5" s="29" t="str">
        <f>VALVAL</f>
        <v>млн. одиниць</v>
      </c>
    </row>
    <row r="6" spans="1:19" s="27" customFormat="1" x14ac:dyDescent="0.2">
      <c r="A6" s="143"/>
      <c r="B6" s="119" t="s">
        <v>173</v>
      </c>
      <c r="C6" s="119" t="s">
        <v>3</v>
      </c>
      <c r="D6" s="167" t="s">
        <v>68</v>
      </c>
    </row>
    <row r="7" spans="1:19" s="174" customFormat="1" ht="15.75" x14ac:dyDescent="0.2">
      <c r="A7" s="210" t="s">
        <v>172</v>
      </c>
      <c r="B7" s="20">
        <f t="shared" ref="B7:D7" si="0">SUM(B8:B18)</f>
        <v>67090.705344240007</v>
      </c>
      <c r="C7" s="20">
        <f t="shared" si="0"/>
        <v>1689781.9286986501</v>
      </c>
      <c r="D7" s="98">
        <f t="shared" si="0"/>
        <v>1.0000009999999999</v>
      </c>
    </row>
    <row r="8" spans="1:19" s="165" customFormat="1" x14ac:dyDescent="0.2">
      <c r="A8" s="148" t="s">
        <v>128</v>
      </c>
      <c r="B8" s="146">
        <v>8659.3197060000002</v>
      </c>
      <c r="C8" s="146">
        <v>218098.19823591999</v>
      </c>
      <c r="D8" s="197">
        <v>0.12906899999999999</v>
      </c>
    </row>
    <row r="9" spans="1:19" s="165" customFormat="1" x14ac:dyDescent="0.2">
      <c r="A9" s="148" t="s">
        <v>54</v>
      </c>
      <c r="B9" s="146">
        <v>12731.91303842</v>
      </c>
      <c r="C9" s="146">
        <v>320672.68423592002</v>
      </c>
      <c r="D9" s="197">
        <v>0.189772</v>
      </c>
    </row>
    <row r="10" spans="1:19" s="165" customFormat="1" x14ac:dyDescent="0.2">
      <c r="A10" s="148" t="s">
        <v>96</v>
      </c>
      <c r="B10" s="146">
        <v>45699.472599820001</v>
      </c>
      <c r="C10" s="146">
        <v>1151011.04622681</v>
      </c>
      <c r="D10" s="197">
        <v>0.68115999999999999</v>
      </c>
    </row>
    <row r="11" spans="1:19" x14ac:dyDescent="0.2">
      <c r="A11" s="226"/>
      <c r="B11" s="105"/>
      <c r="C11" s="105"/>
      <c r="D11" s="156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A12" s="226"/>
      <c r="B12" s="105"/>
      <c r="C12" s="105"/>
      <c r="D12" s="156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A13" s="226"/>
      <c r="B13" s="105"/>
      <c r="C13" s="105"/>
      <c r="D13" s="156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A14" s="226"/>
      <c r="B14" s="105"/>
      <c r="C14" s="105"/>
      <c r="D14" s="156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A15" s="226"/>
      <c r="B15" s="105"/>
      <c r="C15" s="105"/>
      <c r="D15" s="156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A16" s="226"/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9" x14ac:dyDescent="0.2">
      <c r="A17" s="226"/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9" x14ac:dyDescent="0.2">
      <c r="A18" s="226"/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9" x14ac:dyDescent="0.2">
      <c r="A19" s="115" t="s">
        <v>102</v>
      </c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9" x14ac:dyDescent="0.2">
      <c r="B20" s="99" t="str">
        <f>"Державний борг України за станом на " &amp; TEXT(DREPORTDATE,"dd.MM.yyyy")</f>
        <v>Державний борг України за станом на 30.04.2016</v>
      </c>
      <c r="C20" s="105"/>
      <c r="D20" s="29" t="str">
        <f>VALVAL</f>
        <v>млн. одиниць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9" s="88" customFormat="1" x14ac:dyDescent="0.2">
      <c r="A21" s="143"/>
      <c r="B21" s="119" t="s">
        <v>173</v>
      </c>
      <c r="C21" s="119" t="s">
        <v>3</v>
      </c>
      <c r="D21" s="167" t="s">
        <v>68</v>
      </c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</row>
    <row r="22" spans="1:19" s="32" customFormat="1" ht="15" x14ac:dyDescent="0.25">
      <c r="A22" s="122" t="s">
        <v>172</v>
      </c>
      <c r="B22" s="175">
        <f t="shared" ref="B22:C22" si="1">B$27+B$23</f>
        <v>67090.705344240007</v>
      </c>
      <c r="C22" s="175">
        <f t="shared" si="1"/>
        <v>1689781.9286986499</v>
      </c>
      <c r="D22" s="242">
        <v>1.0000009999999999</v>
      </c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</row>
    <row r="23" spans="1:19" s="19" customFormat="1" ht="15" x14ac:dyDescent="0.25">
      <c r="A23" s="246" t="s">
        <v>75</v>
      </c>
      <c r="B23" s="101">
        <f t="shared" ref="B23:C23" si="2">SUM(B$24:B$26)</f>
        <v>57527.329978680005</v>
      </c>
      <c r="C23" s="101">
        <f t="shared" si="2"/>
        <v>1448913.7072791099</v>
      </c>
      <c r="D23" s="140">
        <v>0.857456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</row>
    <row r="24" spans="1:19" s="19" customFormat="1" outlineLevel="1" x14ac:dyDescent="0.2">
      <c r="A24" s="228" t="s">
        <v>128</v>
      </c>
      <c r="B24" s="67">
        <v>6293.7283352900004</v>
      </c>
      <c r="C24" s="67">
        <v>158517.1649411</v>
      </c>
      <c r="D24" s="123">
        <v>9.3809000000000003E-2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</row>
    <row r="25" spans="1:19" s="19" customFormat="1" outlineLevel="1" x14ac:dyDescent="0.2">
      <c r="A25" s="228" t="s">
        <v>54</v>
      </c>
      <c r="B25" s="166">
        <v>7182.3951931700003</v>
      </c>
      <c r="C25" s="166">
        <v>180899.59763989999</v>
      </c>
      <c r="D25" s="102">
        <v>0.107055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</row>
    <row r="26" spans="1:19" s="19" customFormat="1" outlineLevel="1" x14ac:dyDescent="0.2">
      <c r="A26" s="158" t="s">
        <v>96</v>
      </c>
      <c r="B26" s="96">
        <v>44051.206450220001</v>
      </c>
      <c r="C26" s="96">
        <v>1109496.94469811</v>
      </c>
      <c r="D26" s="150">
        <v>0.65659199999999995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</row>
    <row r="27" spans="1:19" s="19" customFormat="1" ht="15" x14ac:dyDescent="0.25">
      <c r="A27" s="222" t="s">
        <v>113</v>
      </c>
      <c r="B27" s="139">
        <f t="shared" ref="B27:C27" si="3">SUM(B$28:B$30)</f>
        <v>9563.3753655600012</v>
      </c>
      <c r="C27" s="139">
        <f t="shared" si="3"/>
        <v>240868.22141954</v>
      </c>
      <c r="D27" s="187">
        <v>0.14254500000000001</v>
      </c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</row>
    <row r="28" spans="1:19" s="185" customFormat="1" outlineLevel="1" x14ac:dyDescent="0.2">
      <c r="A28" s="158" t="s">
        <v>128</v>
      </c>
      <c r="B28" s="96">
        <v>2365.5913707099999</v>
      </c>
      <c r="C28" s="96">
        <v>59581.033294820001</v>
      </c>
      <c r="D28" s="150">
        <v>3.526E-2</v>
      </c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</row>
    <row r="29" spans="1:19" s="19" customFormat="1" outlineLevel="1" x14ac:dyDescent="0.2">
      <c r="A29" s="158" t="s">
        <v>54</v>
      </c>
      <c r="B29" s="96">
        <v>5549.5178452500004</v>
      </c>
      <c r="C29" s="96">
        <v>139773.08659602</v>
      </c>
      <c r="D29" s="150">
        <v>8.2716999999999999E-2</v>
      </c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</row>
    <row r="30" spans="1:19" s="19" customFormat="1" outlineLevel="1" x14ac:dyDescent="0.2">
      <c r="A30" s="158" t="s">
        <v>96</v>
      </c>
      <c r="B30" s="96">
        <v>1648.2661496000001</v>
      </c>
      <c r="C30" s="96">
        <v>41514.101528699997</v>
      </c>
      <c r="D30" s="150">
        <v>2.4568E-2</v>
      </c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</row>
    <row r="31" spans="1:19" s="19" customFormat="1" x14ac:dyDescent="0.2">
      <c r="A31" s="226"/>
      <c r="B31" s="105"/>
      <c r="C31" s="105"/>
      <c r="D31" s="156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</row>
    <row r="32" spans="1:19" s="19" customFormat="1" x14ac:dyDescent="0.2">
      <c r="A32" s="226"/>
      <c r="B32" s="105"/>
      <c r="C32" s="105"/>
      <c r="D32" s="156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</row>
    <row r="33" spans="1:17" x14ac:dyDescent="0.2">
      <c r="A33" s="226"/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x14ac:dyDescent="0.2">
      <c r="A34" s="226"/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x14ac:dyDescent="0.2">
      <c r="A35" s="226"/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x14ac:dyDescent="0.2">
      <c r="A36" s="226"/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x14ac:dyDescent="0.2">
      <c r="A37" s="226"/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x14ac:dyDescent="0.2">
      <c r="A38" s="226"/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  <row r="248" spans="2:17" x14ac:dyDescent="0.2"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</row>
    <row r="249" spans="2:17" x14ac:dyDescent="0.2"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</row>
    <row r="250" spans="2:17" x14ac:dyDescent="0.2"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</row>
    <row r="251" spans="2:17" x14ac:dyDescent="0.2"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indexed="48"/>
    <outlinePr applyStyles="1" summaryBelow="0"/>
    <pageSetUpPr fitToPage="1"/>
  </sheetPr>
  <dimension ref="A2:S238"/>
  <sheetViews>
    <sheetView workbookViewId="0">
      <selection activeCell="H17" sqref="H17"/>
    </sheetView>
  </sheetViews>
  <sheetFormatPr defaultRowHeight="12.75" outlineLevelRow="1" x14ac:dyDescent="0.2"/>
  <cols>
    <col min="1" max="1" width="66" style="92" bestFit="1" customWidth="1"/>
    <col min="2" max="2" width="17.42578125" style="84" customWidth="1"/>
    <col min="3" max="3" width="18.140625" style="84" customWidth="1"/>
    <col min="4" max="4" width="11.42578125" style="138" bestFit="1" customWidth="1"/>
    <col min="5" max="5" width="17.140625" style="84" customWidth="1"/>
    <col min="6" max="6" width="17.5703125" style="84" customWidth="1"/>
    <col min="7" max="7" width="11.42578125" style="138" bestFit="1" customWidth="1"/>
    <col min="8" max="8" width="16.140625" style="84" bestFit="1" customWidth="1"/>
    <col min="9" max="16384" width="9.140625" style="92"/>
  </cols>
  <sheetData>
    <row r="2" spans="1:19" ht="18.75" x14ac:dyDescent="0.3">
      <c r="A2" s="5" t="s">
        <v>59</v>
      </c>
      <c r="B2" s="3"/>
      <c r="C2" s="3"/>
      <c r="D2" s="3"/>
      <c r="E2" s="3"/>
      <c r="F2" s="3"/>
      <c r="G2" s="3"/>
      <c r="H2" s="3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B4" s="21"/>
      <c r="C4" s="21"/>
      <c r="D4" s="73"/>
      <c r="E4" s="21"/>
      <c r="F4" s="21"/>
      <c r="G4" s="73"/>
      <c r="H4" s="29" t="str">
        <f>VALVAL</f>
        <v>млн. одиниць</v>
      </c>
    </row>
    <row r="5" spans="1:19" s="225" customFormat="1" x14ac:dyDescent="0.2">
      <c r="A5" s="131"/>
      <c r="B5" s="247">
        <v>42369</v>
      </c>
      <c r="C5" s="248"/>
      <c r="D5" s="249"/>
      <c r="E5" s="247">
        <v>42490</v>
      </c>
      <c r="F5" s="248"/>
      <c r="G5" s="249"/>
      <c r="H5" s="44"/>
    </row>
    <row r="6" spans="1:19" s="206" customFormat="1" x14ac:dyDescent="0.2">
      <c r="A6" s="63"/>
      <c r="B6" s="119" t="s">
        <v>173</v>
      </c>
      <c r="C6" s="119" t="s">
        <v>3</v>
      </c>
      <c r="D6" s="167" t="s">
        <v>68</v>
      </c>
      <c r="E6" s="119" t="s">
        <v>173</v>
      </c>
      <c r="F6" s="119" t="s">
        <v>3</v>
      </c>
      <c r="G6" s="167" t="s">
        <v>68</v>
      </c>
      <c r="H6" s="119" t="s">
        <v>149</v>
      </c>
    </row>
    <row r="7" spans="1:19" s="174" customFormat="1" ht="15.75" x14ac:dyDescent="0.2">
      <c r="A7" s="210" t="s">
        <v>172</v>
      </c>
      <c r="B7" s="178">
        <f t="shared" ref="B7:H7" si="0">SUM(B8:B15)</f>
        <v>65505.68611232</v>
      </c>
      <c r="C7" s="178">
        <f t="shared" si="0"/>
        <v>1572180.1589905</v>
      </c>
      <c r="D7" s="218">
        <f t="shared" si="0"/>
        <v>1</v>
      </c>
      <c r="E7" s="178">
        <f t="shared" si="0"/>
        <v>67090.705344240007</v>
      </c>
      <c r="F7" s="178">
        <f t="shared" si="0"/>
        <v>1689781.9286986501</v>
      </c>
      <c r="G7" s="218">
        <f t="shared" si="0"/>
        <v>1.0000009999999999</v>
      </c>
      <c r="H7" s="178">
        <f t="shared" si="0"/>
        <v>8.6736173798840355E-19</v>
      </c>
    </row>
    <row r="8" spans="1:19" s="165" customFormat="1" x14ac:dyDescent="0.2">
      <c r="A8" s="148" t="s">
        <v>128</v>
      </c>
      <c r="B8" s="146">
        <v>8905.8831172099999</v>
      </c>
      <c r="C8" s="146">
        <v>213747.1350374</v>
      </c>
      <c r="D8" s="197">
        <v>0.13595599999999999</v>
      </c>
      <c r="E8" s="146">
        <v>8659.3197060000002</v>
      </c>
      <c r="F8" s="146">
        <v>218098.19823591999</v>
      </c>
      <c r="G8" s="197">
        <v>0.12906899999999999</v>
      </c>
      <c r="H8" s="146">
        <v>-6.8869999999999999E-3</v>
      </c>
    </row>
    <row r="9" spans="1:19" s="165" customFormat="1" x14ac:dyDescent="0.2">
      <c r="A9" s="148" t="s">
        <v>54</v>
      </c>
      <c r="B9" s="146">
        <v>12485.72817446</v>
      </c>
      <c r="C9" s="146">
        <v>299665.80416775</v>
      </c>
      <c r="D9" s="197">
        <v>0.190605</v>
      </c>
      <c r="E9" s="146">
        <v>12731.91303842</v>
      </c>
      <c r="F9" s="146">
        <v>320672.68423592002</v>
      </c>
      <c r="G9" s="197">
        <v>0.189772</v>
      </c>
      <c r="H9" s="146">
        <v>-8.34E-4</v>
      </c>
    </row>
    <row r="10" spans="1:19" s="165" customFormat="1" x14ac:dyDescent="0.2">
      <c r="A10" s="148" t="s">
        <v>96</v>
      </c>
      <c r="B10" s="146">
        <v>44114.074820649999</v>
      </c>
      <c r="C10" s="146">
        <v>1058767.2197853499</v>
      </c>
      <c r="D10" s="197">
        <v>0.67343900000000001</v>
      </c>
      <c r="E10" s="146">
        <v>45699.472599820001</v>
      </c>
      <c r="F10" s="146">
        <v>1151011.04622681</v>
      </c>
      <c r="G10" s="197">
        <v>0.68115999999999999</v>
      </c>
      <c r="H10" s="146">
        <v>7.7210000000000004E-3</v>
      </c>
    </row>
    <row r="11" spans="1:19" s="165" customFormat="1" x14ac:dyDescent="0.2">
      <c r="A11" s="148"/>
      <c r="B11" s="146"/>
      <c r="C11" s="146"/>
      <c r="D11" s="197"/>
      <c r="E11" s="146"/>
      <c r="F11" s="146"/>
      <c r="G11" s="197"/>
      <c r="H11" s="146">
        <f t="shared" ref="H11:H13" si="1">G11-D11</f>
        <v>0</v>
      </c>
    </row>
    <row r="12" spans="1:19" s="165" customFormat="1" x14ac:dyDescent="0.2">
      <c r="A12" s="148"/>
      <c r="B12" s="146"/>
      <c r="C12" s="146"/>
      <c r="D12" s="197"/>
      <c r="E12" s="146"/>
      <c r="F12" s="146"/>
      <c r="G12" s="197"/>
      <c r="H12" s="146">
        <f t="shared" si="1"/>
        <v>0</v>
      </c>
    </row>
    <row r="13" spans="1:19" s="165" customFormat="1" x14ac:dyDescent="0.2">
      <c r="A13" s="148"/>
      <c r="B13" s="146"/>
      <c r="C13" s="146"/>
      <c r="D13" s="197"/>
      <c r="E13" s="146"/>
      <c r="F13" s="146"/>
      <c r="G13" s="197"/>
      <c r="H13" s="127">
        <f t="shared" si="1"/>
        <v>0</v>
      </c>
    </row>
    <row r="14" spans="1:19" x14ac:dyDescent="0.2">
      <c r="B14" s="105"/>
      <c r="C14" s="105"/>
      <c r="D14" s="156"/>
      <c r="E14" s="105"/>
      <c r="F14" s="105"/>
      <c r="G14" s="156"/>
      <c r="H14" s="204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05"/>
      <c r="F15" s="105"/>
      <c r="G15" s="156"/>
      <c r="H15" s="204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05"/>
      <c r="F16" s="105"/>
      <c r="G16" s="156"/>
      <c r="H16" s="171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9" x14ac:dyDescent="0.2">
      <c r="B17" s="105"/>
      <c r="C17" s="105"/>
      <c r="D17" s="156"/>
      <c r="E17" s="105"/>
      <c r="F17" s="105"/>
      <c r="G17" s="156"/>
      <c r="H17" s="29" t="str">
        <f>VALVAL</f>
        <v>млн. одиниць</v>
      </c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9" x14ac:dyDescent="0.2">
      <c r="A18" s="131"/>
      <c r="B18" s="247">
        <v>42369</v>
      </c>
      <c r="C18" s="248"/>
      <c r="D18" s="249"/>
      <c r="E18" s="247">
        <v>42490</v>
      </c>
      <c r="F18" s="248"/>
      <c r="G18" s="249"/>
      <c r="H18" s="44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</row>
    <row r="19" spans="1:19" s="66" customFormat="1" x14ac:dyDescent="0.2">
      <c r="A19" s="144"/>
      <c r="B19" s="193" t="s">
        <v>173</v>
      </c>
      <c r="C19" s="193" t="s">
        <v>3</v>
      </c>
      <c r="D19" s="237" t="s">
        <v>68</v>
      </c>
      <c r="E19" s="193" t="s">
        <v>173</v>
      </c>
      <c r="F19" s="193" t="s">
        <v>3</v>
      </c>
      <c r="G19" s="237" t="s">
        <v>68</v>
      </c>
      <c r="H19" s="193" t="s">
        <v>149</v>
      </c>
      <c r="I19" s="81"/>
      <c r="J19" s="81"/>
      <c r="K19" s="81"/>
      <c r="L19" s="81"/>
      <c r="M19" s="81"/>
      <c r="N19" s="81"/>
      <c r="O19" s="81"/>
      <c r="P19" s="81"/>
      <c r="Q19" s="81"/>
    </row>
    <row r="20" spans="1:19" s="32" customFormat="1" ht="15" x14ac:dyDescent="0.25">
      <c r="A20" s="122" t="s">
        <v>172</v>
      </c>
      <c r="B20" s="77">
        <f t="shared" ref="B20:G20" si="2">B$25+B$21</f>
        <v>65505.68611232</v>
      </c>
      <c r="C20" s="77">
        <f t="shared" si="2"/>
        <v>1572180.1589905</v>
      </c>
      <c r="D20" s="132">
        <f t="shared" si="2"/>
        <v>0.99999900000000008</v>
      </c>
      <c r="E20" s="77">
        <f t="shared" si="2"/>
        <v>67090.705344240007</v>
      </c>
      <c r="F20" s="77">
        <f t="shared" si="2"/>
        <v>1689781.9286986499</v>
      </c>
      <c r="G20" s="132">
        <f t="shared" si="2"/>
        <v>1.0000009999999999</v>
      </c>
      <c r="H20" s="77">
        <v>0</v>
      </c>
      <c r="I20" s="48"/>
      <c r="J20" s="48"/>
      <c r="K20" s="48"/>
      <c r="L20" s="48"/>
      <c r="M20" s="48"/>
      <c r="N20" s="48"/>
      <c r="O20" s="48"/>
      <c r="P20" s="48"/>
      <c r="Q20" s="48"/>
    </row>
    <row r="21" spans="1:19" s="185" customFormat="1" ht="15" x14ac:dyDescent="0.25">
      <c r="A21" s="246" t="s">
        <v>75</v>
      </c>
      <c r="B21" s="245">
        <f t="shared" ref="B21:G21" si="3">SUM(B$22:B$24)</f>
        <v>55593.105028710001</v>
      </c>
      <c r="C21" s="245">
        <f t="shared" si="3"/>
        <v>1334271.60129128</v>
      </c>
      <c r="D21" s="54">
        <f t="shared" si="3"/>
        <v>0.84867500000000007</v>
      </c>
      <c r="E21" s="245">
        <f t="shared" si="3"/>
        <v>57527.329978680005</v>
      </c>
      <c r="F21" s="245">
        <f t="shared" si="3"/>
        <v>1448913.7072791099</v>
      </c>
      <c r="G21" s="54">
        <f t="shared" si="3"/>
        <v>0.857456</v>
      </c>
      <c r="H21" s="245">
        <v>8.7799999999999996E-3</v>
      </c>
      <c r="I21" s="203"/>
      <c r="J21" s="203"/>
      <c r="K21" s="203"/>
      <c r="L21" s="203"/>
      <c r="M21" s="203"/>
      <c r="N21" s="203"/>
      <c r="O21" s="203"/>
      <c r="P21" s="203"/>
      <c r="Q21" s="203"/>
    </row>
    <row r="22" spans="1:19" s="19" customFormat="1" outlineLevel="1" x14ac:dyDescent="0.2">
      <c r="A22" s="228" t="s">
        <v>128</v>
      </c>
      <c r="B22" s="67">
        <v>6302.6569216400003</v>
      </c>
      <c r="C22" s="67">
        <v>151267.96999203</v>
      </c>
      <c r="D22" s="123">
        <v>9.6214999999999995E-2</v>
      </c>
      <c r="E22" s="67">
        <v>6293.7283352900004</v>
      </c>
      <c r="F22" s="67">
        <v>158517.1649411</v>
      </c>
      <c r="G22" s="123">
        <v>9.3809000000000003E-2</v>
      </c>
      <c r="H22" s="67">
        <v>-2.4060000000000002E-3</v>
      </c>
      <c r="I22" s="39"/>
      <c r="J22" s="39"/>
      <c r="K22" s="39"/>
      <c r="L22" s="39"/>
      <c r="M22" s="39"/>
      <c r="N22" s="39"/>
      <c r="O22" s="39"/>
      <c r="P22" s="39"/>
      <c r="Q22" s="39"/>
    </row>
    <row r="23" spans="1:19" outlineLevel="1" x14ac:dyDescent="0.2">
      <c r="A23" s="158" t="s">
        <v>54</v>
      </c>
      <c r="B23" s="96">
        <v>7043.5160649400004</v>
      </c>
      <c r="C23" s="96">
        <v>169049.08358362</v>
      </c>
      <c r="D23" s="150">
        <v>0.107525</v>
      </c>
      <c r="E23" s="96">
        <v>7182.3951931700003</v>
      </c>
      <c r="F23" s="96">
        <v>180899.59763989999</v>
      </c>
      <c r="G23" s="150">
        <v>0.107055</v>
      </c>
      <c r="H23" s="96">
        <v>-4.6999999999999999E-4</v>
      </c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9" outlineLevel="1" x14ac:dyDescent="0.2">
      <c r="A24" s="158" t="s">
        <v>96</v>
      </c>
      <c r="B24" s="96">
        <v>42246.93204213</v>
      </c>
      <c r="C24" s="96">
        <v>1013954.54771563</v>
      </c>
      <c r="D24" s="150">
        <v>0.64493500000000004</v>
      </c>
      <c r="E24" s="96">
        <v>44051.206450220001</v>
      </c>
      <c r="F24" s="96">
        <v>1109496.94469811</v>
      </c>
      <c r="G24" s="150">
        <v>0.65659199999999995</v>
      </c>
      <c r="H24" s="96">
        <v>1.1656E-2</v>
      </c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9" ht="15" x14ac:dyDescent="0.25">
      <c r="A25" s="222" t="s">
        <v>113</v>
      </c>
      <c r="B25" s="139">
        <f t="shared" ref="B25:G25" si="4">SUM(B$26:B$28)</f>
        <v>9912.581083609999</v>
      </c>
      <c r="C25" s="139">
        <f t="shared" si="4"/>
        <v>237908.55769921999</v>
      </c>
      <c r="D25" s="187">
        <f t="shared" si="4"/>
        <v>0.15132400000000001</v>
      </c>
      <c r="E25" s="139">
        <f t="shared" si="4"/>
        <v>9563.3753655600012</v>
      </c>
      <c r="F25" s="139">
        <f t="shared" si="4"/>
        <v>240868.22141954</v>
      </c>
      <c r="G25" s="187">
        <f t="shared" si="4"/>
        <v>0.14254500000000001</v>
      </c>
      <c r="H25" s="139">
        <v>-8.7799999999999996E-3</v>
      </c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9" outlineLevel="1" x14ac:dyDescent="0.2">
      <c r="A26" s="158" t="s">
        <v>128</v>
      </c>
      <c r="B26" s="96">
        <v>2603.2261955700001</v>
      </c>
      <c r="C26" s="96">
        <v>62479.165045369999</v>
      </c>
      <c r="D26" s="150">
        <v>3.9739999999999998E-2</v>
      </c>
      <c r="E26" s="96">
        <v>2365.5913707099999</v>
      </c>
      <c r="F26" s="96">
        <v>59581.033294820001</v>
      </c>
      <c r="G26" s="150">
        <v>3.526E-2</v>
      </c>
      <c r="H26" s="96">
        <v>-4.4809999999999997E-3</v>
      </c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outlineLevel="1" x14ac:dyDescent="0.2">
      <c r="A27" s="158" t="s">
        <v>54</v>
      </c>
      <c r="B27" s="96">
        <v>5442.21210952</v>
      </c>
      <c r="C27" s="96">
        <v>130616.72058413</v>
      </c>
      <c r="D27" s="150">
        <v>8.3080000000000001E-2</v>
      </c>
      <c r="E27" s="96">
        <v>5549.5178452500004</v>
      </c>
      <c r="F27" s="96">
        <v>139773.08659602</v>
      </c>
      <c r="G27" s="150">
        <v>8.2716999999999999E-2</v>
      </c>
      <c r="H27" s="96">
        <v>-3.6299999999999999E-4</v>
      </c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outlineLevel="1" x14ac:dyDescent="0.2">
      <c r="A28" s="158" t="s">
        <v>96</v>
      </c>
      <c r="B28" s="96">
        <v>1867.1427785200001</v>
      </c>
      <c r="C28" s="96">
        <v>44812.67206972</v>
      </c>
      <c r="D28" s="150">
        <v>2.8504000000000002E-2</v>
      </c>
      <c r="E28" s="96">
        <v>1648.2661496000001</v>
      </c>
      <c r="F28" s="96">
        <v>41514.101528699997</v>
      </c>
      <c r="G28" s="150">
        <v>2.4568E-2</v>
      </c>
      <c r="H28" s="96">
        <v>-3.9360000000000003E-3</v>
      </c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x14ac:dyDescent="0.2">
      <c r="B29" s="105"/>
      <c r="C29" s="105"/>
      <c r="D29" s="156"/>
      <c r="E29" s="105"/>
      <c r="F29" s="105"/>
      <c r="G29" s="156"/>
      <c r="H29" s="105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x14ac:dyDescent="0.2">
      <c r="B30" s="105"/>
      <c r="C30" s="105"/>
      <c r="D30" s="156"/>
      <c r="E30" s="105"/>
      <c r="F30" s="105"/>
      <c r="G30" s="156"/>
      <c r="H30" s="105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x14ac:dyDescent="0.2">
      <c r="B31" s="105"/>
      <c r="C31" s="105"/>
      <c r="D31" s="156"/>
      <c r="E31" s="105"/>
      <c r="F31" s="105"/>
      <c r="G31" s="156"/>
      <c r="H31" s="105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x14ac:dyDescent="0.2">
      <c r="B32" s="105"/>
      <c r="C32" s="105"/>
      <c r="D32" s="156"/>
      <c r="E32" s="105"/>
      <c r="F32" s="105"/>
      <c r="G32" s="156"/>
      <c r="H32" s="105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05"/>
      <c r="F33" s="105"/>
      <c r="G33" s="156"/>
      <c r="H33" s="105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05"/>
      <c r="F34" s="105"/>
      <c r="G34" s="156"/>
      <c r="H34" s="105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05"/>
      <c r="F35" s="105"/>
      <c r="G35" s="156"/>
      <c r="H35" s="105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05"/>
      <c r="F36" s="105"/>
      <c r="G36" s="156"/>
      <c r="H36" s="105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05"/>
      <c r="F37" s="105"/>
      <c r="G37" s="156"/>
      <c r="H37" s="105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05"/>
      <c r="F38" s="105"/>
      <c r="G38" s="156"/>
      <c r="H38" s="105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05"/>
      <c r="F39" s="105"/>
      <c r="G39" s="156"/>
      <c r="H39" s="105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05"/>
      <c r="F40" s="105"/>
      <c r="G40" s="156"/>
      <c r="H40" s="105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05"/>
      <c r="F41" s="105"/>
      <c r="G41" s="156"/>
      <c r="H41" s="105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05"/>
      <c r="F42" s="105"/>
      <c r="G42" s="156"/>
      <c r="H42" s="105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05"/>
      <c r="F43" s="105"/>
      <c r="G43" s="156"/>
      <c r="H43" s="105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05"/>
      <c r="F44" s="105"/>
      <c r="G44" s="156"/>
      <c r="H44" s="105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05"/>
      <c r="F45" s="105"/>
      <c r="G45" s="156"/>
      <c r="H45" s="105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05"/>
      <c r="F46" s="105"/>
      <c r="G46" s="156"/>
      <c r="H46" s="105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05"/>
      <c r="F47" s="105"/>
      <c r="G47" s="156"/>
      <c r="H47" s="105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05"/>
      <c r="F48" s="105"/>
      <c r="G48" s="156"/>
      <c r="H48" s="105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05"/>
      <c r="F49" s="105"/>
      <c r="G49" s="156"/>
      <c r="H49" s="105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05"/>
      <c r="F50" s="105"/>
      <c r="G50" s="156"/>
      <c r="H50" s="105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05"/>
      <c r="F51" s="105"/>
      <c r="G51" s="156"/>
      <c r="H51" s="105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05"/>
      <c r="F52" s="105"/>
      <c r="G52" s="156"/>
      <c r="H52" s="105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05"/>
      <c r="F53" s="105"/>
      <c r="G53" s="156"/>
      <c r="H53" s="105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05"/>
      <c r="F54" s="105"/>
      <c r="G54" s="156"/>
      <c r="H54" s="105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05"/>
      <c r="F55" s="105"/>
      <c r="G55" s="156"/>
      <c r="H55" s="105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05"/>
      <c r="F56" s="105"/>
      <c r="G56" s="156"/>
      <c r="H56" s="105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05"/>
      <c r="F57" s="105"/>
      <c r="G57" s="156"/>
      <c r="H57" s="105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05"/>
      <c r="F58" s="105"/>
      <c r="G58" s="156"/>
      <c r="H58" s="105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05"/>
      <c r="F59" s="105"/>
      <c r="G59" s="156"/>
      <c r="H59" s="105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05"/>
      <c r="F60" s="105"/>
      <c r="G60" s="156"/>
      <c r="H60" s="105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05"/>
      <c r="F61" s="105"/>
      <c r="G61" s="156"/>
      <c r="H61" s="105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05"/>
      <c r="F62" s="105"/>
      <c r="G62" s="156"/>
      <c r="H62" s="105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05"/>
      <c r="F63" s="105"/>
      <c r="G63" s="156"/>
      <c r="H63" s="105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05"/>
      <c r="F64" s="105"/>
      <c r="G64" s="156"/>
      <c r="H64" s="105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05"/>
      <c r="F65" s="105"/>
      <c r="G65" s="156"/>
      <c r="H65" s="105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05"/>
      <c r="F66" s="105"/>
      <c r="G66" s="156"/>
      <c r="H66" s="105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05"/>
      <c r="F67" s="105"/>
      <c r="G67" s="156"/>
      <c r="H67" s="105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05"/>
      <c r="F68" s="105"/>
      <c r="G68" s="156"/>
      <c r="H68" s="105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05"/>
      <c r="F69" s="105"/>
      <c r="G69" s="156"/>
      <c r="H69" s="105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05"/>
      <c r="F70" s="105"/>
      <c r="G70" s="156"/>
      <c r="H70" s="105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05"/>
      <c r="F71" s="105"/>
      <c r="G71" s="156"/>
      <c r="H71" s="105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05"/>
      <c r="F72" s="105"/>
      <c r="G72" s="156"/>
      <c r="H72" s="105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05"/>
      <c r="F73" s="105"/>
      <c r="G73" s="156"/>
      <c r="H73" s="105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05"/>
      <c r="F74" s="105"/>
      <c r="G74" s="156"/>
      <c r="H74" s="105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05"/>
      <c r="F75" s="105"/>
      <c r="G75" s="156"/>
      <c r="H75" s="105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05"/>
      <c r="F76" s="105"/>
      <c r="G76" s="156"/>
      <c r="H76" s="105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05"/>
      <c r="F77" s="105"/>
      <c r="G77" s="156"/>
      <c r="H77" s="105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05"/>
      <c r="F78" s="105"/>
      <c r="G78" s="156"/>
      <c r="H78" s="105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05"/>
      <c r="F79" s="105"/>
      <c r="G79" s="156"/>
      <c r="H79" s="105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05"/>
      <c r="F80" s="105"/>
      <c r="G80" s="156"/>
      <c r="H80" s="105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05"/>
      <c r="F81" s="105"/>
      <c r="G81" s="156"/>
      <c r="H81" s="105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05"/>
      <c r="F82" s="105"/>
      <c r="G82" s="156"/>
      <c r="H82" s="105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05"/>
      <c r="F83" s="105"/>
      <c r="G83" s="156"/>
      <c r="H83" s="105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05"/>
      <c r="F84" s="105"/>
      <c r="G84" s="156"/>
      <c r="H84" s="105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05"/>
      <c r="F85" s="105"/>
      <c r="G85" s="156"/>
      <c r="H85" s="105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05"/>
      <c r="F86" s="105"/>
      <c r="G86" s="156"/>
      <c r="H86" s="105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05"/>
      <c r="F87" s="105"/>
      <c r="G87" s="156"/>
      <c r="H87" s="105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05"/>
      <c r="F88" s="105"/>
      <c r="G88" s="156"/>
      <c r="H88" s="105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05"/>
      <c r="F89" s="105"/>
      <c r="G89" s="156"/>
      <c r="H89" s="105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05"/>
      <c r="F90" s="105"/>
      <c r="G90" s="156"/>
      <c r="H90" s="105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05"/>
      <c r="F91" s="105"/>
      <c r="G91" s="156"/>
      <c r="H91" s="105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05"/>
      <c r="F92" s="105"/>
      <c r="G92" s="156"/>
      <c r="H92" s="105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05"/>
      <c r="F93" s="105"/>
      <c r="G93" s="156"/>
      <c r="H93" s="105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05"/>
      <c r="F94" s="105"/>
      <c r="G94" s="156"/>
      <c r="H94" s="105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05"/>
      <c r="F95" s="105"/>
      <c r="G95" s="156"/>
      <c r="H95" s="105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05"/>
      <c r="F96" s="105"/>
      <c r="G96" s="156"/>
      <c r="H96" s="105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05"/>
      <c r="F97" s="105"/>
      <c r="G97" s="156"/>
      <c r="H97" s="105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05"/>
      <c r="F98" s="105"/>
      <c r="G98" s="156"/>
      <c r="H98" s="105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05"/>
      <c r="F99" s="105"/>
      <c r="G99" s="156"/>
      <c r="H99" s="105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05"/>
      <c r="F100" s="105"/>
      <c r="G100" s="156"/>
      <c r="H100" s="105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05"/>
      <c r="F101" s="105"/>
      <c r="G101" s="156"/>
      <c r="H101" s="105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05"/>
      <c r="F102" s="105"/>
      <c r="G102" s="156"/>
      <c r="H102" s="105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05"/>
      <c r="F103" s="105"/>
      <c r="G103" s="156"/>
      <c r="H103" s="105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05"/>
      <c r="F104" s="105"/>
      <c r="G104" s="156"/>
      <c r="H104" s="105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05"/>
      <c r="F105" s="105"/>
      <c r="G105" s="156"/>
      <c r="H105" s="105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05"/>
      <c r="F106" s="105"/>
      <c r="G106" s="156"/>
      <c r="H106" s="105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05"/>
      <c r="F107" s="105"/>
      <c r="G107" s="156"/>
      <c r="H107" s="105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05"/>
      <c r="F108" s="105"/>
      <c r="G108" s="156"/>
      <c r="H108" s="105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05"/>
      <c r="F109" s="105"/>
      <c r="G109" s="156"/>
      <c r="H109" s="105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05"/>
      <c r="F110" s="105"/>
      <c r="G110" s="156"/>
      <c r="H110" s="105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05"/>
      <c r="F111" s="105"/>
      <c r="G111" s="156"/>
      <c r="H111" s="105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05"/>
      <c r="F112" s="105"/>
      <c r="G112" s="156"/>
      <c r="H112" s="105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05"/>
      <c r="F113" s="105"/>
      <c r="G113" s="156"/>
      <c r="H113" s="105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05"/>
      <c r="F114" s="105"/>
      <c r="G114" s="156"/>
      <c r="H114" s="105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05"/>
      <c r="F115" s="105"/>
      <c r="G115" s="156"/>
      <c r="H115" s="105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05"/>
      <c r="F116" s="105"/>
      <c r="G116" s="156"/>
      <c r="H116" s="105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05"/>
      <c r="F117" s="105"/>
      <c r="G117" s="156"/>
      <c r="H117" s="105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05"/>
      <c r="F118" s="105"/>
      <c r="G118" s="156"/>
      <c r="H118" s="105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05"/>
      <c r="F119" s="105"/>
      <c r="G119" s="156"/>
      <c r="H119" s="105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05"/>
      <c r="F120" s="105"/>
      <c r="G120" s="156"/>
      <c r="H120" s="105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05"/>
      <c r="F121" s="105"/>
      <c r="G121" s="156"/>
      <c r="H121" s="105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05"/>
      <c r="F122" s="105"/>
      <c r="G122" s="156"/>
      <c r="H122" s="105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05"/>
      <c r="F123" s="105"/>
      <c r="G123" s="156"/>
      <c r="H123" s="105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05"/>
      <c r="F124" s="105"/>
      <c r="G124" s="156"/>
      <c r="H124" s="105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05"/>
      <c r="F125" s="105"/>
      <c r="G125" s="156"/>
      <c r="H125" s="105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05"/>
      <c r="F126" s="105"/>
      <c r="G126" s="156"/>
      <c r="H126" s="105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05"/>
      <c r="F127" s="105"/>
      <c r="G127" s="156"/>
      <c r="H127" s="105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05"/>
      <c r="F128" s="105"/>
      <c r="G128" s="156"/>
      <c r="H128" s="105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05"/>
      <c r="F129" s="105"/>
      <c r="G129" s="156"/>
      <c r="H129" s="105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05"/>
      <c r="F130" s="105"/>
      <c r="G130" s="156"/>
      <c r="H130" s="105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05"/>
      <c r="F131" s="105"/>
      <c r="G131" s="156"/>
      <c r="H131" s="105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05"/>
      <c r="F132" s="105"/>
      <c r="G132" s="156"/>
      <c r="H132" s="105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05"/>
      <c r="F133" s="105"/>
      <c r="G133" s="156"/>
      <c r="H133" s="105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05"/>
      <c r="F134" s="105"/>
      <c r="G134" s="156"/>
      <c r="H134" s="105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05"/>
      <c r="F135" s="105"/>
      <c r="G135" s="156"/>
      <c r="H135" s="105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05"/>
      <c r="F136" s="105"/>
      <c r="G136" s="156"/>
      <c r="H136" s="105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05"/>
      <c r="F137" s="105"/>
      <c r="G137" s="156"/>
      <c r="H137" s="105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05"/>
      <c r="F138" s="105"/>
      <c r="G138" s="156"/>
      <c r="H138" s="105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05"/>
      <c r="F139" s="105"/>
      <c r="G139" s="156"/>
      <c r="H139" s="105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05"/>
      <c r="F140" s="105"/>
      <c r="G140" s="156"/>
      <c r="H140" s="105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05"/>
      <c r="F141" s="105"/>
      <c r="G141" s="156"/>
      <c r="H141" s="105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05"/>
      <c r="F142" s="105"/>
      <c r="G142" s="156"/>
      <c r="H142" s="105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05"/>
      <c r="F143" s="105"/>
      <c r="G143" s="156"/>
      <c r="H143" s="105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05"/>
      <c r="F144" s="105"/>
      <c r="G144" s="156"/>
      <c r="H144" s="105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05"/>
      <c r="F145" s="105"/>
      <c r="G145" s="156"/>
      <c r="H145" s="105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05"/>
      <c r="F146" s="105"/>
      <c r="G146" s="156"/>
      <c r="H146" s="105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05"/>
      <c r="F147" s="105"/>
      <c r="G147" s="156"/>
      <c r="H147" s="105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05"/>
      <c r="F148" s="105"/>
      <c r="G148" s="156"/>
      <c r="H148" s="105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05"/>
      <c r="F149" s="105"/>
      <c r="G149" s="156"/>
      <c r="H149" s="105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05"/>
      <c r="F150" s="105"/>
      <c r="G150" s="156"/>
      <c r="H150" s="105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05"/>
      <c r="F151" s="105"/>
      <c r="G151" s="156"/>
      <c r="H151" s="105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05"/>
      <c r="F152" s="105"/>
      <c r="G152" s="156"/>
      <c r="H152" s="105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05"/>
      <c r="F153" s="105"/>
      <c r="G153" s="156"/>
      <c r="H153" s="105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05"/>
      <c r="F154" s="105"/>
      <c r="G154" s="156"/>
      <c r="H154" s="105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05"/>
      <c r="F155" s="105"/>
      <c r="G155" s="156"/>
      <c r="H155" s="105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05"/>
      <c r="F156" s="105"/>
      <c r="G156" s="156"/>
      <c r="H156" s="105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05"/>
      <c r="F157" s="105"/>
      <c r="G157" s="156"/>
      <c r="H157" s="105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05"/>
      <c r="F158" s="105"/>
      <c r="G158" s="156"/>
      <c r="H158" s="105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05"/>
      <c r="F159" s="105"/>
      <c r="G159" s="156"/>
      <c r="H159" s="105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05"/>
      <c r="F160" s="105"/>
      <c r="G160" s="156"/>
      <c r="H160" s="105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05"/>
      <c r="F161" s="105"/>
      <c r="G161" s="156"/>
      <c r="H161" s="105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05"/>
      <c r="F162" s="105"/>
      <c r="G162" s="156"/>
      <c r="H162" s="105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05"/>
      <c r="F163" s="105"/>
      <c r="G163" s="156"/>
      <c r="H163" s="105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05"/>
      <c r="F164" s="105"/>
      <c r="G164" s="156"/>
      <c r="H164" s="105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05"/>
      <c r="F165" s="105"/>
      <c r="G165" s="156"/>
      <c r="H165" s="105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05"/>
      <c r="F166" s="105"/>
      <c r="G166" s="156"/>
      <c r="H166" s="105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05"/>
      <c r="F167" s="105"/>
      <c r="G167" s="156"/>
      <c r="H167" s="105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05"/>
      <c r="F168" s="105"/>
      <c r="G168" s="156"/>
      <c r="H168" s="105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05"/>
      <c r="F169" s="105"/>
      <c r="G169" s="156"/>
      <c r="H169" s="105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05"/>
      <c r="F170" s="105"/>
      <c r="G170" s="156"/>
      <c r="H170" s="105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05"/>
      <c r="F171" s="105"/>
      <c r="G171" s="156"/>
      <c r="H171" s="105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05"/>
      <c r="F172" s="105"/>
      <c r="G172" s="156"/>
      <c r="H172" s="105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05"/>
      <c r="F173" s="105"/>
      <c r="G173" s="156"/>
      <c r="H173" s="105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05"/>
      <c r="F174" s="105"/>
      <c r="G174" s="156"/>
      <c r="H174" s="105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05"/>
      <c r="F175" s="105"/>
      <c r="G175" s="156"/>
      <c r="H175" s="105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05"/>
      <c r="F176" s="105"/>
      <c r="G176" s="156"/>
      <c r="H176" s="105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05"/>
      <c r="F177" s="105"/>
      <c r="G177" s="156"/>
      <c r="H177" s="105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05"/>
      <c r="F178" s="105"/>
      <c r="G178" s="156"/>
      <c r="H178" s="105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05"/>
      <c r="F179" s="105"/>
      <c r="G179" s="156"/>
      <c r="H179" s="105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05"/>
      <c r="F180" s="105"/>
      <c r="G180" s="156"/>
      <c r="H180" s="105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05"/>
      <c r="F181" s="105"/>
      <c r="G181" s="156"/>
      <c r="H181" s="105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05"/>
      <c r="F182" s="105"/>
      <c r="G182" s="156"/>
      <c r="H182" s="105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05"/>
      <c r="F183" s="105"/>
      <c r="G183" s="156"/>
      <c r="H183" s="105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05"/>
      <c r="F184" s="105"/>
      <c r="G184" s="156"/>
      <c r="H184" s="105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05"/>
      <c r="F185" s="105"/>
      <c r="G185" s="156"/>
      <c r="H185" s="105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05"/>
      <c r="F186" s="105"/>
      <c r="G186" s="156"/>
      <c r="H186" s="105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05"/>
      <c r="F187" s="105"/>
      <c r="G187" s="156"/>
      <c r="H187" s="105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05"/>
      <c r="F188" s="105"/>
      <c r="G188" s="156"/>
      <c r="H188" s="105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05"/>
      <c r="F189" s="105"/>
      <c r="G189" s="156"/>
      <c r="H189" s="105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05"/>
      <c r="F190" s="105"/>
      <c r="G190" s="156"/>
      <c r="H190" s="105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05"/>
      <c r="F191" s="105"/>
      <c r="G191" s="156"/>
      <c r="H191" s="105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05"/>
      <c r="F192" s="105"/>
      <c r="G192" s="156"/>
      <c r="H192" s="105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05"/>
      <c r="F193" s="105"/>
      <c r="G193" s="156"/>
      <c r="H193" s="105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05"/>
      <c r="F194" s="105"/>
      <c r="G194" s="156"/>
      <c r="H194" s="105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05"/>
      <c r="F195" s="105"/>
      <c r="G195" s="156"/>
      <c r="H195" s="105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05"/>
      <c r="F196" s="105"/>
      <c r="G196" s="156"/>
      <c r="H196" s="105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05"/>
      <c r="F197" s="105"/>
      <c r="G197" s="156"/>
      <c r="H197" s="105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05"/>
      <c r="F198" s="105"/>
      <c r="G198" s="156"/>
      <c r="H198" s="105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05"/>
      <c r="F199" s="105"/>
      <c r="G199" s="156"/>
      <c r="H199" s="105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05"/>
      <c r="F200" s="105"/>
      <c r="G200" s="156"/>
      <c r="H200" s="105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05"/>
      <c r="F201" s="105"/>
      <c r="G201" s="156"/>
      <c r="H201" s="105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05"/>
      <c r="F202" s="105"/>
      <c r="G202" s="156"/>
      <c r="H202" s="105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05"/>
      <c r="F203" s="105"/>
      <c r="G203" s="156"/>
      <c r="H203" s="105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05"/>
      <c r="F204" s="105"/>
      <c r="G204" s="156"/>
      <c r="H204" s="105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05"/>
      <c r="F205" s="105"/>
      <c r="G205" s="156"/>
      <c r="H205" s="105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05"/>
      <c r="F206" s="105"/>
      <c r="G206" s="156"/>
      <c r="H206" s="105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05"/>
      <c r="F207" s="105"/>
      <c r="G207" s="156"/>
      <c r="H207" s="105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05"/>
      <c r="F208" s="105"/>
      <c r="G208" s="156"/>
      <c r="H208" s="105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05"/>
      <c r="F209" s="105"/>
      <c r="G209" s="156"/>
      <c r="H209" s="105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05"/>
      <c r="F210" s="105"/>
      <c r="G210" s="156"/>
      <c r="H210" s="105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05"/>
      <c r="F211" s="105"/>
      <c r="G211" s="156"/>
      <c r="H211" s="105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05"/>
      <c r="F212" s="105"/>
      <c r="G212" s="156"/>
      <c r="H212" s="105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05"/>
      <c r="F213" s="105"/>
      <c r="G213" s="156"/>
      <c r="H213" s="105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05"/>
      <c r="F214" s="105"/>
      <c r="G214" s="156"/>
      <c r="H214" s="105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05"/>
      <c r="F215" s="105"/>
      <c r="G215" s="156"/>
      <c r="H215" s="105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05"/>
      <c r="F216" s="105"/>
      <c r="G216" s="156"/>
      <c r="H216" s="105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05"/>
      <c r="F217" s="105"/>
      <c r="G217" s="156"/>
      <c r="H217" s="105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05"/>
      <c r="F218" s="105"/>
      <c r="G218" s="156"/>
      <c r="H218" s="105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05"/>
      <c r="F219" s="105"/>
      <c r="G219" s="156"/>
      <c r="H219" s="105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05"/>
      <c r="F220" s="105"/>
      <c r="G220" s="156"/>
      <c r="H220" s="105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05"/>
      <c r="F221" s="105"/>
      <c r="G221" s="156"/>
      <c r="H221" s="105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05"/>
      <c r="F222" s="105"/>
      <c r="G222" s="156"/>
      <c r="H222" s="105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05"/>
      <c r="F223" s="105"/>
      <c r="G223" s="156"/>
      <c r="H223" s="105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05"/>
      <c r="F224" s="105"/>
      <c r="G224" s="156"/>
      <c r="H224" s="105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05"/>
      <c r="F225" s="105"/>
      <c r="G225" s="156"/>
      <c r="H225" s="105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05"/>
      <c r="F226" s="105"/>
      <c r="G226" s="156"/>
      <c r="H226" s="105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05"/>
      <c r="F227" s="105"/>
      <c r="G227" s="156"/>
      <c r="H227" s="105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05"/>
      <c r="F228" s="105"/>
      <c r="G228" s="156"/>
      <c r="H228" s="105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05"/>
      <c r="F229" s="105"/>
      <c r="G229" s="156"/>
      <c r="H229" s="105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05"/>
      <c r="F230" s="105"/>
      <c r="G230" s="156"/>
      <c r="H230" s="105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05"/>
      <c r="F231" s="105"/>
      <c r="G231" s="156"/>
      <c r="H231" s="105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05"/>
      <c r="F232" s="105"/>
      <c r="G232" s="156"/>
      <c r="H232" s="105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05"/>
      <c r="F233" s="105"/>
      <c r="G233" s="156"/>
      <c r="H233" s="105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05"/>
      <c r="F234" s="105"/>
      <c r="G234" s="156"/>
      <c r="H234" s="105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05"/>
      <c r="F235" s="105"/>
      <c r="G235" s="156"/>
      <c r="H235" s="105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05"/>
      <c r="F236" s="105"/>
      <c r="G236" s="156"/>
      <c r="H236" s="105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05"/>
      <c r="F237" s="105"/>
      <c r="G237" s="156"/>
      <c r="H237" s="105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05"/>
      <c r="F238" s="105"/>
      <c r="G238" s="156"/>
      <c r="H238" s="105"/>
      <c r="I238" s="112"/>
      <c r="J238" s="112"/>
      <c r="K238" s="112"/>
      <c r="L238" s="112"/>
      <c r="M238" s="112"/>
      <c r="N238" s="112"/>
      <c r="O238" s="112"/>
      <c r="P238" s="112"/>
      <c r="Q238" s="112"/>
    </row>
  </sheetData>
  <mergeCells count="5">
    <mergeCell ref="A2:H2"/>
    <mergeCell ref="B5:D5"/>
    <mergeCell ref="E5:G5"/>
    <mergeCell ref="B18:D18"/>
    <mergeCell ref="E18:G18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indexed="52"/>
    <outlinePr applyStyles="1" summaryBelow="0"/>
    <pageSetUpPr fitToPage="1"/>
  </sheetPr>
  <dimension ref="A2:S248"/>
  <sheetViews>
    <sheetView workbookViewId="0">
      <selection activeCell="A6" sqref="A6"/>
    </sheetView>
  </sheetViews>
  <sheetFormatPr defaultRowHeight="12.75" x14ac:dyDescent="0.2"/>
  <cols>
    <col min="1" max="1" width="66" style="92" bestFit="1" customWidth="1"/>
    <col min="2" max="2" width="12.7109375" style="84" customWidth="1"/>
    <col min="3" max="3" width="14.28515625" style="84" customWidth="1"/>
    <col min="4" max="4" width="10.28515625" style="138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88</v>
      </c>
      <c r="B3" s="1"/>
      <c r="C3" s="1"/>
      <c r="D3" s="1"/>
    </row>
    <row r="4" spans="1:19" x14ac:dyDescent="0.2">
      <c r="B4" s="171" t="s">
        <v>187</v>
      </c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27" customFormat="1" x14ac:dyDescent="0.2">
      <c r="A6" s="63"/>
      <c r="B6" s="119" t="s">
        <v>173</v>
      </c>
      <c r="C6" s="119" t="s">
        <v>3</v>
      </c>
      <c r="D6" s="167" t="s">
        <v>68</v>
      </c>
    </row>
    <row r="7" spans="1:19" s="233" customFormat="1" ht="15.75" x14ac:dyDescent="0.2">
      <c r="A7" s="8" t="s">
        <v>172</v>
      </c>
      <c r="B7" s="124">
        <f t="shared" ref="B7:D7" si="0">SUM(B8:B26)</f>
        <v>67090.705344239992</v>
      </c>
      <c r="C7" s="124">
        <f t="shared" si="0"/>
        <v>1689781.9286986501</v>
      </c>
      <c r="D7" s="176">
        <f t="shared" si="0"/>
        <v>1.0000009999999999</v>
      </c>
    </row>
    <row r="8" spans="1:19" s="165" customFormat="1" ht="15" x14ac:dyDescent="0.2">
      <c r="A8" s="274" t="s">
        <v>36</v>
      </c>
      <c r="B8" s="275">
        <v>30328.812823299999</v>
      </c>
      <c r="C8" s="275">
        <v>763877.49338081002</v>
      </c>
      <c r="D8" s="276">
        <v>0.45205699999999999</v>
      </c>
    </row>
    <row r="9" spans="1:19" s="165" customFormat="1" ht="15" x14ac:dyDescent="0.2">
      <c r="A9" s="274" t="s">
        <v>145</v>
      </c>
      <c r="B9" s="275">
        <v>3973.9264617200001</v>
      </c>
      <c r="C9" s="275">
        <v>100089.41009793</v>
      </c>
      <c r="D9" s="276">
        <v>5.9232E-2</v>
      </c>
    </row>
    <row r="10" spans="1:19" s="165" customFormat="1" ht="15" x14ac:dyDescent="0.2">
      <c r="A10" s="274" t="s">
        <v>91</v>
      </c>
      <c r="B10" s="275">
        <v>318.55279139999999</v>
      </c>
      <c r="C10" s="275">
        <v>8023.2388000000001</v>
      </c>
      <c r="D10" s="276">
        <v>4.7479999999999996E-3</v>
      </c>
    </row>
    <row r="11" spans="1:19" s="165" customFormat="1" ht="15" x14ac:dyDescent="0.2">
      <c r="A11" s="274" t="s">
        <v>63</v>
      </c>
      <c r="B11" s="275">
        <v>12731.91303842</v>
      </c>
      <c r="C11" s="275">
        <v>320672.68423592002</v>
      </c>
      <c r="D11" s="276">
        <v>0.189772</v>
      </c>
    </row>
    <row r="12" spans="1:19" s="165" customFormat="1" ht="15" x14ac:dyDescent="0.2">
      <c r="A12" s="274" t="s">
        <v>157</v>
      </c>
      <c r="B12" s="275">
        <v>19139.605649109999</v>
      </c>
      <c r="C12" s="275">
        <v>482060.21359647001</v>
      </c>
      <c r="D12" s="276">
        <v>0.28527999999999998</v>
      </c>
    </row>
    <row r="13" spans="1:19" ht="15" x14ac:dyDescent="0.25">
      <c r="A13" s="277" t="s">
        <v>129</v>
      </c>
      <c r="B13" s="278">
        <v>597.89458029000002</v>
      </c>
      <c r="C13" s="278">
        <v>15058.888587519999</v>
      </c>
      <c r="D13" s="279">
        <v>8.9119999999999998E-3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B14" s="105"/>
      <c r="C14" s="105"/>
      <c r="D14" s="156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2:17" x14ac:dyDescent="0.2"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2:17" x14ac:dyDescent="0.2"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2:17" x14ac:dyDescent="0.2"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2:17" x14ac:dyDescent="0.2">
      <c r="B20" s="105"/>
      <c r="C20" s="105"/>
      <c r="D20" s="156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2:17" x14ac:dyDescent="0.2">
      <c r="B21" s="105"/>
      <c r="C21" s="105"/>
      <c r="D21" s="156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2:17" x14ac:dyDescent="0.2">
      <c r="B22" s="105"/>
      <c r="C22" s="105"/>
      <c r="D22" s="156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2:17" x14ac:dyDescent="0.2">
      <c r="B23" s="105"/>
      <c r="C23" s="105"/>
      <c r="D23" s="156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2:17" x14ac:dyDescent="0.2">
      <c r="B24" s="105"/>
      <c r="C24" s="105"/>
      <c r="D24" s="15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2:17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2:17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2:17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2:17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2:17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2:17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2:17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2:17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05"/>
      <c r="C244" s="105"/>
      <c r="D244" s="156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05"/>
      <c r="C245" s="105"/>
      <c r="D245" s="156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05"/>
      <c r="C246" s="105"/>
      <c r="D246" s="156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05"/>
      <c r="C247" s="105"/>
      <c r="D247" s="156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  <row r="248" spans="2:17" x14ac:dyDescent="0.2">
      <c r="B248" s="105"/>
      <c r="C248" s="105"/>
      <c r="D248" s="156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</row>
  </sheetData>
  <mergeCells count="2">
    <mergeCell ref="A2:D2"/>
    <mergeCell ref="A3:D3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52"/>
    <outlinePr applyStyles="1" summaryBelow="0"/>
    <pageSetUpPr fitToPage="1"/>
  </sheetPr>
  <dimension ref="A2:S245"/>
  <sheetViews>
    <sheetView workbookViewId="0">
      <selection activeCell="D21" sqref="D21"/>
    </sheetView>
  </sheetViews>
  <sheetFormatPr defaultRowHeight="12.75" outlineLevelRow="1" x14ac:dyDescent="0.2"/>
  <cols>
    <col min="1" max="1" width="66" style="92" bestFit="1" customWidth="1"/>
    <col min="2" max="2" width="14.42578125" style="84" bestFit="1" customWidth="1"/>
    <col min="3" max="3" width="16" style="84" bestFit="1" customWidth="1"/>
    <col min="4" max="4" width="11.42578125" style="138" bestFit="1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88</v>
      </c>
      <c r="B3" s="1"/>
      <c r="C3" s="1"/>
      <c r="D3" s="1"/>
    </row>
    <row r="4" spans="1:19" x14ac:dyDescent="0.2">
      <c r="B4" s="105"/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27" customFormat="1" x14ac:dyDescent="0.2">
      <c r="A6" s="63"/>
      <c r="B6" s="119" t="s">
        <v>173</v>
      </c>
      <c r="C6" s="119" t="s">
        <v>3</v>
      </c>
      <c r="D6" s="167" t="s">
        <v>68</v>
      </c>
    </row>
    <row r="7" spans="1:19" s="233" customFormat="1" ht="15.75" x14ac:dyDescent="0.2">
      <c r="A7" s="8" t="s">
        <v>172</v>
      </c>
      <c r="B7" s="124">
        <f t="shared" ref="B7:D7" si="0">SUM(B8:B18)</f>
        <v>67090.705344239992</v>
      </c>
      <c r="C7" s="124">
        <f t="shared" si="0"/>
        <v>1689781.9286986501</v>
      </c>
      <c r="D7" s="176">
        <f t="shared" si="0"/>
        <v>1.0000009999999999</v>
      </c>
    </row>
    <row r="8" spans="1:19" s="165" customFormat="1" x14ac:dyDescent="0.2">
      <c r="A8" s="148" t="s">
        <v>36</v>
      </c>
      <c r="B8" s="146">
        <v>30328.812823299999</v>
      </c>
      <c r="C8" s="146">
        <v>763877.49338081002</v>
      </c>
      <c r="D8" s="197">
        <v>0.45205699999999999</v>
      </c>
    </row>
    <row r="9" spans="1:19" s="165" customFormat="1" x14ac:dyDescent="0.2">
      <c r="A9" s="148" t="s">
        <v>145</v>
      </c>
      <c r="B9" s="146">
        <v>3973.9264617200001</v>
      </c>
      <c r="C9" s="146">
        <v>100089.41009793</v>
      </c>
      <c r="D9" s="197">
        <v>5.9232E-2</v>
      </c>
    </row>
    <row r="10" spans="1:19" s="165" customFormat="1" x14ac:dyDescent="0.2">
      <c r="A10" s="148" t="s">
        <v>91</v>
      </c>
      <c r="B10" s="146">
        <v>318.55279139999999</v>
      </c>
      <c r="C10" s="146">
        <v>8023.2388000000001</v>
      </c>
      <c r="D10" s="197">
        <v>4.7479999999999996E-3</v>
      </c>
    </row>
    <row r="11" spans="1:19" s="165" customFormat="1" x14ac:dyDescent="0.2">
      <c r="A11" s="148" t="s">
        <v>63</v>
      </c>
      <c r="B11" s="146">
        <v>12731.91303842</v>
      </c>
      <c r="C11" s="146">
        <v>320672.68423592002</v>
      </c>
      <c r="D11" s="197">
        <v>0.189772</v>
      </c>
    </row>
    <row r="12" spans="1:19" s="165" customFormat="1" x14ac:dyDescent="0.2">
      <c r="A12" s="148" t="s">
        <v>157</v>
      </c>
      <c r="B12" s="146">
        <v>19139.605649109999</v>
      </c>
      <c r="C12" s="146">
        <v>482060.21359647001</v>
      </c>
      <c r="D12" s="197">
        <v>0.28527999999999998</v>
      </c>
    </row>
    <row r="13" spans="1:19" x14ac:dyDescent="0.2">
      <c r="A13" s="192" t="s">
        <v>129</v>
      </c>
      <c r="B13" s="96">
        <v>597.89458029000002</v>
      </c>
      <c r="C13" s="96">
        <v>15058.888587519999</v>
      </c>
      <c r="D13" s="150">
        <v>8.9119999999999998E-3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B14" s="105"/>
      <c r="C14" s="105"/>
      <c r="D14" s="156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9" x14ac:dyDescent="0.2"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9" x14ac:dyDescent="0.2"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9" x14ac:dyDescent="0.2"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9" x14ac:dyDescent="0.2">
      <c r="A20" s="169" t="s">
        <v>102</v>
      </c>
      <c r="B20" s="105"/>
      <c r="C20" s="105"/>
      <c r="D20" s="156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9" x14ac:dyDescent="0.2">
      <c r="B21" s="99" t="str">
        <f>"Державний борг України за станом на " &amp; TEXT(DREPORTDATE,"dd.MM.yyyy")</f>
        <v>Державний борг України за станом на 30.04.2016</v>
      </c>
      <c r="C21" s="105"/>
      <c r="D21" s="29" t="str">
        <f>VALVAL</f>
        <v>млн. одиниць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s="88" customFormat="1" x14ac:dyDescent="0.2">
      <c r="A22" s="63"/>
      <c r="B22" s="119" t="s">
        <v>173</v>
      </c>
      <c r="C22" s="119" t="s">
        <v>3</v>
      </c>
      <c r="D22" s="167" t="s">
        <v>68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</row>
    <row r="23" spans="1:19" s="52" customFormat="1" ht="15" x14ac:dyDescent="0.2">
      <c r="A23" s="134" t="s">
        <v>172</v>
      </c>
      <c r="B23" s="230">
        <f t="shared" ref="B23:C23" si="1">B$31+B$24</f>
        <v>67090.705344239992</v>
      </c>
      <c r="C23" s="230">
        <f t="shared" si="1"/>
        <v>1689781.9286986501</v>
      </c>
      <c r="D23" s="202">
        <v>1.0000009999999999</v>
      </c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9" s="185" customFormat="1" ht="15" x14ac:dyDescent="0.25">
      <c r="A24" s="145" t="s">
        <v>75</v>
      </c>
      <c r="B24" s="36">
        <f t="shared" ref="B24:C24" si="2">SUM(B$25:B$30)</f>
        <v>57527.329978679998</v>
      </c>
      <c r="C24" s="36">
        <f t="shared" si="2"/>
        <v>1448913.7072791101</v>
      </c>
      <c r="D24" s="140">
        <v>0.857456</v>
      </c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</row>
    <row r="25" spans="1:19" s="19" customFormat="1" outlineLevel="1" x14ac:dyDescent="0.2">
      <c r="A25" s="228" t="s">
        <v>36</v>
      </c>
      <c r="B25" s="67">
        <v>27202.548107539998</v>
      </c>
      <c r="C25" s="67">
        <v>685137.73958190996</v>
      </c>
      <c r="D25" s="123">
        <v>0.40545900000000001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</row>
    <row r="26" spans="1:19" outlineLevel="1" x14ac:dyDescent="0.2">
      <c r="A26" s="228" t="s">
        <v>145</v>
      </c>
      <c r="B26" s="96">
        <v>3902.8253179799999</v>
      </c>
      <c r="C26" s="96">
        <v>98298.619150300001</v>
      </c>
      <c r="D26" s="150">
        <v>5.8172000000000001E-2</v>
      </c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outlineLevel="1" x14ac:dyDescent="0.2">
      <c r="A27" s="158" t="s">
        <v>91</v>
      </c>
      <c r="B27" s="96">
        <v>318.55279139999999</v>
      </c>
      <c r="C27" s="96">
        <v>8023.2388000000001</v>
      </c>
      <c r="D27" s="150">
        <v>4.7479999999999996E-3</v>
      </c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outlineLevel="1" x14ac:dyDescent="0.2">
      <c r="A28" s="158" t="s">
        <v>63</v>
      </c>
      <c r="B28" s="96">
        <v>7182.3951931700003</v>
      </c>
      <c r="C28" s="96">
        <v>180899.59763989999</v>
      </c>
      <c r="D28" s="150">
        <v>0.107055</v>
      </c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outlineLevel="1" x14ac:dyDescent="0.2">
      <c r="A29" s="158" t="s">
        <v>157</v>
      </c>
      <c r="B29" s="96">
        <v>18323.1139883</v>
      </c>
      <c r="C29" s="96">
        <v>461495.62351948</v>
      </c>
      <c r="D29" s="150">
        <v>0.27311000000000002</v>
      </c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outlineLevel="1" x14ac:dyDescent="0.2">
      <c r="A30" s="158" t="s">
        <v>129</v>
      </c>
      <c r="B30" s="96">
        <v>597.89458029000002</v>
      </c>
      <c r="C30" s="96">
        <v>15058.888587519999</v>
      </c>
      <c r="D30" s="150">
        <v>8.9119999999999998E-3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ht="15" x14ac:dyDescent="0.25">
      <c r="A31" s="222" t="s">
        <v>113</v>
      </c>
      <c r="B31" s="139">
        <f t="shared" ref="B31:C31" si="3">SUM(B$32:B$35)</f>
        <v>9563.3753655599994</v>
      </c>
      <c r="C31" s="139">
        <f t="shared" si="3"/>
        <v>240868.22141953997</v>
      </c>
      <c r="D31" s="187">
        <v>0.14254500000000001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outlineLevel="1" x14ac:dyDescent="0.2">
      <c r="A32" s="158" t="s">
        <v>36</v>
      </c>
      <c r="B32" s="96">
        <v>3126.2647157599999</v>
      </c>
      <c r="C32" s="96">
        <v>78739.753798899997</v>
      </c>
      <c r="D32" s="150">
        <v>4.6598000000000001E-2</v>
      </c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1:17" outlineLevel="1" x14ac:dyDescent="0.2">
      <c r="A33" s="158" t="s">
        <v>145</v>
      </c>
      <c r="B33" s="96">
        <v>71.101143739999998</v>
      </c>
      <c r="C33" s="96">
        <v>1790.7909476299999</v>
      </c>
      <c r="D33" s="150">
        <v>1.06E-3</v>
      </c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outlineLevel="1" x14ac:dyDescent="0.2">
      <c r="A34" s="158" t="s">
        <v>63</v>
      </c>
      <c r="B34" s="96">
        <v>5549.5178452500004</v>
      </c>
      <c r="C34" s="96">
        <v>139773.08659602</v>
      </c>
      <c r="D34" s="150">
        <v>8.2716999999999999E-2</v>
      </c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outlineLevel="1" x14ac:dyDescent="0.2">
      <c r="A35" s="158" t="s">
        <v>157</v>
      </c>
      <c r="B35" s="96">
        <v>816.49166080999998</v>
      </c>
      <c r="C35" s="96">
        <v>20564.59007699</v>
      </c>
      <c r="D35" s="150">
        <v>1.217E-2</v>
      </c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05"/>
      <c r="C244" s="105"/>
      <c r="D244" s="156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05"/>
      <c r="C245" s="105"/>
      <c r="D245" s="156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indexed="52"/>
    <outlinePr applyStyles="1" summaryBelow="0"/>
    <pageSetUpPr fitToPage="1"/>
  </sheetPr>
  <dimension ref="A2:S243"/>
  <sheetViews>
    <sheetView workbookViewId="0">
      <selection activeCell="H21" sqref="H21"/>
    </sheetView>
  </sheetViews>
  <sheetFormatPr defaultRowHeight="12.75" outlineLevelRow="1" x14ac:dyDescent="0.2"/>
  <cols>
    <col min="1" max="1" width="66" style="92" bestFit="1" customWidth="1"/>
    <col min="2" max="2" width="19" style="84" customWidth="1"/>
    <col min="3" max="3" width="19.42578125" style="84" customWidth="1"/>
    <col min="4" max="4" width="9.85546875" style="138" customWidth="1"/>
    <col min="5" max="5" width="18.42578125" style="84" customWidth="1"/>
    <col min="6" max="6" width="17.7109375" style="84" customWidth="1"/>
    <col min="7" max="7" width="9.140625" style="138" customWidth="1"/>
    <col min="8" max="8" width="16" style="84" bestFit="1" customWidth="1"/>
    <col min="9" max="16384" width="9.140625" style="92"/>
  </cols>
  <sheetData>
    <row r="2" spans="1:19" ht="18.75" x14ac:dyDescent="0.3">
      <c r="A2" s="5" t="s">
        <v>135</v>
      </c>
      <c r="B2" s="3"/>
      <c r="C2" s="3"/>
      <c r="D2" s="3"/>
      <c r="E2" s="3"/>
      <c r="F2" s="3"/>
      <c r="G2" s="3"/>
      <c r="H2" s="3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x14ac:dyDescent="0.2">
      <c r="B4" s="105"/>
      <c r="C4" s="105"/>
      <c r="D4" s="156"/>
      <c r="E4" s="105"/>
      <c r="F4" s="105"/>
      <c r="G4" s="156"/>
      <c r="H4" s="105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73"/>
      <c r="E5" s="21"/>
      <c r="F5" s="21"/>
      <c r="G5" s="73"/>
      <c r="H5" s="29" t="str">
        <f>VALVAL</f>
        <v>млн. одиниць</v>
      </c>
    </row>
    <row r="6" spans="1:19" s="225" customFormat="1" x14ac:dyDescent="0.2">
      <c r="A6" s="131"/>
      <c r="B6" s="247">
        <v>42369</v>
      </c>
      <c r="C6" s="248"/>
      <c r="D6" s="249"/>
      <c r="E6" s="247">
        <v>42490</v>
      </c>
      <c r="F6" s="248"/>
      <c r="G6" s="249"/>
      <c r="H6" s="44"/>
    </row>
    <row r="7" spans="1:19" s="206" customFormat="1" x14ac:dyDescent="0.2">
      <c r="A7" s="63"/>
      <c r="B7" s="119" t="s">
        <v>173</v>
      </c>
      <c r="C7" s="119" t="s">
        <v>3</v>
      </c>
      <c r="D7" s="167" t="s">
        <v>68</v>
      </c>
      <c r="E7" s="119" t="s">
        <v>173</v>
      </c>
      <c r="F7" s="119" t="s">
        <v>3</v>
      </c>
      <c r="G7" s="167" t="s">
        <v>68</v>
      </c>
      <c r="H7" s="119" t="s">
        <v>149</v>
      </c>
    </row>
    <row r="8" spans="1:19" s="233" customFormat="1" ht="15.75" x14ac:dyDescent="0.2">
      <c r="A8" s="8" t="s">
        <v>172</v>
      </c>
      <c r="B8" s="124">
        <f t="shared" ref="B8:H8" si="0">SUM(B9:B18)</f>
        <v>65505.68611232</v>
      </c>
      <c r="C8" s="124">
        <f t="shared" si="0"/>
        <v>1572180.1589904998</v>
      </c>
      <c r="D8" s="176">
        <f t="shared" si="0"/>
        <v>1.0000009999999999</v>
      </c>
      <c r="E8" s="124">
        <f t="shared" si="0"/>
        <v>67090.705344239992</v>
      </c>
      <c r="F8" s="124">
        <f t="shared" si="0"/>
        <v>1689781.9286986501</v>
      </c>
      <c r="G8" s="176">
        <f t="shared" si="0"/>
        <v>1.0000009999999999</v>
      </c>
      <c r="H8" s="15">
        <f t="shared" si="0"/>
        <v>-9.9999999999926537E-7</v>
      </c>
    </row>
    <row r="9" spans="1:19" s="165" customFormat="1" x14ac:dyDescent="0.2">
      <c r="A9" s="148" t="s">
        <v>36</v>
      </c>
      <c r="B9" s="146">
        <v>29083.06250837</v>
      </c>
      <c r="C9" s="146">
        <v>698012.89860366995</v>
      </c>
      <c r="D9" s="197">
        <v>0.44397799999999998</v>
      </c>
      <c r="E9" s="146">
        <v>30328.812823299999</v>
      </c>
      <c r="F9" s="146">
        <v>763877.49338081002</v>
      </c>
      <c r="G9" s="197">
        <v>0.45205699999999999</v>
      </c>
      <c r="H9" s="146">
        <v>8.0789999999999994E-3</v>
      </c>
    </row>
    <row r="10" spans="1:19" x14ac:dyDescent="0.2">
      <c r="A10" s="192" t="s">
        <v>145</v>
      </c>
      <c r="B10" s="96">
        <v>3899.6357398700002</v>
      </c>
      <c r="C10" s="96">
        <v>93593.858814849998</v>
      </c>
      <c r="D10" s="150">
        <v>5.9531000000000001E-2</v>
      </c>
      <c r="E10" s="96">
        <v>3973.9264617200001</v>
      </c>
      <c r="F10" s="96">
        <v>100089.41009793</v>
      </c>
      <c r="G10" s="150">
        <v>5.9232E-2</v>
      </c>
      <c r="H10" s="96">
        <v>-2.99E-4</v>
      </c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x14ac:dyDescent="0.2">
      <c r="A11" s="192" t="s">
        <v>91</v>
      </c>
      <c r="B11" s="96">
        <v>288.07592721999998</v>
      </c>
      <c r="C11" s="96">
        <v>6914.0144</v>
      </c>
      <c r="D11" s="150">
        <v>4.398E-3</v>
      </c>
      <c r="E11" s="96">
        <v>318.55279139999999</v>
      </c>
      <c r="F11" s="96">
        <v>8023.2388000000001</v>
      </c>
      <c r="G11" s="150">
        <v>4.7479999999999996E-3</v>
      </c>
      <c r="H11" s="96">
        <v>3.5E-4</v>
      </c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A12" s="192" t="s">
        <v>63</v>
      </c>
      <c r="B12" s="96">
        <v>12485.72817446</v>
      </c>
      <c r="C12" s="96">
        <v>299665.80416775</v>
      </c>
      <c r="D12" s="150">
        <v>0.190605</v>
      </c>
      <c r="E12" s="96">
        <v>12731.91303842</v>
      </c>
      <c r="F12" s="96">
        <v>320672.68423592002</v>
      </c>
      <c r="G12" s="150">
        <v>0.189772</v>
      </c>
      <c r="H12" s="96">
        <v>-8.34E-4</v>
      </c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A13" s="192" t="s">
        <v>157</v>
      </c>
      <c r="B13" s="96">
        <v>19515.488325999999</v>
      </c>
      <c r="C13" s="96">
        <v>468384.73665564001</v>
      </c>
      <c r="D13" s="150">
        <v>0.29792099999999999</v>
      </c>
      <c r="E13" s="96">
        <v>19139.605649109999</v>
      </c>
      <c r="F13" s="96">
        <v>482060.21359647001</v>
      </c>
      <c r="G13" s="150">
        <v>0.28527999999999998</v>
      </c>
      <c r="H13" s="96">
        <v>-1.2640999999999999E-2</v>
      </c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A14" s="192" t="s">
        <v>129</v>
      </c>
      <c r="B14" s="96">
        <v>233.69543640000001</v>
      </c>
      <c r="C14" s="96">
        <v>5608.8463485900002</v>
      </c>
      <c r="D14" s="150">
        <v>3.568E-3</v>
      </c>
      <c r="E14" s="96">
        <v>597.89458029000002</v>
      </c>
      <c r="F14" s="96">
        <v>15058.888587519999</v>
      </c>
      <c r="G14" s="150">
        <v>8.9119999999999998E-3</v>
      </c>
      <c r="H14" s="96">
        <v>5.3439999999999998E-3</v>
      </c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05"/>
      <c r="F15" s="105"/>
      <c r="G15" s="156"/>
      <c r="H15" s="105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05"/>
      <c r="F16" s="105"/>
      <c r="G16" s="156"/>
      <c r="H16" s="105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9" x14ac:dyDescent="0.2">
      <c r="B17" s="105"/>
      <c r="C17" s="105"/>
      <c r="D17" s="156"/>
      <c r="E17" s="105"/>
      <c r="F17" s="105"/>
      <c r="G17" s="156"/>
      <c r="H17" s="105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9" x14ac:dyDescent="0.2">
      <c r="B18" s="105"/>
      <c r="C18" s="105"/>
      <c r="D18" s="156"/>
      <c r="E18" s="105"/>
      <c r="F18" s="105"/>
      <c r="G18" s="156"/>
      <c r="H18" s="105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9" x14ac:dyDescent="0.2">
      <c r="B19" s="105"/>
      <c r="C19" s="105"/>
      <c r="D19" s="156"/>
      <c r="E19" s="105"/>
      <c r="F19" s="105"/>
      <c r="G19" s="156"/>
      <c r="H19" s="105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9" x14ac:dyDescent="0.2">
      <c r="B20" s="105"/>
      <c r="C20" s="105"/>
      <c r="D20" s="156"/>
      <c r="E20" s="105"/>
      <c r="F20" s="105"/>
      <c r="G20" s="156"/>
      <c r="H20" s="105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9" x14ac:dyDescent="0.2">
      <c r="B21" s="105"/>
      <c r="C21" s="105"/>
      <c r="D21" s="156"/>
      <c r="E21" s="105"/>
      <c r="F21" s="105"/>
      <c r="G21" s="156"/>
      <c r="H21" s="29" t="str">
        <f>VALVAL</f>
        <v>млн. одиниць</v>
      </c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x14ac:dyDescent="0.2">
      <c r="A22" s="131"/>
      <c r="B22" s="247">
        <v>42369</v>
      </c>
      <c r="C22" s="248"/>
      <c r="D22" s="249"/>
      <c r="E22" s="247">
        <v>42490</v>
      </c>
      <c r="F22" s="248"/>
      <c r="G22" s="249"/>
      <c r="H22" s="44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</row>
    <row r="23" spans="1:19" s="66" customFormat="1" x14ac:dyDescent="0.2">
      <c r="A23" s="144"/>
      <c r="B23" s="232" t="s">
        <v>173</v>
      </c>
      <c r="C23" s="232" t="s">
        <v>3</v>
      </c>
      <c r="D23" s="37" t="s">
        <v>68</v>
      </c>
      <c r="E23" s="232" t="s">
        <v>173</v>
      </c>
      <c r="F23" s="232" t="s">
        <v>3</v>
      </c>
      <c r="G23" s="37" t="s">
        <v>68</v>
      </c>
      <c r="H23" s="232" t="s">
        <v>149</v>
      </c>
      <c r="I23" s="81"/>
      <c r="J23" s="81"/>
      <c r="K23" s="81"/>
      <c r="L23" s="81"/>
      <c r="M23" s="81"/>
      <c r="N23" s="81"/>
      <c r="O23" s="81"/>
      <c r="P23" s="81"/>
      <c r="Q23" s="81"/>
    </row>
    <row r="24" spans="1:19" s="52" customFormat="1" ht="15" x14ac:dyDescent="0.25">
      <c r="A24" s="134" t="s">
        <v>172</v>
      </c>
      <c r="B24" s="230">
        <f t="shared" ref="B24:G24" si="1">B$32+B$25</f>
        <v>65505.68611232</v>
      </c>
      <c r="C24" s="230">
        <f t="shared" si="1"/>
        <v>1572180.1589905</v>
      </c>
      <c r="D24" s="202">
        <f t="shared" si="1"/>
        <v>0.99999899999999997</v>
      </c>
      <c r="E24" s="230">
        <f t="shared" si="1"/>
        <v>67090.705344239992</v>
      </c>
      <c r="F24" s="230">
        <f t="shared" si="1"/>
        <v>1689781.9286986501</v>
      </c>
      <c r="G24" s="202">
        <f t="shared" si="1"/>
        <v>1.0000009999999999</v>
      </c>
      <c r="H24" s="12">
        <v>0</v>
      </c>
      <c r="I24" s="69"/>
      <c r="J24" s="69"/>
      <c r="K24" s="69"/>
      <c r="L24" s="69"/>
      <c r="M24" s="69"/>
      <c r="N24" s="69"/>
      <c r="O24" s="69"/>
      <c r="P24" s="69"/>
      <c r="Q24" s="69"/>
    </row>
    <row r="25" spans="1:19" s="185" customFormat="1" ht="15" x14ac:dyDescent="0.25">
      <c r="A25" s="145" t="s">
        <v>75</v>
      </c>
      <c r="B25" s="36">
        <f t="shared" ref="B25:G25" si="2">SUM(B$26:B$31)</f>
        <v>55593.105028710001</v>
      </c>
      <c r="C25" s="36">
        <f t="shared" si="2"/>
        <v>1334271.60129128</v>
      </c>
      <c r="D25" s="140">
        <f t="shared" si="2"/>
        <v>0.84867599999999999</v>
      </c>
      <c r="E25" s="36">
        <f t="shared" si="2"/>
        <v>57527.329978679998</v>
      </c>
      <c r="F25" s="36">
        <f t="shared" si="2"/>
        <v>1448913.7072791101</v>
      </c>
      <c r="G25" s="140">
        <f t="shared" si="2"/>
        <v>0.857456</v>
      </c>
      <c r="H25" s="191">
        <v>8.7799999999999996E-3</v>
      </c>
      <c r="I25" s="203"/>
      <c r="J25" s="203"/>
      <c r="K25" s="203"/>
      <c r="L25" s="203"/>
      <c r="M25" s="203"/>
      <c r="N25" s="203"/>
      <c r="O25" s="203"/>
      <c r="P25" s="203"/>
      <c r="Q25" s="203"/>
    </row>
    <row r="26" spans="1:19" s="19" customFormat="1" outlineLevel="1" x14ac:dyDescent="0.2">
      <c r="A26" s="228" t="s">
        <v>36</v>
      </c>
      <c r="B26" s="67">
        <v>25616.869826980001</v>
      </c>
      <c r="C26" s="67">
        <v>614821.96229976998</v>
      </c>
      <c r="D26" s="123">
        <v>0.39106299999999999</v>
      </c>
      <c r="E26" s="67">
        <v>27202.548107539998</v>
      </c>
      <c r="F26" s="67">
        <v>685137.73958190996</v>
      </c>
      <c r="G26" s="123">
        <v>0.40545900000000001</v>
      </c>
      <c r="H26" s="67">
        <v>1.4396000000000001E-2</v>
      </c>
      <c r="I26" s="39"/>
      <c r="J26" s="39"/>
      <c r="K26" s="39"/>
      <c r="L26" s="39"/>
      <c r="M26" s="39"/>
      <c r="N26" s="39"/>
      <c r="O26" s="39"/>
      <c r="P26" s="39"/>
      <c r="Q26" s="39"/>
    </row>
    <row r="27" spans="1:19" outlineLevel="1" x14ac:dyDescent="0.2">
      <c r="A27" s="158" t="s">
        <v>145</v>
      </c>
      <c r="B27" s="96">
        <v>3789.57855247</v>
      </c>
      <c r="C27" s="96">
        <v>90952.412909199993</v>
      </c>
      <c r="D27" s="150">
        <v>5.7851E-2</v>
      </c>
      <c r="E27" s="96">
        <v>3902.8253179799999</v>
      </c>
      <c r="F27" s="96">
        <v>98298.619150300001</v>
      </c>
      <c r="G27" s="150">
        <v>5.8172000000000001E-2</v>
      </c>
      <c r="H27" s="96">
        <v>3.21E-4</v>
      </c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outlineLevel="1" x14ac:dyDescent="0.2">
      <c r="A28" s="158" t="s">
        <v>91</v>
      </c>
      <c r="B28" s="96">
        <v>288.07592721999998</v>
      </c>
      <c r="C28" s="96">
        <v>6914.0144</v>
      </c>
      <c r="D28" s="150">
        <v>4.398E-3</v>
      </c>
      <c r="E28" s="96">
        <v>318.55279139999999</v>
      </c>
      <c r="F28" s="96">
        <v>8023.2388000000001</v>
      </c>
      <c r="G28" s="150">
        <v>4.7479999999999996E-3</v>
      </c>
      <c r="H28" s="96">
        <v>3.5E-4</v>
      </c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outlineLevel="1" x14ac:dyDescent="0.2">
      <c r="A29" s="158" t="s">
        <v>63</v>
      </c>
      <c r="B29" s="96">
        <v>7043.5160649400004</v>
      </c>
      <c r="C29" s="96">
        <v>169049.08358362</v>
      </c>
      <c r="D29" s="150">
        <v>0.107525</v>
      </c>
      <c r="E29" s="96">
        <v>7182.3951931700003</v>
      </c>
      <c r="F29" s="96">
        <v>180899.59763989999</v>
      </c>
      <c r="G29" s="150">
        <v>0.107055</v>
      </c>
      <c r="H29" s="96">
        <v>-4.6999999999999999E-4</v>
      </c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outlineLevel="1" x14ac:dyDescent="0.2">
      <c r="A30" s="158" t="s">
        <v>157</v>
      </c>
      <c r="B30" s="96">
        <v>18621.369220699999</v>
      </c>
      <c r="C30" s="96">
        <v>446925.28175010002</v>
      </c>
      <c r="D30" s="150">
        <v>0.284271</v>
      </c>
      <c r="E30" s="96">
        <v>18323.1139883</v>
      </c>
      <c r="F30" s="96">
        <v>461495.62351948</v>
      </c>
      <c r="G30" s="150">
        <v>0.27311000000000002</v>
      </c>
      <c r="H30" s="96">
        <v>-1.1161000000000001E-2</v>
      </c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outlineLevel="1" x14ac:dyDescent="0.2">
      <c r="A31" s="158" t="s">
        <v>129</v>
      </c>
      <c r="B31" s="96">
        <v>233.69543640000001</v>
      </c>
      <c r="C31" s="96">
        <v>5608.8463485900002</v>
      </c>
      <c r="D31" s="150">
        <v>3.568E-3</v>
      </c>
      <c r="E31" s="96">
        <v>597.89458029000002</v>
      </c>
      <c r="F31" s="96">
        <v>15058.888587519999</v>
      </c>
      <c r="G31" s="150">
        <v>8.9119999999999998E-3</v>
      </c>
      <c r="H31" s="96">
        <v>5.3439999999999998E-3</v>
      </c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s="29" customFormat="1" ht="15" x14ac:dyDescent="0.25">
      <c r="A32" s="24" t="s">
        <v>113</v>
      </c>
      <c r="B32" s="107">
        <f t="shared" ref="B32:G32" si="3">SUM(B$33:B$36)</f>
        <v>9912.5810836100009</v>
      </c>
      <c r="C32" s="107">
        <f t="shared" si="3"/>
        <v>237908.55769922002</v>
      </c>
      <c r="D32" s="159">
        <f t="shared" si="3"/>
        <v>0.15132300000000001</v>
      </c>
      <c r="E32" s="107">
        <f t="shared" si="3"/>
        <v>9563.3753655599994</v>
      </c>
      <c r="F32" s="107">
        <f t="shared" si="3"/>
        <v>240868.22141953997</v>
      </c>
      <c r="G32" s="159">
        <f t="shared" si="3"/>
        <v>0.14254499999999998</v>
      </c>
      <c r="H32" s="107">
        <v>-8.7799999999999996E-3</v>
      </c>
    </row>
    <row r="33" spans="1:17" outlineLevel="1" x14ac:dyDescent="0.2">
      <c r="A33" s="158" t="s">
        <v>36</v>
      </c>
      <c r="B33" s="96">
        <v>3466.19268139</v>
      </c>
      <c r="C33" s="96">
        <v>83190.936303900002</v>
      </c>
      <c r="D33" s="150">
        <v>5.2914000000000003E-2</v>
      </c>
      <c r="E33" s="96">
        <v>3126.2647157599999</v>
      </c>
      <c r="F33" s="96">
        <v>78739.753798899997</v>
      </c>
      <c r="G33" s="150">
        <v>4.6598000000000001E-2</v>
      </c>
      <c r="H33" s="96">
        <v>-6.3169999999999997E-3</v>
      </c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outlineLevel="1" x14ac:dyDescent="0.2">
      <c r="A34" s="158" t="s">
        <v>145</v>
      </c>
      <c r="B34" s="96">
        <v>110.0571874</v>
      </c>
      <c r="C34" s="96">
        <v>2641.44590565</v>
      </c>
      <c r="D34" s="150">
        <v>1.6800000000000001E-3</v>
      </c>
      <c r="E34" s="96">
        <v>71.101143739999998</v>
      </c>
      <c r="F34" s="96">
        <v>1790.7909476299999</v>
      </c>
      <c r="G34" s="150">
        <v>1.06E-3</v>
      </c>
      <c r="H34" s="96">
        <v>-6.2E-4</v>
      </c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outlineLevel="1" x14ac:dyDescent="0.2">
      <c r="A35" s="158" t="s">
        <v>63</v>
      </c>
      <c r="B35" s="96">
        <v>5442.21210952</v>
      </c>
      <c r="C35" s="96">
        <v>130616.72058413</v>
      </c>
      <c r="D35" s="150">
        <v>8.3080000000000001E-2</v>
      </c>
      <c r="E35" s="96">
        <v>5549.5178452500004</v>
      </c>
      <c r="F35" s="96">
        <v>139773.08659602</v>
      </c>
      <c r="G35" s="150">
        <v>8.2716999999999999E-2</v>
      </c>
      <c r="H35" s="96">
        <v>-3.6299999999999999E-4</v>
      </c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outlineLevel="1" x14ac:dyDescent="0.2">
      <c r="A36" s="158" t="s">
        <v>157</v>
      </c>
      <c r="B36" s="96">
        <v>894.1191053</v>
      </c>
      <c r="C36" s="96">
        <v>21459.454905539998</v>
      </c>
      <c r="D36" s="150">
        <v>1.3649E-2</v>
      </c>
      <c r="E36" s="96">
        <v>816.49166080999998</v>
      </c>
      <c r="F36" s="96">
        <v>20564.59007699</v>
      </c>
      <c r="G36" s="150">
        <v>1.217E-2</v>
      </c>
      <c r="H36" s="96">
        <v>-1.48E-3</v>
      </c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x14ac:dyDescent="0.2">
      <c r="B37" s="105"/>
      <c r="C37" s="105"/>
      <c r="D37" s="156"/>
      <c r="E37" s="105"/>
      <c r="F37" s="105"/>
      <c r="G37" s="156"/>
      <c r="H37" s="105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x14ac:dyDescent="0.2">
      <c r="B38" s="105"/>
      <c r="C38" s="105"/>
      <c r="D38" s="156"/>
      <c r="E38" s="105"/>
      <c r="F38" s="105"/>
      <c r="G38" s="156"/>
      <c r="H38" s="105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x14ac:dyDescent="0.2">
      <c r="B39" s="105"/>
      <c r="C39" s="105"/>
      <c r="D39" s="156"/>
      <c r="E39" s="105"/>
      <c r="F39" s="105"/>
      <c r="G39" s="156"/>
      <c r="H39" s="105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x14ac:dyDescent="0.2">
      <c r="B40" s="105"/>
      <c r="C40" s="105"/>
      <c r="D40" s="156"/>
      <c r="E40" s="105"/>
      <c r="F40" s="105"/>
      <c r="G40" s="156"/>
      <c r="H40" s="105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x14ac:dyDescent="0.2">
      <c r="B41" s="105"/>
      <c r="C41" s="105"/>
      <c r="D41" s="156"/>
      <c r="E41" s="105"/>
      <c r="F41" s="105"/>
      <c r="G41" s="156"/>
      <c r="H41" s="105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x14ac:dyDescent="0.2">
      <c r="B42" s="105"/>
      <c r="C42" s="105"/>
      <c r="D42" s="156"/>
      <c r="E42" s="105"/>
      <c r="F42" s="105"/>
      <c r="G42" s="156"/>
      <c r="H42" s="105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x14ac:dyDescent="0.2">
      <c r="B43" s="105"/>
      <c r="C43" s="105"/>
      <c r="D43" s="156"/>
      <c r="E43" s="105"/>
      <c r="F43" s="105"/>
      <c r="G43" s="156"/>
      <c r="H43" s="105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x14ac:dyDescent="0.2">
      <c r="B44" s="105"/>
      <c r="C44" s="105"/>
      <c r="D44" s="156"/>
      <c r="E44" s="105"/>
      <c r="F44" s="105"/>
      <c r="G44" s="156"/>
      <c r="H44" s="105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x14ac:dyDescent="0.2">
      <c r="B45" s="105"/>
      <c r="C45" s="105"/>
      <c r="D45" s="156"/>
      <c r="E45" s="105"/>
      <c r="F45" s="105"/>
      <c r="G45" s="156"/>
      <c r="H45" s="105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x14ac:dyDescent="0.2">
      <c r="B46" s="105"/>
      <c r="C46" s="105"/>
      <c r="D46" s="156"/>
      <c r="E46" s="105"/>
      <c r="F46" s="105"/>
      <c r="G46" s="156"/>
      <c r="H46" s="105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x14ac:dyDescent="0.2">
      <c r="B47" s="105"/>
      <c r="C47" s="105"/>
      <c r="D47" s="156"/>
      <c r="E47" s="105"/>
      <c r="F47" s="105"/>
      <c r="G47" s="156"/>
      <c r="H47" s="105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x14ac:dyDescent="0.2">
      <c r="B48" s="105"/>
      <c r="C48" s="105"/>
      <c r="D48" s="156"/>
      <c r="E48" s="105"/>
      <c r="F48" s="105"/>
      <c r="G48" s="156"/>
      <c r="H48" s="105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05"/>
      <c r="F49" s="105"/>
      <c r="G49" s="156"/>
      <c r="H49" s="105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05"/>
      <c r="F50" s="105"/>
      <c r="G50" s="156"/>
      <c r="H50" s="105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05"/>
      <c r="F51" s="105"/>
      <c r="G51" s="156"/>
      <c r="H51" s="105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05"/>
      <c r="F52" s="105"/>
      <c r="G52" s="156"/>
      <c r="H52" s="105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05"/>
      <c r="F53" s="105"/>
      <c r="G53" s="156"/>
      <c r="H53" s="105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05"/>
      <c r="F54" s="105"/>
      <c r="G54" s="156"/>
      <c r="H54" s="105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05"/>
      <c r="F55" s="105"/>
      <c r="G55" s="156"/>
      <c r="H55" s="105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05"/>
      <c r="F56" s="105"/>
      <c r="G56" s="156"/>
      <c r="H56" s="105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05"/>
      <c r="F57" s="105"/>
      <c r="G57" s="156"/>
      <c r="H57" s="105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05"/>
      <c r="F58" s="105"/>
      <c r="G58" s="156"/>
      <c r="H58" s="105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05"/>
      <c r="F59" s="105"/>
      <c r="G59" s="156"/>
      <c r="H59" s="105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05"/>
      <c r="F60" s="105"/>
      <c r="G60" s="156"/>
      <c r="H60" s="105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05"/>
      <c r="F61" s="105"/>
      <c r="G61" s="156"/>
      <c r="H61" s="105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05"/>
      <c r="F62" s="105"/>
      <c r="G62" s="156"/>
      <c r="H62" s="105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05"/>
      <c r="F63" s="105"/>
      <c r="G63" s="156"/>
      <c r="H63" s="105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05"/>
      <c r="F64" s="105"/>
      <c r="G64" s="156"/>
      <c r="H64" s="105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05"/>
      <c r="F65" s="105"/>
      <c r="G65" s="156"/>
      <c r="H65" s="105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05"/>
      <c r="F66" s="105"/>
      <c r="G66" s="156"/>
      <c r="H66" s="105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05"/>
      <c r="F67" s="105"/>
      <c r="G67" s="156"/>
      <c r="H67" s="105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05"/>
      <c r="F68" s="105"/>
      <c r="G68" s="156"/>
      <c r="H68" s="105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05"/>
      <c r="F69" s="105"/>
      <c r="G69" s="156"/>
      <c r="H69" s="105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05"/>
      <c r="F70" s="105"/>
      <c r="G70" s="156"/>
      <c r="H70" s="105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05"/>
      <c r="F71" s="105"/>
      <c r="G71" s="156"/>
      <c r="H71" s="105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05"/>
      <c r="F72" s="105"/>
      <c r="G72" s="156"/>
      <c r="H72" s="105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05"/>
      <c r="F73" s="105"/>
      <c r="G73" s="156"/>
      <c r="H73" s="105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05"/>
      <c r="F74" s="105"/>
      <c r="G74" s="156"/>
      <c r="H74" s="105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05"/>
      <c r="F75" s="105"/>
      <c r="G75" s="156"/>
      <c r="H75" s="105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05"/>
      <c r="F76" s="105"/>
      <c r="G76" s="156"/>
      <c r="H76" s="105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05"/>
      <c r="F77" s="105"/>
      <c r="G77" s="156"/>
      <c r="H77" s="105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05"/>
      <c r="F78" s="105"/>
      <c r="G78" s="156"/>
      <c r="H78" s="105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05"/>
      <c r="F79" s="105"/>
      <c r="G79" s="156"/>
      <c r="H79" s="105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05"/>
      <c r="F80" s="105"/>
      <c r="G80" s="156"/>
      <c r="H80" s="105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05"/>
      <c r="F81" s="105"/>
      <c r="G81" s="156"/>
      <c r="H81" s="105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05"/>
      <c r="F82" s="105"/>
      <c r="G82" s="156"/>
      <c r="H82" s="105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05"/>
      <c r="F83" s="105"/>
      <c r="G83" s="156"/>
      <c r="H83" s="105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05"/>
      <c r="F84" s="105"/>
      <c r="G84" s="156"/>
      <c r="H84" s="105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05"/>
      <c r="F85" s="105"/>
      <c r="G85" s="156"/>
      <c r="H85" s="105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05"/>
      <c r="F86" s="105"/>
      <c r="G86" s="156"/>
      <c r="H86" s="105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05"/>
      <c r="F87" s="105"/>
      <c r="G87" s="156"/>
      <c r="H87" s="105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05"/>
      <c r="F88" s="105"/>
      <c r="G88" s="156"/>
      <c r="H88" s="105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05"/>
      <c r="F89" s="105"/>
      <c r="G89" s="156"/>
      <c r="H89" s="105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05"/>
      <c r="F90" s="105"/>
      <c r="G90" s="156"/>
      <c r="H90" s="105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05"/>
      <c r="F91" s="105"/>
      <c r="G91" s="156"/>
      <c r="H91" s="105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05"/>
      <c r="F92" s="105"/>
      <c r="G92" s="156"/>
      <c r="H92" s="105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05"/>
      <c r="F93" s="105"/>
      <c r="G93" s="156"/>
      <c r="H93" s="105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05"/>
      <c r="F94" s="105"/>
      <c r="G94" s="156"/>
      <c r="H94" s="105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05"/>
      <c r="F95" s="105"/>
      <c r="G95" s="156"/>
      <c r="H95" s="105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05"/>
      <c r="F96" s="105"/>
      <c r="G96" s="156"/>
      <c r="H96" s="105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05"/>
      <c r="F97" s="105"/>
      <c r="G97" s="156"/>
      <c r="H97" s="105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05"/>
      <c r="F98" s="105"/>
      <c r="G98" s="156"/>
      <c r="H98" s="105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05"/>
      <c r="F99" s="105"/>
      <c r="G99" s="156"/>
      <c r="H99" s="105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05"/>
      <c r="F100" s="105"/>
      <c r="G100" s="156"/>
      <c r="H100" s="105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05"/>
      <c r="F101" s="105"/>
      <c r="G101" s="156"/>
      <c r="H101" s="105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05"/>
      <c r="F102" s="105"/>
      <c r="G102" s="156"/>
      <c r="H102" s="105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05"/>
      <c r="F103" s="105"/>
      <c r="G103" s="156"/>
      <c r="H103" s="105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05"/>
      <c r="F104" s="105"/>
      <c r="G104" s="156"/>
      <c r="H104" s="105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05"/>
      <c r="F105" s="105"/>
      <c r="G105" s="156"/>
      <c r="H105" s="105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05"/>
      <c r="F106" s="105"/>
      <c r="G106" s="156"/>
      <c r="H106" s="105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05"/>
      <c r="F107" s="105"/>
      <c r="G107" s="156"/>
      <c r="H107" s="105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05"/>
      <c r="F108" s="105"/>
      <c r="G108" s="156"/>
      <c r="H108" s="105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05"/>
      <c r="F109" s="105"/>
      <c r="G109" s="156"/>
      <c r="H109" s="105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05"/>
      <c r="F110" s="105"/>
      <c r="G110" s="156"/>
      <c r="H110" s="105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05"/>
      <c r="F111" s="105"/>
      <c r="G111" s="156"/>
      <c r="H111" s="105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05"/>
      <c r="F112" s="105"/>
      <c r="G112" s="156"/>
      <c r="H112" s="105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05"/>
      <c r="F113" s="105"/>
      <c r="G113" s="156"/>
      <c r="H113" s="105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05"/>
      <c r="F114" s="105"/>
      <c r="G114" s="156"/>
      <c r="H114" s="105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05"/>
      <c r="F115" s="105"/>
      <c r="G115" s="156"/>
      <c r="H115" s="105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05"/>
      <c r="F116" s="105"/>
      <c r="G116" s="156"/>
      <c r="H116" s="105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05"/>
      <c r="F117" s="105"/>
      <c r="G117" s="156"/>
      <c r="H117" s="105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05"/>
      <c r="F118" s="105"/>
      <c r="G118" s="156"/>
      <c r="H118" s="105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05"/>
      <c r="F119" s="105"/>
      <c r="G119" s="156"/>
      <c r="H119" s="105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05"/>
      <c r="F120" s="105"/>
      <c r="G120" s="156"/>
      <c r="H120" s="105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05"/>
      <c r="F121" s="105"/>
      <c r="G121" s="156"/>
      <c r="H121" s="105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05"/>
      <c r="F122" s="105"/>
      <c r="G122" s="156"/>
      <c r="H122" s="105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05"/>
      <c r="F123" s="105"/>
      <c r="G123" s="156"/>
      <c r="H123" s="105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05"/>
      <c r="F124" s="105"/>
      <c r="G124" s="156"/>
      <c r="H124" s="105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05"/>
      <c r="F125" s="105"/>
      <c r="G125" s="156"/>
      <c r="H125" s="105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05"/>
      <c r="F126" s="105"/>
      <c r="G126" s="156"/>
      <c r="H126" s="105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05"/>
      <c r="F127" s="105"/>
      <c r="G127" s="156"/>
      <c r="H127" s="105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05"/>
      <c r="F128" s="105"/>
      <c r="G128" s="156"/>
      <c r="H128" s="105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05"/>
      <c r="F129" s="105"/>
      <c r="G129" s="156"/>
      <c r="H129" s="105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05"/>
      <c r="F130" s="105"/>
      <c r="G130" s="156"/>
      <c r="H130" s="105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05"/>
      <c r="F131" s="105"/>
      <c r="G131" s="156"/>
      <c r="H131" s="105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05"/>
      <c r="F132" s="105"/>
      <c r="G132" s="156"/>
      <c r="H132" s="105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05"/>
      <c r="F133" s="105"/>
      <c r="G133" s="156"/>
      <c r="H133" s="105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05"/>
      <c r="F134" s="105"/>
      <c r="G134" s="156"/>
      <c r="H134" s="105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05"/>
      <c r="F135" s="105"/>
      <c r="G135" s="156"/>
      <c r="H135" s="105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05"/>
      <c r="F136" s="105"/>
      <c r="G136" s="156"/>
      <c r="H136" s="105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05"/>
      <c r="F137" s="105"/>
      <c r="G137" s="156"/>
      <c r="H137" s="105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05"/>
      <c r="F138" s="105"/>
      <c r="G138" s="156"/>
      <c r="H138" s="105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05"/>
      <c r="F139" s="105"/>
      <c r="G139" s="156"/>
      <c r="H139" s="105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05"/>
      <c r="F140" s="105"/>
      <c r="G140" s="156"/>
      <c r="H140" s="105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05"/>
      <c r="F141" s="105"/>
      <c r="G141" s="156"/>
      <c r="H141" s="105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05"/>
      <c r="F142" s="105"/>
      <c r="G142" s="156"/>
      <c r="H142" s="105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05"/>
      <c r="F143" s="105"/>
      <c r="G143" s="156"/>
      <c r="H143" s="105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05"/>
      <c r="F144" s="105"/>
      <c r="G144" s="156"/>
      <c r="H144" s="105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05"/>
      <c r="F145" s="105"/>
      <c r="G145" s="156"/>
      <c r="H145" s="105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05"/>
      <c r="F146" s="105"/>
      <c r="G146" s="156"/>
      <c r="H146" s="105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05"/>
      <c r="F147" s="105"/>
      <c r="G147" s="156"/>
      <c r="H147" s="105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05"/>
      <c r="F148" s="105"/>
      <c r="G148" s="156"/>
      <c r="H148" s="105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05"/>
      <c r="F149" s="105"/>
      <c r="G149" s="156"/>
      <c r="H149" s="105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05"/>
      <c r="F150" s="105"/>
      <c r="G150" s="156"/>
      <c r="H150" s="105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05"/>
      <c r="F151" s="105"/>
      <c r="G151" s="156"/>
      <c r="H151" s="105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05"/>
      <c r="F152" s="105"/>
      <c r="G152" s="156"/>
      <c r="H152" s="105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05"/>
      <c r="F153" s="105"/>
      <c r="G153" s="156"/>
      <c r="H153" s="105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05"/>
      <c r="F154" s="105"/>
      <c r="G154" s="156"/>
      <c r="H154" s="105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05"/>
      <c r="F155" s="105"/>
      <c r="G155" s="156"/>
      <c r="H155" s="105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05"/>
      <c r="F156" s="105"/>
      <c r="G156" s="156"/>
      <c r="H156" s="105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05"/>
      <c r="F157" s="105"/>
      <c r="G157" s="156"/>
      <c r="H157" s="105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05"/>
      <c r="F158" s="105"/>
      <c r="G158" s="156"/>
      <c r="H158" s="105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05"/>
      <c r="F159" s="105"/>
      <c r="G159" s="156"/>
      <c r="H159" s="105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05"/>
      <c r="F160" s="105"/>
      <c r="G160" s="156"/>
      <c r="H160" s="105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05"/>
      <c r="F161" s="105"/>
      <c r="G161" s="156"/>
      <c r="H161" s="105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05"/>
      <c r="F162" s="105"/>
      <c r="G162" s="156"/>
      <c r="H162" s="105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05"/>
      <c r="F163" s="105"/>
      <c r="G163" s="156"/>
      <c r="H163" s="105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05"/>
      <c r="F164" s="105"/>
      <c r="G164" s="156"/>
      <c r="H164" s="105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05"/>
      <c r="F165" s="105"/>
      <c r="G165" s="156"/>
      <c r="H165" s="105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05"/>
      <c r="F166" s="105"/>
      <c r="G166" s="156"/>
      <c r="H166" s="105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05"/>
      <c r="F167" s="105"/>
      <c r="G167" s="156"/>
      <c r="H167" s="105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05"/>
      <c r="F168" s="105"/>
      <c r="G168" s="156"/>
      <c r="H168" s="105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05"/>
      <c r="F169" s="105"/>
      <c r="G169" s="156"/>
      <c r="H169" s="105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05"/>
      <c r="F170" s="105"/>
      <c r="G170" s="156"/>
      <c r="H170" s="105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05"/>
      <c r="F171" s="105"/>
      <c r="G171" s="156"/>
      <c r="H171" s="105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05"/>
      <c r="F172" s="105"/>
      <c r="G172" s="156"/>
      <c r="H172" s="105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05"/>
      <c r="F173" s="105"/>
      <c r="G173" s="156"/>
      <c r="H173" s="105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05"/>
      <c r="F174" s="105"/>
      <c r="G174" s="156"/>
      <c r="H174" s="105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05"/>
      <c r="F175" s="105"/>
      <c r="G175" s="156"/>
      <c r="H175" s="105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05"/>
      <c r="F176" s="105"/>
      <c r="G176" s="156"/>
      <c r="H176" s="105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05"/>
      <c r="F177" s="105"/>
      <c r="G177" s="156"/>
      <c r="H177" s="105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05"/>
      <c r="F178" s="105"/>
      <c r="G178" s="156"/>
      <c r="H178" s="105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05"/>
      <c r="F179" s="105"/>
      <c r="G179" s="156"/>
      <c r="H179" s="105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05"/>
      <c r="F180" s="105"/>
      <c r="G180" s="156"/>
      <c r="H180" s="105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05"/>
      <c r="F181" s="105"/>
      <c r="G181" s="156"/>
      <c r="H181" s="105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05"/>
      <c r="F182" s="105"/>
      <c r="G182" s="156"/>
      <c r="H182" s="105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05"/>
      <c r="F183" s="105"/>
      <c r="G183" s="156"/>
      <c r="H183" s="105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05"/>
      <c r="F184" s="105"/>
      <c r="G184" s="156"/>
      <c r="H184" s="105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05"/>
      <c r="F185" s="105"/>
      <c r="G185" s="156"/>
      <c r="H185" s="105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05"/>
      <c r="F186" s="105"/>
      <c r="G186" s="156"/>
      <c r="H186" s="105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05"/>
      <c r="F187" s="105"/>
      <c r="G187" s="156"/>
      <c r="H187" s="105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05"/>
      <c r="F188" s="105"/>
      <c r="G188" s="156"/>
      <c r="H188" s="105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05"/>
      <c r="F189" s="105"/>
      <c r="G189" s="156"/>
      <c r="H189" s="105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05"/>
      <c r="F190" s="105"/>
      <c r="G190" s="156"/>
      <c r="H190" s="105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05"/>
      <c r="F191" s="105"/>
      <c r="G191" s="156"/>
      <c r="H191" s="105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05"/>
      <c r="F192" s="105"/>
      <c r="G192" s="156"/>
      <c r="H192" s="105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05"/>
      <c r="F193" s="105"/>
      <c r="G193" s="156"/>
      <c r="H193" s="105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05"/>
      <c r="F194" s="105"/>
      <c r="G194" s="156"/>
      <c r="H194" s="105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05"/>
      <c r="F195" s="105"/>
      <c r="G195" s="156"/>
      <c r="H195" s="105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05"/>
      <c r="F196" s="105"/>
      <c r="G196" s="156"/>
      <c r="H196" s="105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05"/>
      <c r="F197" s="105"/>
      <c r="G197" s="156"/>
      <c r="H197" s="105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05"/>
      <c r="F198" s="105"/>
      <c r="G198" s="156"/>
      <c r="H198" s="105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05"/>
      <c r="F199" s="105"/>
      <c r="G199" s="156"/>
      <c r="H199" s="105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05"/>
      <c r="F200" s="105"/>
      <c r="G200" s="156"/>
      <c r="H200" s="105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05"/>
      <c r="F201" s="105"/>
      <c r="G201" s="156"/>
      <c r="H201" s="105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05"/>
      <c r="F202" s="105"/>
      <c r="G202" s="156"/>
      <c r="H202" s="105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05"/>
      <c r="F203" s="105"/>
      <c r="G203" s="156"/>
      <c r="H203" s="105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05"/>
      <c r="F204" s="105"/>
      <c r="G204" s="156"/>
      <c r="H204" s="105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05"/>
      <c r="F205" s="105"/>
      <c r="G205" s="156"/>
      <c r="H205" s="105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05"/>
      <c r="F206" s="105"/>
      <c r="G206" s="156"/>
      <c r="H206" s="105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05"/>
      <c r="F207" s="105"/>
      <c r="G207" s="156"/>
      <c r="H207" s="105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05"/>
      <c r="F208" s="105"/>
      <c r="G208" s="156"/>
      <c r="H208" s="105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05"/>
      <c r="F209" s="105"/>
      <c r="G209" s="156"/>
      <c r="H209" s="105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05"/>
      <c r="F210" s="105"/>
      <c r="G210" s="156"/>
      <c r="H210" s="105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05"/>
      <c r="F211" s="105"/>
      <c r="G211" s="156"/>
      <c r="H211" s="105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05"/>
      <c r="F212" s="105"/>
      <c r="G212" s="156"/>
      <c r="H212" s="105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05"/>
      <c r="F213" s="105"/>
      <c r="G213" s="156"/>
      <c r="H213" s="105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05"/>
      <c r="F214" s="105"/>
      <c r="G214" s="156"/>
      <c r="H214" s="105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05"/>
      <c r="F215" s="105"/>
      <c r="G215" s="156"/>
      <c r="H215" s="105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05"/>
      <c r="F216" s="105"/>
      <c r="G216" s="156"/>
      <c r="H216" s="105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05"/>
      <c r="F217" s="105"/>
      <c r="G217" s="156"/>
      <c r="H217" s="105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05"/>
      <c r="F218" s="105"/>
      <c r="G218" s="156"/>
      <c r="H218" s="105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05"/>
      <c r="F219" s="105"/>
      <c r="G219" s="156"/>
      <c r="H219" s="105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05"/>
      <c r="F220" s="105"/>
      <c r="G220" s="156"/>
      <c r="H220" s="105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05"/>
      <c r="F221" s="105"/>
      <c r="G221" s="156"/>
      <c r="H221" s="105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05"/>
      <c r="F222" s="105"/>
      <c r="G222" s="156"/>
      <c r="H222" s="105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05"/>
      <c r="F223" s="105"/>
      <c r="G223" s="156"/>
      <c r="H223" s="105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05"/>
      <c r="F224" s="105"/>
      <c r="G224" s="156"/>
      <c r="H224" s="105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05"/>
      <c r="F225" s="105"/>
      <c r="G225" s="156"/>
      <c r="H225" s="105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05"/>
      <c r="F226" s="105"/>
      <c r="G226" s="156"/>
      <c r="H226" s="105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05"/>
      <c r="F227" s="105"/>
      <c r="G227" s="156"/>
      <c r="H227" s="105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05"/>
      <c r="F228" s="105"/>
      <c r="G228" s="156"/>
      <c r="H228" s="105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05"/>
      <c r="F229" s="105"/>
      <c r="G229" s="156"/>
      <c r="H229" s="105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05"/>
      <c r="F230" s="105"/>
      <c r="G230" s="156"/>
      <c r="H230" s="105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05"/>
      <c r="F231" s="105"/>
      <c r="G231" s="156"/>
      <c r="H231" s="105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05"/>
      <c r="F232" s="105"/>
      <c r="G232" s="156"/>
      <c r="H232" s="105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05"/>
      <c r="F233" s="105"/>
      <c r="G233" s="156"/>
      <c r="H233" s="105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05"/>
      <c r="F234" s="105"/>
      <c r="G234" s="156"/>
      <c r="H234" s="105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05"/>
      <c r="F235" s="105"/>
      <c r="G235" s="156"/>
      <c r="H235" s="105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05"/>
      <c r="F236" s="105"/>
      <c r="G236" s="156"/>
      <c r="H236" s="105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05"/>
      <c r="F237" s="105"/>
      <c r="G237" s="156"/>
      <c r="H237" s="105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05"/>
      <c r="F238" s="105"/>
      <c r="G238" s="156"/>
      <c r="H238" s="105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05"/>
      <c r="F239" s="105"/>
      <c r="G239" s="156"/>
      <c r="H239" s="105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05"/>
      <c r="F240" s="105"/>
      <c r="G240" s="156"/>
      <c r="H240" s="105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05"/>
      <c r="F241" s="105"/>
      <c r="G241" s="156"/>
      <c r="H241" s="105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05"/>
      <c r="F242" s="105"/>
      <c r="G242" s="156"/>
      <c r="H242" s="105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05"/>
      <c r="F243" s="105"/>
      <c r="G243" s="156"/>
      <c r="H243" s="105"/>
      <c r="I243" s="112"/>
      <c r="J243" s="112"/>
      <c r="K243" s="112"/>
      <c r="L243" s="112"/>
      <c r="M243" s="112"/>
      <c r="N243" s="112"/>
      <c r="O243" s="112"/>
      <c r="P243" s="112"/>
      <c r="Q243" s="112"/>
    </row>
  </sheetData>
  <mergeCells count="5">
    <mergeCell ref="A2:H2"/>
    <mergeCell ref="B6:D6"/>
    <mergeCell ref="E6:G6"/>
    <mergeCell ref="B22:D22"/>
    <mergeCell ref="E22:G2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indexed="52"/>
    <outlinePr applyStyles="1" summaryBelow="0"/>
    <pageSetUpPr fitToPage="1"/>
  </sheetPr>
  <dimension ref="A2:S243"/>
  <sheetViews>
    <sheetView topLeftCell="B1" workbookViewId="0">
      <selection activeCell="N4" sqref="N4"/>
    </sheetView>
  </sheetViews>
  <sheetFormatPr defaultColWidth="16.28515625" defaultRowHeight="12.75" x14ac:dyDescent="0.2"/>
  <cols>
    <col min="1" max="1" width="65.28515625" style="92" bestFit="1" customWidth="1"/>
    <col min="2" max="2" width="14.42578125" style="84" bestFit="1" customWidth="1"/>
    <col min="3" max="4" width="12.85546875" style="49" bestFit="1" customWidth="1"/>
    <col min="5" max="5" width="14.85546875" style="84" bestFit="1" customWidth="1"/>
    <col min="6" max="6" width="16" style="84" bestFit="1" customWidth="1"/>
    <col min="7" max="7" width="10.7109375" style="138" bestFit="1" customWidth="1"/>
    <col min="8" max="8" width="14.42578125" style="84" bestFit="1" customWidth="1"/>
    <col min="9" max="10" width="12.85546875" style="49" bestFit="1" customWidth="1"/>
    <col min="11" max="12" width="16" style="84" bestFit="1" customWidth="1"/>
    <col min="13" max="13" width="10.7109375" style="138" bestFit="1" customWidth="1"/>
    <col min="14" max="14" width="16.140625" style="84" bestFit="1" customWidth="1"/>
    <col min="15" max="16384" width="16.28515625" style="92"/>
  </cols>
  <sheetData>
    <row r="2" spans="1:19" s="200" customFormat="1" ht="18.75" x14ac:dyDescent="0.3">
      <c r="A2" s="5" t="s">
        <v>165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09"/>
      <c r="P2" s="209"/>
      <c r="Q2" s="209"/>
      <c r="R2" s="209"/>
      <c r="S2" s="209"/>
    </row>
    <row r="3" spans="1:19" x14ac:dyDescent="0.2">
      <c r="A3" s="80"/>
    </row>
    <row r="4" spans="1:19" s="29" customFormat="1" x14ac:dyDescent="0.2">
      <c r="B4" s="21"/>
      <c r="C4" s="231"/>
      <c r="D4" s="231"/>
      <c r="E4" s="21"/>
      <c r="F4" s="21"/>
      <c r="G4" s="73"/>
      <c r="H4" s="21"/>
      <c r="I4" s="231"/>
      <c r="J4" s="231"/>
      <c r="K4" s="21"/>
      <c r="L4" s="21"/>
      <c r="M4" s="73"/>
      <c r="N4" s="29" t="str">
        <f>VALVAL</f>
        <v>млн. одиниць</v>
      </c>
    </row>
    <row r="5" spans="1:19" s="225" customFormat="1" x14ac:dyDescent="0.2">
      <c r="A5" s="131"/>
      <c r="B5" s="247">
        <v>42369</v>
      </c>
      <c r="C5" s="248"/>
      <c r="D5" s="248"/>
      <c r="E5" s="248"/>
      <c r="F5" s="248"/>
      <c r="G5" s="249"/>
      <c r="H5" s="247">
        <v>42490</v>
      </c>
      <c r="I5" s="248"/>
      <c r="J5" s="248"/>
      <c r="K5" s="248"/>
      <c r="L5" s="248"/>
      <c r="M5" s="249"/>
      <c r="N5" s="44"/>
    </row>
    <row r="6" spans="1:19" s="206" customFormat="1" x14ac:dyDescent="0.2">
      <c r="A6" s="63"/>
      <c r="B6" s="119" t="s">
        <v>65</v>
      </c>
      <c r="C6" s="26" t="s">
        <v>109</v>
      </c>
      <c r="D6" s="26" t="s">
        <v>44</v>
      </c>
      <c r="E6" s="119" t="s">
        <v>173</v>
      </c>
      <c r="F6" s="119" t="s">
        <v>3</v>
      </c>
      <c r="G6" s="167" t="s">
        <v>68</v>
      </c>
      <c r="H6" s="119" t="s">
        <v>65</v>
      </c>
      <c r="I6" s="26" t="s">
        <v>109</v>
      </c>
      <c r="J6" s="26" t="s">
        <v>44</v>
      </c>
      <c r="K6" s="119" t="s">
        <v>173</v>
      </c>
      <c r="L6" s="119" t="s">
        <v>3</v>
      </c>
      <c r="M6" s="167" t="s">
        <v>68</v>
      </c>
      <c r="N6" s="119" t="s">
        <v>149</v>
      </c>
    </row>
    <row r="7" spans="1:19" s="233" customFormat="1" ht="15" x14ac:dyDescent="0.2">
      <c r="A7" s="134" t="s">
        <v>172</v>
      </c>
      <c r="B7" s="141"/>
      <c r="C7" s="53"/>
      <c r="D7" s="53"/>
      <c r="E7" s="141">
        <f t="shared" ref="E7:G7" si="0">SUM(E8:E23)</f>
        <v>65505.68611232</v>
      </c>
      <c r="F7" s="141">
        <f t="shared" si="0"/>
        <v>1572180.1589904998</v>
      </c>
      <c r="G7" s="142">
        <f t="shared" si="0"/>
        <v>1.0000009999999999</v>
      </c>
      <c r="H7" s="141"/>
      <c r="I7" s="53"/>
      <c r="J7" s="53"/>
      <c r="K7" s="141">
        <f t="shared" ref="K7:N7" si="1">SUM(K8:K23)</f>
        <v>67090.705344239992</v>
      </c>
      <c r="L7" s="141">
        <f t="shared" si="1"/>
        <v>1689781.9286986501</v>
      </c>
      <c r="M7" s="142">
        <f t="shared" si="1"/>
        <v>1.0000009999999999</v>
      </c>
      <c r="N7" s="141">
        <f t="shared" si="1"/>
        <v>-9.9999999999926537E-7</v>
      </c>
    </row>
    <row r="8" spans="1:19" s="165" customFormat="1" x14ac:dyDescent="0.2">
      <c r="A8" s="148" t="s">
        <v>36</v>
      </c>
      <c r="B8" s="146">
        <v>29083.06250837</v>
      </c>
      <c r="C8" s="108">
        <v>1</v>
      </c>
      <c r="D8" s="108">
        <v>24.000667</v>
      </c>
      <c r="E8" s="146">
        <v>29083.06250837</v>
      </c>
      <c r="F8" s="146">
        <v>698012.89860366995</v>
      </c>
      <c r="G8" s="197">
        <v>0.44397799999999998</v>
      </c>
      <c r="H8" s="146">
        <v>30328.812823299999</v>
      </c>
      <c r="I8" s="108">
        <v>1</v>
      </c>
      <c r="J8" s="108">
        <v>25.186527999999999</v>
      </c>
      <c r="K8" s="146">
        <v>30328.812823299999</v>
      </c>
      <c r="L8" s="146">
        <v>763877.49338081002</v>
      </c>
      <c r="M8" s="197">
        <v>0.45205699999999999</v>
      </c>
      <c r="N8" s="146">
        <v>8.0789999999999994E-3</v>
      </c>
    </row>
    <row r="9" spans="1:19" x14ac:dyDescent="0.2">
      <c r="A9" s="192" t="s">
        <v>145</v>
      </c>
      <c r="B9" s="96">
        <v>3569.1339052200001</v>
      </c>
      <c r="C9" s="60">
        <v>1.0926</v>
      </c>
      <c r="D9" s="60">
        <v>26.223129</v>
      </c>
      <c r="E9" s="96">
        <v>3899.6357398700002</v>
      </c>
      <c r="F9" s="96">
        <v>93593.858814849998</v>
      </c>
      <c r="G9" s="150">
        <v>5.9531000000000001E-2</v>
      </c>
      <c r="H9" s="96">
        <v>3498.7906256299998</v>
      </c>
      <c r="I9" s="60">
        <v>1.1357999999999999</v>
      </c>
      <c r="J9" s="60">
        <v>28.606859</v>
      </c>
      <c r="K9" s="96">
        <v>3973.9264617200001</v>
      </c>
      <c r="L9" s="96">
        <v>100089.41009793</v>
      </c>
      <c r="M9" s="150">
        <v>5.9232E-2</v>
      </c>
      <c r="N9" s="96">
        <v>-2.99E-4</v>
      </c>
      <c r="O9" s="112"/>
      <c r="P9" s="112"/>
      <c r="Q9" s="112"/>
    </row>
    <row r="10" spans="1:19" x14ac:dyDescent="0.2">
      <c r="A10" s="192" t="s">
        <v>91</v>
      </c>
      <c r="B10" s="96">
        <v>400</v>
      </c>
      <c r="C10" s="60">
        <v>0.72019</v>
      </c>
      <c r="D10" s="60">
        <v>17.285036000000002</v>
      </c>
      <c r="E10" s="96">
        <v>288.07592721999998</v>
      </c>
      <c r="F10" s="96">
        <v>6914.0144</v>
      </c>
      <c r="G10" s="150">
        <v>4.398E-3</v>
      </c>
      <c r="H10" s="96">
        <v>400</v>
      </c>
      <c r="I10" s="60">
        <v>0.79638200000000003</v>
      </c>
      <c r="J10" s="60">
        <v>20.058097</v>
      </c>
      <c r="K10" s="96">
        <v>318.55279139999999</v>
      </c>
      <c r="L10" s="96">
        <v>8023.2388000000001</v>
      </c>
      <c r="M10" s="150">
        <v>4.7479999999999996E-3</v>
      </c>
      <c r="N10" s="96">
        <v>3.5E-4</v>
      </c>
      <c r="O10" s="112"/>
      <c r="P10" s="112"/>
      <c r="Q10" s="112"/>
    </row>
    <row r="11" spans="1:19" x14ac:dyDescent="0.2">
      <c r="A11" s="192" t="s">
        <v>63</v>
      </c>
      <c r="B11" s="96">
        <v>9010.2134069999993</v>
      </c>
      <c r="C11" s="60">
        <v>1.385731</v>
      </c>
      <c r="D11" s="60">
        <v>33.258457999999997</v>
      </c>
      <c r="E11" s="96">
        <v>12485.72817446</v>
      </c>
      <c r="F11" s="96">
        <v>299665.80416775</v>
      </c>
      <c r="G11" s="150">
        <v>0.190605</v>
      </c>
      <c r="H11" s="96">
        <v>9010.2134069999993</v>
      </c>
      <c r="I11" s="60">
        <v>1.4130529999999999</v>
      </c>
      <c r="J11" s="60">
        <v>35.589910000000003</v>
      </c>
      <c r="K11" s="96">
        <v>12731.91303842</v>
      </c>
      <c r="L11" s="96">
        <v>320672.68423592002</v>
      </c>
      <c r="M11" s="150">
        <v>0.189772</v>
      </c>
      <c r="N11" s="96">
        <v>-8.34E-4</v>
      </c>
      <c r="O11" s="112"/>
      <c r="P11" s="112"/>
      <c r="Q11" s="112"/>
    </row>
    <row r="12" spans="1:19" x14ac:dyDescent="0.2">
      <c r="A12" s="192" t="s">
        <v>157</v>
      </c>
      <c r="B12" s="96">
        <v>468384.73665564001</v>
      </c>
      <c r="C12" s="60">
        <v>4.1666000000000002E-2</v>
      </c>
      <c r="D12" s="60">
        <v>1</v>
      </c>
      <c r="E12" s="96">
        <v>19515.488325999999</v>
      </c>
      <c r="F12" s="96">
        <v>468384.73665564001</v>
      </c>
      <c r="G12" s="150">
        <v>0.29792099999999999</v>
      </c>
      <c r="H12" s="96">
        <v>482060.21359647001</v>
      </c>
      <c r="I12" s="60">
        <v>3.9704000000000003E-2</v>
      </c>
      <c r="J12" s="60">
        <v>1</v>
      </c>
      <c r="K12" s="96">
        <v>19139.605649109999</v>
      </c>
      <c r="L12" s="96">
        <v>482060.21359647001</v>
      </c>
      <c r="M12" s="150">
        <v>0.28527999999999998</v>
      </c>
      <c r="N12" s="96">
        <v>-1.2640999999999999E-2</v>
      </c>
      <c r="O12" s="112"/>
      <c r="P12" s="112"/>
      <c r="Q12" s="112"/>
    </row>
    <row r="13" spans="1:19" x14ac:dyDescent="0.2">
      <c r="A13" s="192" t="s">
        <v>129</v>
      </c>
      <c r="B13" s="96">
        <v>28160.662</v>
      </c>
      <c r="C13" s="60">
        <v>8.2990000000000008E-3</v>
      </c>
      <c r="D13" s="60">
        <v>0.19917299999999999</v>
      </c>
      <c r="E13" s="96">
        <v>233.69543640000001</v>
      </c>
      <c r="F13" s="96">
        <v>5608.8463485900002</v>
      </c>
      <c r="G13" s="150">
        <v>3.568E-3</v>
      </c>
      <c r="H13" s="96">
        <v>64664.004000000001</v>
      </c>
      <c r="I13" s="60">
        <v>9.2460000000000007E-3</v>
      </c>
      <c r="J13" s="60">
        <v>0.232879</v>
      </c>
      <c r="K13" s="96">
        <v>597.89458029000002</v>
      </c>
      <c r="L13" s="96">
        <v>15058.888587519999</v>
      </c>
      <c r="M13" s="150">
        <v>8.9119999999999998E-3</v>
      </c>
      <c r="N13" s="96">
        <v>5.3439999999999998E-3</v>
      </c>
      <c r="O13" s="112"/>
      <c r="P13" s="112"/>
      <c r="Q13" s="112"/>
    </row>
    <row r="14" spans="1:19" x14ac:dyDescent="0.2">
      <c r="B14" s="105"/>
      <c r="C14" s="65"/>
      <c r="D14" s="65"/>
      <c r="E14" s="105"/>
      <c r="F14" s="105"/>
      <c r="G14" s="156"/>
      <c r="H14" s="105"/>
      <c r="I14" s="65"/>
      <c r="J14" s="65"/>
      <c r="K14" s="105"/>
      <c r="L14" s="105"/>
      <c r="M14" s="156"/>
      <c r="N14" s="105"/>
      <c r="O14" s="112"/>
      <c r="P14" s="112"/>
      <c r="Q14" s="112"/>
    </row>
    <row r="15" spans="1:19" x14ac:dyDescent="0.2">
      <c r="B15" s="105"/>
      <c r="C15" s="65"/>
      <c r="D15" s="65"/>
      <c r="E15" s="105"/>
      <c r="F15" s="105"/>
      <c r="G15" s="156"/>
      <c r="H15" s="105"/>
      <c r="I15" s="65"/>
      <c r="J15" s="65"/>
      <c r="K15" s="105"/>
      <c r="L15" s="105"/>
      <c r="M15" s="156"/>
      <c r="N15" s="105"/>
      <c r="O15" s="112"/>
      <c r="P15" s="112"/>
      <c r="Q15" s="112"/>
    </row>
    <row r="16" spans="1:19" x14ac:dyDescent="0.2">
      <c r="B16" s="105"/>
      <c r="C16" s="65"/>
      <c r="D16" s="65"/>
      <c r="E16" s="105"/>
      <c r="F16" s="105"/>
      <c r="G16" s="156"/>
      <c r="H16" s="105"/>
      <c r="I16" s="65"/>
      <c r="J16" s="65"/>
      <c r="K16" s="105"/>
      <c r="L16" s="105"/>
      <c r="M16" s="156"/>
      <c r="N16" s="105"/>
      <c r="O16" s="112"/>
      <c r="P16" s="112"/>
      <c r="Q16" s="112"/>
    </row>
    <row r="17" spans="2:17" x14ac:dyDescent="0.2">
      <c r="B17" s="105"/>
      <c r="C17" s="65"/>
      <c r="D17" s="65"/>
      <c r="E17" s="105"/>
      <c r="F17" s="105"/>
      <c r="G17" s="156"/>
      <c r="H17" s="105"/>
      <c r="I17" s="65"/>
      <c r="J17" s="65"/>
      <c r="K17" s="105"/>
      <c r="L17" s="105"/>
      <c r="M17" s="156"/>
      <c r="N17" s="105"/>
      <c r="O17" s="112"/>
      <c r="P17" s="112"/>
      <c r="Q17" s="112"/>
    </row>
    <row r="18" spans="2:17" x14ac:dyDescent="0.2">
      <c r="B18" s="105"/>
      <c r="C18" s="65"/>
      <c r="D18" s="65"/>
      <c r="E18" s="105"/>
      <c r="F18" s="105"/>
      <c r="G18" s="156"/>
      <c r="H18" s="105"/>
      <c r="I18" s="65"/>
      <c r="J18" s="65"/>
      <c r="K18" s="105"/>
      <c r="L18" s="105"/>
      <c r="M18" s="156"/>
      <c r="N18" s="105"/>
      <c r="O18" s="112"/>
      <c r="P18" s="112"/>
      <c r="Q18" s="112"/>
    </row>
    <row r="19" spans="2:17" x14ac:dyDescent="0.2">
      <c r="B19" s="105"/>
      <c r="C19" s="65"/>
      <c r="D19" s="65"/>
      <c r="E19" s="105"/>
      <c r="F19" s="105"/>
      <c r="G19" s="156"/>
      <c r="H19" s="105"/>
      <c r="I19" s="65"/>
      <c r="J19" s="65"/>
      <c r="K19" s="105"/>
      <c r="L19" s="105"/>
      <c r="M19" s="156"/>
      <c r="N19" s="105"/>
      <c r="O19" s="112"/>
      <c r="P19" s="112"/>
      <c r="Q19" s="112"/>
    </row>
    <row r="20" spans="2:17" x14ac:dyDescent="0.2">
      <c r="B20" s="105"/>
      <c r="C20" s="65"/>
      <c r="D20" s="65"/>
      <c r="E20" s="105"/>
      <c r="F20" s="105"/>
      <c r="G20" s="156"/>
      <c r="H20" s="105"/>
      <c r="I20" s="65"/>
      <c r="J20" s="65"/>
      <c r="K20" s="105"/>
      <c r="L20" s="105"/>
      <c r="M20" s="156"/>
      <c r="N20" s="105"/>
      <c r="O20" s="112"/>
      <c r="P20" s="112"/>
      <c r="Q20" s="112"/>
    </row>
    <row r="21" spans="2:17" x14ac:dyDescent="0.2">
      <c r="B21" s="105"/>
      <c r="C21" s="65"/>
      <c r="D21" s="65"/>
      <c r="E21" s="105"/>
      <c r="F21" s="105"/>
      <c r="G21" s="156"/>
      <c r="H21" s="105"/>
      <c r="I21" s="65"/>
      <c r="J21" s="65"/>
      <c r="K21" s="105"/>
      <c r="L21" s="105"/>
      <c r="M21" s="156"/>
      <c r="N21" s="105"/>
      <c r="O21" s="112"/>
      <c r="P21" s="112"/>
      <c r="Q21" s="112"/>
    </row>
    <row r="22" spans="2:17" x14ac:dyDescent="0.2">
      <c r="B22" s="105"/>
      <c r="C22" s="65"/>
      <c r="D22" s="65"/>
      <c r="E22" s="105"/>
      <c r="F22" s="105"/>
      <c r="G22" s="156"/>
      <c r="H22" s="105"/>
      <c r="I22" s="65"/>
      <c r="J22" s="65"/>
      <c r="K22" s="105"/>
      <c r="L22" s="105"/>
      <c r="M22" s="156"/>
      <c r="N22" s="105"/>
      <c r="O22" s="112"/>
      <c r="P22" s="112"/>
      <c r="Q22" s="112"/>
    </row>
    <row r="23" spans="2:17" x14ac:dyDescent="0.2">
      <c r="B23" s="105"/>
      <c r="C23" s="65"/>
      <c r="D23" s="65"/>
      <c r="E23" s="105"/>
      <c r="F23" s="105"/>
      <c r="G23" s="156"/>
      <c r="H23" s="105"/>
      <c r="I23" s="65"/>
      <c r="J23" s="65"/>
      <c r="K23" s="105"/>
      <c r="L23" s="105"/>
      <c r="M23" s="156"/>
      <c r="N23" s="105"/>
      <c r="O23" s="112"/>
      <c r="P23" s="112"/>
      <c r="Q23" s="112"/>
    </row>
    <row r="24" spans="2:17" x14ac:dyDescent="0.2">
      <c r="B24" s="105"/>
      <c r="C24" s="65"/>
      <c r="D24" s="65"/>
      <c r="E24" s="105"/>
      <c r="F24" s="105"/>
      <c r="G24" s="156"/>
      <c r="H24" s="105"/>
      <c r="I24" s="65"/>
      <c r="J24" s="65"/>
      <c r="K24" s="105"/>
      <c r="L24" s="105"/>
      <c r="M24" s="156"/>
      <c r="N24" s="105"/>
      <c r="O24" s="112"/>
      <c r="P24" s="112"/>
      <c r="Q24" s="112"/>
    </row>
    <row r="25" spans="2:17" x14ac:dyDescent="0.2">
      <c r="B25" s="105"/>
      <c r="C25" s="65"/>
      <c r="D25" s="65"/>
      <c r="E25" s="105"/>
      <c r="F25" s="105"/>
      <c r="G25" s="156"/>
      <c r="H25" s="105"/>
      <c r="I25" s="65"/>
      <c r="J25" s="65"/>
      <c r="K25" s="105"/>
      <c r="L25" s="105"/>
      <c r="M25" s="156"/>
      <c r="N25" s="105"/>
      <c r="O25" s="112"/>
      <c r="P25" s="112"/>
      <c r="Q25" s="112"/>
    </row>
    <row r="26" spans="2:17" x14ac:dyDescent="0.2">
      <c r="B26" s="105"/>
      <c r="C26" s="65"/>
      <c r="D26" s="65"/>
      <c r="E26" s="105"/>
      <c r="F26" s="105"/>
      <c r="G26" s="156"/>
      <c r="H26" s="105"/>
      <c r="I26" s="65"/>
      <c r="J26" s="65"/>
      <c r="K26" s="105"/>
      <c r="L26" s="105"/>
      <c r="M26" s="156"/>
      <c r="N26" s="105"/>
      <c r="O26" s="112"/>
      <c r="P26" s="112"/>
      <c r="Q26" s="112"/>
    </row>
    <row r="27" spans="2:17" x14ac:dyDescent="0.2">
      <c r="B27" s="105"/>
      <c r="C27" s="65"/>
      <c r="D27" s="65"/>
      <c r="E27" s="105"/>
      <c r="F27" s="105"/>
      <c r="G27" s="156"/>
      <c r="H27" s="105"/>
      <c r="I27" s="65"/>
      <c r="J27" s="65"/>
      <c r="K27" s="105"/>
      <c r="L27" s="105"/>
      <c r="M27" s="156"/>
      <c r="N27" s="105"/>
      <c r="O27" s="112"/>
      <c r="P27" s="112"/>
      <c r="Q27" s="112"/>
    </row>
    <row r="28" spans="2:17" x14ac:dyDescent="0.2">
      <c r="B28" s="105"/>
      <c r="C28" s="65"/>
      <c r="D28" s="65"/>
      <c r="E28" s="105"/>
      <c r="F28" s="105"/>
      <c r="G28" s="156"/>
      <c r="H28" s="105"/>
      <c r="I28" s="65"/>
      <c r="J28" s="65"/>
      <c r="K28" s="105"/>
      <c r="L28" s="105"/>
      <c r="M28" s="156"/>
      <c r="N28" s="105"/>
      <c r="O28" s="112"/>
      <c r="P28" s="112"/>
      <c r="Q28" s="112"/>
    </row>
    <row r="29" spans="2:17" x14ac:dyDescent="0.2">
      <c r="B29" s="105"/>
      <c r="C29" s="65"/>
      <c r="D29" s="65"/>
      <c r="E29" s="105"/>
      <c r="F29" s="105"/>
      <c r="G29" s="156"/>
      <c r="H29" s="105"/>
      <c r="I29" s="65"/>
      <c r="J29" s="65"/>
      <c r="K29" s="105"/>
      <c r="L29" s="105"/>
      <c r="M29" s="156"/>
      <c r="N29" s="105"/>
      <c r="O29" s="112"/>
      <c r="P29" s="112"/>
      <c r="Q29" s="112"/>
    </row>
    <row r="30" spans="2:17" x14ac:dyDescent="0.2">
      <c r="B30" s="105"/>
      <c r="C30" s="65"/>
      <c r="D30" s="65"/>
      <c r="E30" s="105"/>
      <c r="F30" s="105"/>
      <c r="G30" s="156"/>
      <c r="H30" s="105"/>
      <c r="I30" s="65"/>
      <c r="J30" s="65"/>
      <c r="K30" s="105"/>
      <c r="L30" s="105"/>
      <c r="M30" s="156"/>
      <c r="N30" s="105"/>
      <c r="O30" s="112"/>
      <c r="P30" s="112"/>
      <c r="Q30" s="112"/>
    </row>
    <row r="31" spans="2:17" x14ac:dyDescent="0.2">
      <c r="B31" s="105"/>
      <c r="C31" s="65"/>
      <c r="D31" s="65"/>
      <c r="E31" s="105"/>
      <c r="F31" s="105"/>
      <c r="G31" s="156"/>
      <c r="H31" s="105"/>
      <c r="I31" s="65"/>
      <c r="J31" s="65"/>
      <c r="K31" s="105"/>
      <c r="L31" s="105"/>
      <c r="M31" s="156"/>
      <c r="N31" s="105"/>
      <c r="O31" s="112"/>
      <c r="P31" s="112"/>
      <c r="Q31" s="112"/>
    </row>
    <row r="32" spans="2:17" x14ac:dyDescent="0.2">
      <c r="B32" s="105"/>
      <c r="C32" s="65"/>
      <c r="D32" s="65"/>
      <c r="E32" s="105"/>
      <c r="F32" s="105"/>
      <c r="G32" s="156"/>
      <c r="H32" s="105"/>
      <c r="I32" s="65"/>
      <c r="J32" s="65"/>
      <c r="K32" s="105"/>
      <c r="L32" s="105"/>
      <c r="M32" s="156"/>
      <c r="N32" s="105"/>
      <c r="O32" s="112"/>
      <c r="P32" s="112"/>
      <c r="Q32" s="112"/>
    </row>
    <row r="33" spans="2:17" x14ac:dyDescent="0.2">
      <c r="B33" s="105"/>
      <c r="C33" s="65"/>
      <c r="D33" s="65"/>
      <c r="E33" s="105"/>
      <c r="F33" s="105"/>
      <c r="G33" s="156"/>
      <c r="H33" s="105"/>
      <c r="I33" s="65"/>
      <c r="J33" s="65"/>
      <c r="K33" s="105"/>
      <c r="L33" s="105"/>
      <c r="M33" s="156"/>
      <c r="N33" s="105"/>
      <c r="O33" s="112"/>
      <c r="P33" s="112"/>
      <c r="Q33" s="112"/>
    </row>
    <row r="34" spans="2:17" x14ac:dyDescent="0.2">
      <c r="B34" s="105"/>
      <c r="C34" s="65"/>
      <c r="D34" s="65"/>
      <c r="E34" s="105"/>
      <c r="F34" s="105"/>
      <c r="G34" s="156"/>
      <c r="H34" s="105"/>
      <c r="I34" s="65"/>
      <c r="J34" s="65"/>
      <c r="K34" s="105"/>
      <c r="L34" s="105"/>
      <c r="M34" s="156"/>
      <c r="N34" s="105"/>
      <c r="O34" s="112"/>
      <c r="P34" s="112"/>
      <c r="Q34" s="112"/>
    </row>
    <row r="35" spans="2:17" x14ac:dyDescent="0.2">
      <c r="B35" s="105"/>
      <c r="C35" s="65"/>
      <c r="D35" s="65"/>
      <c r="E35" s="105"/>
      <c r="F35" s="105"/>
      <c r="G35" s="156"/>
      <c r="H35" s="105"/>
      <c r="I35" s="65"/>
      <c r="J35" s="65"/>
      <c r="K35" s="105"/>
      <c r="L35" s="105"/>
      <c r="M35" s="156"/>
      <c r="N35" s="105"/>
      <c r="O35" s="112"/>
      <c r="P35" s="112"/>
      <c r="Q35" s="112"/>
    </row>
    <row r="36" spans="2:17" x14ac:dyDescent="0.2">
      <c r="B36" s="105"/>
      <c r="C36" s="65"/>
      <c r="D36" s="65"/>
      <c r="E36" s="105"/>
      <c r="F36" s="105"/>
      <c r="G36" s="156"/>
      <c r="H36" s="105"/>
      <c r="I36" s="65"/>
      <c r="J36" s="65"/>
      <c r="K36" s="105"/>
      <c r="L36" s="105"/>
      <c r="M36" s="156"/>
      <c r="N36" s="105"/>
      <c r="O36" s="112"/>
      <c r="P36" s="112"/>
      <c r="Q36" s="112"/>
    </row>
    <row r="37" spans="2:17" x14ac:dyDescent="0.2">
      <c r="B37" s="105"/>
      <c r="C37" s="65"/>
      <c r="D37" s="65"/>
      <c r="E37" s="105"/>
      <c r="F37" s="105"/>
      <c r="G37" s="156"/>
      <c r="H37" s="105"/>
      <c r="I37" s="65"/>
      <c r="J37" s="65"/>
      <c r="K37" s="105"/>
      <c r="L37" s="105"/>
      <c r="M37" s="156"/>
      <c r="N37" s="105"/>
      <c r="O37" s="112"/>
      <c r="P37" s="112"/>
      <c r="Q37" s="112"/>
    </row>
    <row r="38" spans="2:17" x14ac:dyDescent="0.2">
      <c r="B38" s="105"/>
      <c r="C38" s="65"/>
      <c r="D38" s="65"/>
      <c r="E38" s="105"/>
      <c r="F38" s="105"/>
      <c r="G38" s="156"/>
      <c r="H38" s="105"/>
      <c r="I38" s="65"/>
      <c r="J38" s="65"/>
      <c r="K38" s="105"/>
      <c r="L38" s="105"/>
      <c r="M38" s="156"/>
      <c r="N38" s="105"/>
      <c r="O38" s="112"/>
      <c r="P38" s="112"/>
      <c r="Q38" s="112"/>
    </row>
    <row r="39" spans="2:17" x14ac:dyDescent="0.2">
      <c r="B39" s="105"/>
      <c r="C39" s="65"/>
      <c r="D39" s="65"/>
      <c r="E39" s="105"/>
      <c r="F39" s="105"/>
      <c r="G39" s="156"/>
      <c r="H39" s="105"/>
      <c r="I39" s="65"/>
      <c r="J39" s="65"/>
      <c r="K39" s="105"/>
      <c r="L39" s="105"/>
      <c r="M39" s="156"/>
      <c r="N39" s="105"/>
      <c r="O39" s="112"/>
      <c r="P39" s="112"/>
      <c r="Q39" s="112"/>
    </row>
    <row r="40" spans="2:17" x14ac:dyDescent="0.2">
      <c r="B40" s="105"/>
      <c r="C40" s="65"/>
      <c r="D40" s="65"/>
      <c r="E40" s="105"/>
      <c r="F40" s="105"/>
      <c r="G40" s="156"/>
      <c r="H40" s="105"/>
      <c r="I40" s="65"/>
      <c r="J40" s="65"/>
      <c r="K40" s="105"/>
      <c r="L40" s="105"/>
      <c r="M40" s="156"/>
      <c r="N40" s="105"/>
      <c r="O40" s="112"/>
      <c r="P40" s="112"/>
      <c r="Q40" s="112"/>
    </row>
    <row r="41" spans="2:17" x14ac:dyDescent="0.2">
      <c r="B41" s="105"/>
      <c r="C41" s="65"/>
      <c r="D41" s="65"/>
      <c r="E41" s="105"/>
      <c r="F41" s="105"/>
      <c r="G41" s="156"/>
      <c r="H41" s="105"/>
      <c r="I41" s="65"/>
      <c r="J41" s="65"/>
      <c r="K41" s="105"/>
      <c r="L41" s="105"/>
      <c r="M41" s="156"/>
      <c r="N41" s="105"/>
      <c r="O41" s="112"/>
      <c r="P41" s="112"/>
      <c r="Q41" s="112"/>
    </row>
    <row r="42" spans="2:17" x14ac:dyDescent="0.2">
      <c r="B42" s="105"/>
      <c r="C42" s="65"/>
      <c r="D42" s="65"/>
      <c r="E42" s="105"/>
      <c r="F42" s="105"/>
      <c r="G42" s="156"/>
      <c r="H42" s="105"/>
      <c r="I42" s="65"/>
      <c r="J42" s="65"/>
      <c r="K42" s="105"/>
      <c r="L42" s="105"/>
      <c r="M42" s="156"/>
      <c r="N42" s="105"/>
      <c r="O42" s="112"/>
      <c r="P42" s="112"/>
      <c r="Q42" s="112"/>
    </row>
    <row r="43" spans="2:17" x14ac:dyDescent="0.2">
      <c r="B43" s="105"/>
      <c r="C43" s="65"/>
      <c r="D43" s="65"/>
      <c r="E43" s="105"/>
      <c r="F43" s="105"/>
      <c r="G43" s="156"/>
      <c r="H43" s="105"/>
      <c r="I43" s="65"/>
      <c r="J43" s="65"/>
      <c r="K43" s="105"/>
      <c r="L43" s="105"/>
      <c r="M43" s="156"/>
      <c r="N43" s="105"/>
      <c r="O43" s="112"/>
      <c r="P43" s="112"/>
      <c r="Q43" s="112"/>
    </row>
    <row r="44" spans="2:17" x14ac:dyDescent="0.2">
      <c r="B44" s="105"/>
      <c r="C44" s="65"/>
      <c r="D44" s="65"/>
      <c r="E44" s="105"/>
      <c r="F44" s="105"/>
      <c r="G44" s="156"/>
      <c r="H44" s="105"/>
      <c r="I44" s="65"/>
      <c r="J44" s="65"/>
      <c r="K44" s="105"/>
      <c r="L44" s="105"/>
      <c r="M44" s="156"/>
      <c r="N44" s="105"/>
      <c r="O44" s="112"/>
      <c r="P44" s="112"/>
      <c r="Q44" s="112"/>
    </row>
    <row r="45" spans="2:17" x14ac:dyDescent="0.2">
      <c r="B45" s="105"/>
      <c r="C45" s="65"/>
      <c r="D45" s="65"/>
      <c r="E45" s="105"/>
      <c r="F45" s="105"/>
      <c r="G45" s="156"/>
      <c r="H45" s="105"/>
      <c r="I45" s="65"/>
      <c r="J45" s="65"/>
      <c r="K45" s="105"/>
      <c r="L45" s="105"/>
      <c r="M45" s="156"/>
      <c r="N45" s="105"/>
      <c r="O45" s="112"/>
      <c r="P45" s="112"/>
      <c r="Q45" s="112"/>
    </row>
    <row r="46" spans="2:17" x14ac:dyDescent="0.2">
      <c r="B46" s="105"/>
      <c r="C46" s="65"/>
      <c r="D46" s="65"/>
      <c r="E46" s="105"/>
      <c r="F46" s="105"/>
      <c r="G46" s="156"/>
      <c r="H46" s="105"/>
      <c r="I46" s="65"/>
      <c r="J46" s="65"/>
      <c r="K46" s="105"/>
      <c r="L46" s="105"/>
      <c r="M46" s="156"/>
      <c r="N46" s="105"/>
      <c r="O46" s="112"/>
      <c r="P46" s="112"/>
      <c r="Q46" s="112"/>
    </row>
    <row r="47" spans="2:17" x14ac:dyDescent="0.2">
      <c r="B47" s="105"/>
      <c r="C47" s="65"/>
      <c r="D47" s="65"/>
      <c r="E47" s="105"/>
      <c r="F47" s="105"/>
      <c r="G47" s="156"/>
      <c r="H47" s="105"/>
      <c r="I47" s="65"/>
      <c r="J47" s="65"/>
      <c r="K47" s="105"/>
      <c r="L47" s="105"/>
      <c r="M47" s="156"/>
      <c r="N47" s="105"/>
      <c r="O47" s="112"/>
      <c r="P47" s="112"/>
      <c r="Q47" s="112"/>
    </row>
    <row r="48" spans="2:17" x14ac:dyDescent="0.2">
      <c r="B48" s="105"/>
      <c r="C48" s="65"/>
      <c r="D48" s="65"/>
      <c r="E48" s="105"/>
      <c r="F48" s="105"/>
      <c r="G48" s="156"/>
      <c r="H48" s="105"/>
      <c r="I48" s="65"/>
      <c r="J48" s="65"/>
      <c r="K48" s="105"/>
      <c r="L48" s="105"/>
      <c r="M48" s="156"/>
      <c r="N48" s="105"/>
      <c r="O48" s="112"/>
      <c r="P48" s="112"/>
      <c r="Q48" s="112"/>
    </row>
    <row r="49" spans="2:17" x14ac:dyDescent="0.2">
      <c r="B49" s="105"/>
      <c r="C49" s="65"/>
      <c r="D49" s="65"/>
      <c r="E49" s="105"/>
      <c r="F49" s="105"/>
      <c r="G49" s="156"/>
      <c r="H49" s="105"/>
      <c r="I49" s="65"/>
      <c r="J49" s="65"/>
      <c r="K49" s="105"/>
      <c r="L49" s="105"/>
      <c r="M49" s="156"/>
      <c r="N49" s="105"/>
      <c r="O49" s="112"/>
      <c r="P49" s="112"/>
      <c r="Q49" s="112"/>
    </row>
    <row r="50" spans="2:17" x14ac:dyDescent="0.2">
      <c r="B50" s="105"/>
      <c r="C50" s="65"/>
      <c r="D50" s="65"/>
      <c r="E50" s="105"/>
      <c r="F50" s="105"/>
      <c r="G50" s="156"/>
      <c r="H50" s="105"/>
      <c r="I50" s="65"/>
      <c r="J50" s="65"/>
      <c r="K50" s="105"/>
      <c r="L50" s="105"/>
      <c r="M50" s="156"/>
      <c r="N50" s="105"/>
      <c r="O50" s="112"/>
      <c r="P50" s="112"/>
      <c r="Q50" s="112"/>
    </row>
    <row r="51" spans="2:17" x14ac:dyDescent="0.2">
      <c r="B51" s="105"/>
      <c r="C51" s="65"/>
      <c r="D51" s="65"/>
      <c r="E51" s="105"/>
      <c r="F51" s="105"/>
      <c r="G51" s="156"/>
      <c r="H51" s="105"/>
      <c r="I51" s="65"/>
      <c r="J51" s="65"/>
      <c r="K51" s="105"/>
      <c r="L51" s="105"/>
      <c r="M51" s="156"/>
      <c r="N51" s="105"/>
      <c r="O51" s="112"/>
      <c r="P51" s="112"/>
      <c r="Q51" s="112"/>
    </row>
    <row r="52" spans="2:17" x14ac:dyDescent="0.2">
      <c r="B52" s="105"/>
      <c r="C52" s="65"/>
      <c r="D52" s="65"/>
      <c r="E52" s="105"/>
      <c r="F52" s="105"/>
      <c r="G52" s="156"/>
      <c r="H52" s="105"/>
      <c r="I52" s="65"/>
      <c r="J52" s="65"/>
      <c r="K52" s="105"/>
      <c r="L52" s="105"/>
      <c r="M52" s="156"/>
      <c r="N52" s="105"/>
      <c r="O52" s="112"/>
      <c r="P52" s="112"/>
      <c r="Q52" s="112"/>
    </row>
    <row r="53" spans="2:17" x14ac:dyDescent="0.2">
      <c r="B53" s="105"/>
      <c r="C53" s="65"/>
      <c r="D53" s="65"/>
      <c r="E53" s="105"/>
      <c r="F53" s="105"/>
      <c r="G53" s="156"/>
      <c r="H53" s="105"/>
      <c r="I53" s="65"/>
      <c r="J53" s="65"/>
      <c r="K53" s="105"/>
      <c r="L53" s="105"/>
      <c r="M53" s="156"/>
      <c r="N53" s="105"/>
      <c r="O53" s="112"/>
      <c r="P53" s="112"/>
      <c r="Q53" s="112"/>
    </row>
    <row r="54" spans="2:17" x14ac:dyDescent="0.2">
      <c r="B54" s="105"/>
      <c r="C54" s="65"/>
      <c r="D54" s="65"/>
      <c r="E54" s="105"/>
      <c r="F54" s="105"/>
      <c r="G54" s="156"/>
      <c r="H54" s="105"/>
      <c r="I54" s="65"/>
      <c r="J54" s="65"/>
      <c r="K54" s="105"/>
      <c r="L54" s="105"/>
      <c r="M54" s="156"/>
      <c r="N54" s="105"/>
      <c r="O54" s="112"/>
      <c r="P54" s="112"/>
      <c r="Q54" s="112"/>
    </row>
    <row r="55" spans="2:17" x14ac:dyDescent="0.2">
      <c r="B55" s="105"/>
      <c r="C55" s="65"/>
      <c r="D55" s="65"/>
      <c r="E55" s="105"/>
      <c r="F55" s="105"/>
      <c r="G55" s="156"/>
      <c r="H55" s="105"/>
      <c r="I55" s="65"/>
      <c r="J55" s="65"/>
      <c r="K55" s="105"/>
      <c r="L55" s="105"/>
      <c r="M55" s="156"/>
      <c r="N55" s="105"/>
      <c r="O55" s="112"/>
      <c r="P55" s="112"/>
      <c r="Q55" s="112"/>
    </row>
    <row r="56" spans="2:17" x14ac:dyDescent="0.2">
      <c r="B56" s="105"/>
      <c r="C56" s="65"/>
      <c r="D56" s="65"/>
      <c r="E56" s="105"/>
      <c r="F56" s="105"/>
      <c r="G56" s="156"/>
      <c r="H56" s="105"/>
      <c r="I56" s="65"/>
      <c r="J56" s="65"/>
      <c r="K56" s="105"/>
      <c r="L56" s="105"/>
      <c r="M56" s="156"/>
      <c r="N56" s="105"/>
      <c r="O56" s="112"/>
      <c r="P56" s="112"/>
      <c r="Q56" s="112"/>
    </row>
    <row r="57" spans="2:17" x14ac:dyDescent="0.2">
      <c r="B57" s="105"/>
      <c r="C57" s="65"/>
      <c r="D57" s="65"/>
      <c r="E57" s="105"/>
      <c r="F57" s="105"/>
      <c r="G57" s="156"/>
      <c r="H57" s="105"/>
      <c r="I57" s="65"/>
      <c r="J57" s="65"/>
      <c r="K57" s="105"/>
      <c r="L57" s="105"/>
      <c r="M57" s="156"/>
      <c r="N57" s="105"/>
      <c r="O57" s="112"/>
      <c r="P57" s="112"/>
      <c r="Q57" s="112"/>
    </row>
    <row r="58" spans="2:17" x14ac:dyDescent="0.2">
      <c r="B58" s="105"/>
      <c r="C58" s="65"/>
      <c r="D58" s="65"/>
      <c r="E58" s="105"/>
      <c r="F58" s="105"/>
      <c r="G58" s="156"/>
      <c r="H58" s="105"/>
      <c r="I58" s="65"/>
      <c r="J58" s="65"/>
      <c r="K58" s="105"/>
      <c r="L58" s="105"/>
      <c r="M58" s="156"/>
      <c r="N58" s="105"/>
      <c r="O58" s="112"/>
      <c r="P58" s="112"/>
      <c r="Q58" s="112"/>
    </row>
    <row r="59" spans="2:17" x14ac:dyDescent="0.2">
      <c r="B59" s="105"/>
      <c r="C59" s="65"/>
      <c r="D59" s="65"/>
      <c r="E59" s="105"/>
      <c r="F59" s="105"/>
      <c r="G59" s="156"/>
      <c r="H59" s="105"/>
      <c r="I59" s="65"/>
      <c r="J59" s="65"/>
      <c r="K59" s="105"/>
      <c r="L59" s="105"/>
      <c r="M59" s="156"/>
      <c r="N59" s="105"/>
      <c r="O59" s="112"/>
      <c r="P59" s="112"/>
      <c r="Q59" s="112"/>
    </row>
    <row r="60" spans="2:17" x14ac:dyDescent="0.2">
      <c r="B60" s="105"/>
      <c r="C60" s="65"/>
      <c r="D60" s="65"/>
      <c r="E60" s="105"/>
      <c r="F60" s="105"/>
      <c r="G60" s="156"/>
      <c r="H60" s="105"/>
      <c r="I60" s="65"/>
      <c r="J60" s="65"/>
      <c r="K60" s="105"/>
      <c r="L60" s="105"/>
      <c r="M60" s="156"/>
      <c r="N60" s="105"/>
      <c r="O60" s="112"/>
      <c r="P60" s="112"/>
      <c r="Q60" s="112"/>
    </row>
    <row r="61" spans="2:17" x14ac:dyDescent="0.2">
      <c r="B61" s="105"/>
      <c r="C61" s="65"/>
      <c r="D61" s="65"/>
      <c r="E61" s="105"/>
      <c r="F61" s="105"/>
      <c r="G61" s="156"/>
      <c r="H61" s="105"/>
      <c r="I61" s="65"/>
      <c r="J61" s="65"/>
      <c r="K61" s="105"/>
      <c r="L61" s="105"/>
      <c r="M61" s="156"/>
      <c r="N61" s="105"/>
      <c r="O61" s="112"/>
      <c r="P61" s="112"/>
      <c r="Q61" s="112"/>
    </row>
    <row r="62" spans="2:17" x14ac:dyDescent="0.2">
      <c r="B62" s="105"/>
      <c r="C62" s="65"/>
      <c r="D62" s="65"/>
      <c r="E62" s="105"/>
      <c r="F62" s="105"/>
      <c r="G62" s="156"/>
      <c r="H62" s="105"/>
      <c r="I62" s="65"/>
      <c r="J62" s="65"/>
      <c r="K62" s="105"/>
      <c r="L62" s="105"/>
      <c r="M62" s="156"/>
      <c r="N62" s="105"/>
      <c r="O62" s="112"/>
      <c r="P62" s="112"/>
      <c r="Q62" s="112"/>
    </row>
    <row r="63" spans="2:17" x14ac:dyDescent="0.2">
      <c r="B63" s="105"/>
      <c r="C63" s="65"/>
      <c r="D63" s="65"/>
      <c r="E63" s="105"/>
      <c r="F63" s="105"/>
      <c r="G63" s="156"/>
      <c r="H63" s="105"/>
      <c r="I63" s="65"/>
      <c r="J63" s="65"/>
      <c r="K63" s="105"/>
      <c r="L63" s="105"/>
      <c r="M63" s="156"/>
      <c r="N63" s="105"/>
      <c r="O63" s="112"/>
      <c r="P63" s="112"/>
      <c r="Q63" s="112"/>
    </row>
    <row r="64" spans="2:17" x14ac:dyDescent="0.2">
      <c r="B64" s="105"/>
      <c r="C64" s="65"/>
      <c r="D64" s="65"/>
      <c r="E64" s="105"/>
      <c r="F64" s="105"/>
      <c r="G64" s="156"/>
      <c r="H64" s="105"/>
      <c r="I64" s="65"/>
      <c r="J64" s="65"/>
      <c r="K64" s="105"/>
      <c r="L64" s="105"/>
      <c r="M64" s="156"/>
      <c r="N64" s="105"/>
      <c r="O64" s="112"/>
      <c r="P64" s="112"/>
      <c r="Q64" s="112"/>
    </row>
    <row r="65" spans="2:17" x14ac:dyDescent="0.2">
      <c r="B65" s="105"/>
      <c r="C65" s="65"/>
      <c r="D65" s="65"/>
      <c r="E65" s="105"/>
      <c r="F65" s="105"/>
      <c r="G65" s="156"/>
      <c r="H65" s="105"/>
      <c r="I65" s="65"/>
      <c r="J65" s="65"/>
      <c r="K65" s="105"/>
      <c r="L65" s="105"/>
      <c r="M65" s="156"/>
      <c r="N65" s="105"/>
      <c r="O65" s="112"/>
      <c r="P65" s="112"/>
      <c r="Q65" s="112"/>
    </row>
    <row r="66" spans="2:17" x14ac:dyDescent="0.2">
      <c r="B66" s="105"/>
      <c r="C66" s="65"/>
      <c r="D66" s="65"/>
      <c r="E66" s="105"/>
      <c r="F66" s="105"/>
      <c r="G66" s="156"/>
      <c r="H66" s="105"/>
      <c r="I66" s="65"/>
      <c r="J66" s="65"/>
      <c r="K66" s="105"/>
      <c r="L66" s="105"/>
      <c r="M66" s="156"/>
      <c r="N66" s="105"/>
      <c r="O66" s="112"/>
      <c r="P66" s="112"/>
      <c r="Q66" s="112"/>
    </row>
    <row r="67" spans="2:17" x14ac:dyDescent="0.2">
      <c r="B67" s="105"/>
      <c r="C67" s="65"/>
      <c r="D67" s="65"/>
      <c r="E67" s="105"/>
      <c r="F67" s="105"/>
      <c r="G67" s="156"/>
      <c r="H67" s="105"/>
      <c r="I67" s="65"/>
      <c r="J67" s="65"/>
      <c r="K67" s="105"/>
      <c r="L67" s="105"/>
      <c r="M67" s="156"/>
      <c r="N67" s="105"/>
      <c r="O67" s="112"/>
      <c r="P67" s="112"/>
      <c r="Q67" s="112"/>
    </row>
    <row r="68" spans="2:17" x14ac:dyDescent="0.2">
      <c r="B68" s="105"/>
      <c r="C68" s="65"/>
      <c r="D68" s="65"/>
      <c r="E68" s="105"/>
      <c r="F68" s="105"/>
      <c r="G68" s="156"/>
      <c r="H68" s="105"/>
      <c r="I68" s="65"/>
      <c r="J68" s="65"/>
      <c r="K68" s="105"/>
      <c r="L68" s="105"/>
      <c r="M68" s="156"/>
      <c r="N68" s="105"/>
      <c r="O68" s="112"/>
      <c r="P68" s="112"/>
      <c r="Q68" s="112"/>
    </row>
    <row r="69" spans="2:17" x14ac:dyDescent="0.2">
      <c r="B69" s="105"/>
      <c r="C69" s="65"/>
      <c r="D69" s="65"/>
      <c r="E69" s="105"/>
      <c r="F69" s="105"/>
      <c r="G69" s="156"/>
      <c r="H69" s="105"/>
      <c r="I69" s="65"/>
      <c r="J69" s="65"/>
      <c r="K69" s="105"/>
      <c r="L69" s="105"/>
      <c r="M69" s="156"/>
      <c r="N69" s="105"/>
      <c r="O69" s="112"/>
      <c r="P69" s="112"/>
      <c r="Q69" s="112"/>
    </row>
    <row r="70" spans="2:17" x14ac:dyDescent="0.2">
      <c r="B70" s="105"/>
      <c r="C70" s="65"/>
      <c r="D70" s="65"/>
      <c r="E70" s="105"/>
      <c r="F70" s="105"/>
      <c r="G70" s="156"/>
      <c r="H70" s="105"/>
      <c r="I70" s="65"/>
      <c r="J70" s="65"/>
      <c r="K70" s="105"/>
      <c r="L70" s="105"/>
      <c r="M70" s="156"/>
      <c r="N70" s="105"/>
      <c r="O70" s="112"/>
      <c r="P70" s="112"/>
      <c r="Q70" s="112"/>
    </row>
    <row r="71" spans="2:17" x14ac:dyDescent="0.2">
      <c r="B71" s="105"/>
      <c r="C71" s="65"/>
      <c r="D71" s="65"/>
      <c r="E71" s="105"/>
      <c r="F71" s="105"/>
      <c r="G71" s="156"/>
      <c r="H71" s="105"/>
      <c r="I71" s="65"/>
      <c r="J71" s="65"/>
      <c r="K71" s="105"/>
      <c r="L71" s="105"/>
      <c r="M71" s="156"/>
      <c r="N71" s="105"/>
      <c r="O71" s="112"/>
      <c r="P71" s="112"/>
      <c r="Q71" s="112"/>
    </row>
    <row r="72" spans="2:17" x14ac:dyDescent="0.2">
      <c r="B72" s="105"/>
      <c r="C72" s="65"/>
      <c r="D72" s="65"/>
      <c r="E72" s="105"/>
      <c r="F72" s="105"/>
      <c r="G72" s="156"/>
      <c r="H72" s="105"/>
      <c r="I72" s="65"/>
      <c r="J72" s="65"/>
      <c r="K72" s="105"/>
      <c r="L72" s="105"/>
      <c r="M72" s="156"/>
      <c r="N72" s="105"/>
      <c r="O72" s="112"/>
      <c r="P72" s="112"/>
      <c r="Q72" s="112"/>
    </row>
    <row r="73" spans="2:17" x14ac:dyDescent="0.2">
      <c r="B73" s="105"/>
      <c r="C73" s="65"/>
      <c r="D73" s="65"/>
      <c r="E73" s="105"/>
      <c r="F73" s="105"/>
      <c r="G73" s="156"/>
      <c r="H73" s="105"/>
      <c r="I73" s="65"/>
      <c r="J73" s="65"/>
      <c r="K73" s="105"/>
      <c r="L73" s="105"/>
      <c r="M73" s="156"/>
      <c r="N73" s="105"/>
      <c r="O73" s="112"/>
      <c r="P73" s="112"/>
      <c r="Q73" s="112"/>
    </row>
    <row r="74" spans="2:17" x14ac:dyDescent="0.2">
      <c r="B74" s="105"/>
      <c r="C74" s="65"/>
      <c r="D74" s="65"/>
      <c r="E74" s="105"/>
      <c r="F74" s="105"/>
      <c r="G74" s="156"/>
      <c r="H74" s="105"/>
      <c r="I74" s="65"/>
      <c r="J74" s="65"/>
      <c r="K74" s="105"/>
      <c r="L74" s="105"/>
      <c r="M74" s="156"/>
      <c r="N74" s="105"/>
      <c r="O74" s="112"/>
      <c r="P74" s="112"/>
      <c r="Q74" s="112"/>
    </row>
    <row r="75" spans="2:17" x14ac:dyDescent="0.2">
      <c r="B75" s="105"/>
      <c r="C75" s="65"/>
      <c r="D75" s="65"/>
      <c r="E75" s="105"/>
      <c r="F75" s="105"/>
      <c r="G75" s="156"/>
      <c r="H75" s="105"/>
      <c r="I75" s="65"/>
      <c r="J75" s="65"/>
      <c r="K75" s="105"/>
      <c r="L75" s="105"/>
      <c r="M75" s="156"/>
      <c r="N75" s="105"/>
      <c r="O75" s="112"/>
      <c r="P75" s="112"/>
      <c r="Q75" s="112"/>
    </row>
    <row r="76" spans="2:17" x14ac:dyDescent="0.2">
      <c r="B76" s="105"/>
      <c r="C76" s="65"/>
      <c r="D76" s="65"/>
      <c r="E76" s="105"/>
      <c r="F76" s="105"/>
      <c r="G76" s="156"/>
      <c r="H76" s="105"/>
      <c r="I76" s="65"/>
      <c r="J76" s="65"/>
      <c r="K76" s="105"/>
      <c r="L76" s="105"/>
      <c r="M76" s="156"/>
      <c r="N76" s="105"/>
      <c r="O76" s="112"/>
      <c r="P76" s="112"/>
      <c r="Q76" s="112"/>
    </row>
    <row r="77" spans="2:17" x14ac:dyDescent="0.2">
      <c r="B77" s="105"/>
      <c r="C77" s="65"/>
      <c r="D77" s="65"/>
      <c r="E77" s="105"/>
      <c r="F77" s="105"/>
      <c r="G77" s="156"/>
      <c r="H77" s="105"/>
      <c r="I77" s="65"/>
      <c r="J77" s="65"/>
      <c r="K77" s="105"/>
      <c r="L77" s="105"/>
      <c r="M77" s="156"/>
      <c r="N77" s="105"/>
      <c r="O77" s="112"/>
      <c r="P77" s="112"/>
      <c r="Q77" s="112"/>
    </row>
    <row r="78" spans="2:17" x14ac:dyDescent="0.2">
      <c r="B78" s="105"/>
      <c r="C78" s="65"/>
      <c r="D78" s="65"/>
      <c r="E78" s="105"/>
      <c r="F78" s="105"/>
      <c r="G78" s="156"/>
      <c r="H78" s="105"/>
      <c r="I78" s="65"/>
      <c r="J78" s="65"/>
      <c r="K78" s="105"/>
      <c r="L78" s="105"/>
      <c r="M78" s="156"/>
      <c r="N78" s="105"/>
      <c r="O78" s="112"/>
      <c r="P78" s="112"/>
      <c r="Q78" s="112"/>
    </row>
    <row r="79" spans="2:17" x14ac:dyDescent="0.2">
      <c r="B79" s="105"/>
      <c r="C79" s="65"/>
      <c r="D79" s="65"/>
      <c r="E79" s="105"/>
      <c r="F79" s="105"/>
      <c r="G79" s="156"/>
      <c r="H79" s="105"/>
      <c r="I79" s="65"/>
      <c r="J79" s="65"/>
      <c r="K79" s="105"/>
      <c r="L79" s="105"/>
      <c r="M79" s="156"/>
      <c r="N79" s="105"/>
      <c r="O79" s="112"/>
      <c r="P79" s="112"/>
      <c r="Q79" s="112"/>
    </row>
    <row r="80" spans="2:17" x14ac:dyDescent="0.2">
      <c r="B80" s="105"/>
      <c r="C80" s="65"/>
      <c r="D80" s="65"/>
      <c r="E80" s="105"/>
      <c r="F80" s="105"/>
      <c r="G80" s="156"/>
      <c r="H80" s="105"/>
      <c r="I80" s="65"/>
      <c r="J80" s="65"/>
      <c r="K80" s="105"/>
      <c r="L80" s="105"/>
      <c r="M80" s="156"/>
      <c r="N80" s="105"/>
      <c r="O80" s="112"/>
      <c r="P80" s="112"/>
      <c r="Q80" s="112"/>
    </row>
    <row r="81" spans="2:17" x14ac:dyDescent="0.2">
      <c r="B81" s="105"/>
      <c r="C81" s="65"/>
      <c r="D81" s="65"/>
      <c r="E81" s="105"/>
      <c r="F81" s="105"/>
      <c r="G81" s="156"/>
      <c r="H81" s="105"/>
      <c r="I81" s="65"/>
      <c r="J81" s="65"/>
      <c r="K81" s="105"/>
      <c r="L81" s="105"/>
      <c r="M81" s="156"/>
      <c r="N81" s="105"/>
      <c r="O81" s="112"/>
      <c r="P81" s="112"/>
      <c r="Q81" s="112"/>
    </row>
    <row r="82" spans="2:17" x14ac:dyDescent="0.2">
      <c r="B82" s="105"/>
      <c r="C82" s="65"/>
      <c r="D82" s="65"/>
      <c r="E82" s="105"/>
      <c r="F82" s="105"/>
      <c r="G82" s="156"/>
      <c r="H82" s="105"/>
      <c r="I82" s="65"/>
      <c r="J82" s="65"/>
      <c r="K82" s="105"/>
      <c r="L82" s="105"/>
      <c r="M82" s="156"/>
      <c r="N82" s="105"/>
      <c r="O82" s="112"/>
      <c r="P82" s="112"/>
      <c r="Q82" s="112"/>
    </row>
    <row r="83" spans="2:17" x14ac:dyDescent="0.2">
      <c r="B83" s="105"/>
      <c r="C83" s="65"/>
      <c r="D83" s="65"/>
      <c r="E83" s="105"/>
      <c r="F83" s="105"/>
      <c r="G83" s="156"/>
      <c r="H83" s="105"/>
      <c r="I83" s="65"/>
      <c r="J83" s="65"/>
      <c r="K83" s="105"/>
      <c r="L83" s="105"/>
      <c r="M83" s="156"/>
      <c r="N83" s="105"/>
      <c r="O83" s="112"/>
      <c r="P83" s="112"/>
      <c r="Q83" s="112"/>
    </row>
    <row r="84" spans="2:17" x14ac:dyDescent="0.2">
      <c r="B84" s="105"/>
      <c r="C84" s="65"/>
      <c r="D84" s="65"/>
      <c r="E84" s="105"/>
      <c r="F84" s="105"/>
      <c r="G84" s="156"/>
      <c r="H84" s="105"/>
      <c r="I84" s="65"/>
      <c r="J84" s="65"/>
      <c r="K84" s="105"/>
      <c r="L84" s="105"/>
      <c r="M84" s="156"/>
      <c r="N84" s="105"/>
      <c r="O84" s="112"/>
      <c r="P84" s="112"/>
      <c r="Q84" s="112"/>
    </row>
    <row r="85" spans="2:17" x14ac:dyDescent="0.2">
      <c r="B85" s="105"/>
      <c r="C85" s="65"/>
      <c r="D85" s="65"/>
      <c r="E85" s="105"/>
      <c r="F85" s="105"/>
      <c r="G85" s="156"/>
      <c r="H85" s="105"/>
      <c r="I85" s="65"/>
      <c r="J85" s="65"/>
      <c r="K85" s="105"/>
      <c r="L85" s="105"/>
      <c r="M85" s="156"/>
      <c r="N85" s="105"/>
      <c r="O85" s="112"/>
      <c r="P85" s="112"/>
      <c r="Q85" s="112"/>
    </row>
    <row r="86" spans="2:17" x14ac:dyDescent="0.2">
      <c r="B86" s="105"/>
      <c r="C86" s="65"/>
      <c r="D86" s="65"/>
      <c r="E86" s="105"/>
      <c r="F86" s="105"/>
      <c r="G86" s="156"/>
      <c r="H86" s="105"/>
      <c r="I86" s="65"/>
      <c r="J86" s="65"/>
      <c r="K86" s="105"/>
      <c r="L86" s="105"/>
      <c r="M86" s="156"/>
      <c r="N86" s="105"/>
      <c r="O86" s="112"/>
      <c r="P86" s="112"/>
      <c r="Q86" s="112"/>
    </row>
    <row r="87" spans="2:17" x14ac:dyDescent="0.2">
      <c r="B87" s="105"/>
      <c r="C87" s="65"/>
      <c r="D87" s="65"/>
      <c r="E87" s="105"/>
      <c r="F87" s="105"/>
      <c r="G87" s="156"/>
      <c r="H87" s="105"/>
      <c r="I87" s="65"/>
      <c r="J87" s="65"/>
      <c r="K87" s="105"/>
      <c r="L87" s="105"/>
      <c r="M87" s="156"/>
      <c r="N87" s="105"/>
      <c r="O87" s="112"/>
      <c r="P87" s="112"/>
      <c r="Q87" s="112"/>
    </row>
    <row r="88" spans="2:17" x14ac:dyDescent="0.2">
      <c r="B88" s="105"/>
      <c r="C88" s="65"/>
      <c r="D88" s="65"/>
      <c r="E88" s="105"/>
      <c r="F88" s="105"/>
      <c r="G88" s="156"/>
      <c r="H88" s="105"/>
      <c r="I88" s="65"/>
      <c r="J88" s="65"/>
      <c r="K88" s="105"/>
      <c r="L88" s="105"/>
      <c r="M88" s="156"/>
      <c r="N88" s="105"/>
      <c r="O88" s="112"/>
      <c r="P88" s="112"/>
      <c r="Q88" s="112"/>
    </row>
    <row r="89" spans="2:17" x14ac:dyDescent="0.2">
      <c r="B89" s="105"/>
      <c r="C89" s="65"/>
      <c r="D89" s="65"/>
      <c r="E89" s="105"/>
      <c r="F89" s="105"/>
      <c r="G89" s="156"/>
      <c r="H89" s="105"/>
      <c r="I89" s="65"/>
      <c r="J89" s="65"/>
      <c r="K89" s="105"/>
      <c r="L89" s="105"/>
      <c r="M89" s="156"/>
      <c r="N89" s="105"/>
      <c r="O89" s="112"/>
      <c r="P89" s="112"/>
      <c r="Q89" s="112"/>
    </row>
    <row r="90" spans="2:17" x14ac:dyDescent="0.2">
      <c r="B90" s="105"/>
      <c r="C90" s="65"/>
      <c r="D90" s="65"/>
      <c r="E90" s="105"/>
      <c r="F90" s="105"/>
      <c r="G90" s="156"/>
      <c r="H90" s="105"/>
      <c r="I90" s="65"/>
      <c r="J90" s="65"/>
      <c r="K90" s="105"/>
      <c r="L90" s="105"/>
      <c r="M90" s="156"/>
      <c r="N90" s="105"/>
      <c r="O90" s="112"/>
      <c r="P90" s="112"/>
      <c r="Q90" s="112"/>
    </row>
    <row r="91" spans="2:17" x14ac:dyDescent="0.2">
      <c r="B91" s="105"/>
      <c r="C91" s="65"/>
      <c r="D91" s="65"/>
      <c r="E91" s="105"/>
      <c r="F91" s="105"/>
      <c r="G91" s="156"/>
      <c r="H91" s="105"/>
      <c r="I91" s="65"/>
      <c r="J91" s="65"/>
      <c r="K91" s="105"/>
      <c r="L91" s="105"/>
      <c r="M91" s="156"/>
      <c r="N91" s="105"/>
      <c r="O91" s="112"/>
      <c r="P91" s="112"/>
      <c r="Q91" s="112"/>
    </row>
    <row r="92" spans="2:17" x14ac:dyDescent="0.2">
      <c r="B92" s="105"/>
      <c r="C92" s="65"/>
      <c r="D92" s="65"/>
      <c r="E92" s="105"/>
      <c r="F92" s="105"/>
      <c r="G92" s="156"/>
      <c r="H92" s="105"/>
      <c r="I92" s="65"/>
      <c r="J92" s="65"/>
      <c r="K92" s="105"/>
      <c r="L92" s="105"/>
      <c r="M92" s="156"/>
      <c r="N92" s="105"/>
      <c r="O92" s="112"/>
      <c r="P92" s="112"/>
      <c r="Q92" s="112"/>
    </row>
    <row r="93" spans="2:17" x14ac:dyDescent="0.2">
      <c r="B93" s="105"/>
      <c r="C93" s="65"/>
      <c r="D93" s="65"/>
      <c r="E93" s="105"/>
      <c r="F93" s="105"/>
      <c r="G93" s="156"/>
      <c r="H93" s="105"/>
      <c r="I93" s="65"/>
      <c r="J93" s="65"/>
      <c r="K93" s="105"/>
      <c r="L93" s="105"/>
      <c r="M93" s="156"/>
      <c r="N93" s="105"/>
      <c r="O93" s="112"/>
      <c r="P93" s="112"/>
      <c r="Q93" s="112"/>
    </row>
    <row r="94" spans="2:17" x14ac:dyDescent="0.2">
      <c r="B94" s="105"/>
      <c r="C94" s="65"/>
      <c r="D94" s="65"/>
      <c r="E94" s="105"/>
      <c r="F94" s="105"/>
      <c r="G94" s="156"/>
      <c r="H94" s="105"/>
      <c r="I94" s="65"/>
      <c r="J94" s="65"/>
      <c r="K94" s="105"/>
      <c r="L94" s="105"/>
      <c r="M94" s="156"/>
      <c r="N94" s="105"/>
      <c r="O94" s="112"/>
      <c r="P94" s="112"/>
      <c r="Q94" s="112"/>
    </row>
    <row r="95" spans="2:17" x14ac:dyDescent="0.2">
      <c r="B95" s="105"/>
      <c r="C95" s="65"/>
      <c r="D95" s="65"/>
      <c r="E95" s="105"/>
      <c r="F95" s="105"/>
      <c r="G95" s="156"/>
      <c r="H95" s="105"/>
      <c r="I95" s="65"/>
      <c r="J95" s="65"/>
      <c r="K95" s="105"/>
      <c r="L95" s="105"/>
      <c r="M95" s="156"/>
      <c r="N95" s="105"/>
      <c r="O95" s="112"/>
      <c r="P95" s="112"/>
      <c r="Q95" s="112"/>
    </row>
    <row r="96" spans="2:17" x14ac:dyDescent="0.2">
      <c r="B96" s="105"/>
      <c r="C96" s="65"/>
      <c r="D96" s="65"/>
      <c r="E96" s="105"/>
      <c r="F96" s="105"/>
      <c r="G96" s="156"/>
      <c r="H96" s="105"/>
      <c r="I96" s="65"/>
      <c r="J96" s="65"/>
      <c r="K96" s="105"/>
      <c r="L96" s="105"/>
      <c r="M96" s="156"/>
      <c r="N96" s="105"/>
      <c r="O96" s="112"/>
      <c r="P96" s="112"/>
      <c r="Q96" s="112"/>
    </row>
    <row r="97" spans="2:17" x14ac:dyDescent="0.2">
      <c r="B97" s="105"/>
      <c r="C97" s="65"/>
      <c r="D97" s="65"/>
      <c r="E97" s="105"/>
      <c r="F97" s="105"/>
      <c r="G97" s="156"/>
      <c r="H97" s="105"/>
      <c r="I97" s="65"/>
      <c r="J97" s="65"/>
      <c r="K97" s="105"/>
      <c r="L97" s="105"/>
      <c r="M97" s="156"/>
      <c r="N97" s="105"/>
      <c r="O97" s="112"/>
      <c r="P97" s="112"/>
      <c r="Q97" s="112"/>
    </row>
    <row r="98" spans="2:17" x14ac:dyDescent="0.2">
      <c r="B98" s="105"/>
      <c r="C98" s="65"/>
      <c r="D98" s="65"/>
      <c r="E98" s="105"/>
      <c r="F98" s="105"/>
      <c r="G98" s="156"/>
      <c r="H98" s="105"/>
      <c r="I98" s="65"/>
      <c r="J98" s="65"/>
      <c r="K98" s="105"/>
      <c r="L98" s="105"/>
      <c r="M98" s="156"/>
      <c r="N98" s="105"/>
      <c r="O98" s="112"/>
      <c r="P98" s="112"/>
      <c r="Q98" s="112"/>
    </row>
    <row r="99" spans="2:17" x14ac:dyDescent="0.2">
      <c r="B99" s="105"/>
      <c r="C99" s="65"/>
      <c r="D99" s="65"/>
      <c r="E99" s="105"/>
      <c r="F99" s="105"/>
      <c r="G99" s="156"/>
      <c r="H99" s="105"/>
      <c r="I99" s="65"/>
      <c r="J99" s="65"/>
      <c r="K99" s="105"/>
      <c r="L99" s="105"/>
      <c r="M99" s="156"/>
      <c r="N99" s="105"/>
      <c r="O99" s="112"/>
      <c r="P99" s="112"/>
      <c r="Q99" s="112"/>
    </row>
    <row r="100" spans="2:17" x14ac:dyDescent="0.2">
      <c r="B100" s="105"/>
      <c r="C100" s="65"/>
      <c r="D100" s="65"/>
      <c r="E100" s="105"/>
      <c r="F100" s="105"/>
      <c r="G100" s="156"/>
      <c r="H100" s="105"/>
      <c r="I100" s="65"/>
      <c r="J100" s="65"/>
      <c r="K100" s="105"/>
      <c r="L100" s="105"/>
      <c r="M100" s="156"/>
      <c r="N100" s="105"/>
      <c r="O100" s="112"/>
      <c r="P100" s="112"/>
      <c r="Q100" s="112"/>
    </row>
    <row r="101" spans="2:17" x14ac:dyDescent="0.2">
      <c r="B101" s="105"/>
      <c r="C101" s="65"/>
      <c r="D101" s="65"/>
      <c r="E101" s="105"/>
      <c r="F101" s="105"/>
      <c r="G101" s="156"/>
      <c r="H101" s="105"/>
      <c r="I101" s="65"/>
      <c r="J101" s="65"/>
      <c r="K101" s="105"/>
      <c r="L101" s="105"/>
      <c r="M101" s="156"/>
      <c r="N101" s="105"/>
      <c r="O101" s="112"/>
      <c r="P101" s="112"/>
      <c r="Q101" s="112"/>
    </row>
    <row r="102" spans="2:17" x14ac:dyDescent="0.2">
      <c r="B102" s="105"/>
      <c r="C102" s="65"/>
      <c r="D102" s="65"/>
      <c r="E102" s="105"/>
      <c r="F102" s="105"/>
      <c r="G102" s="156"/>
      <c r="H102" s="105"/>
      <c r="I102" s="65"/>
      <c r="J102" s="65"/>
      <c r="K102" s="105"/>
      <c r="L102" s="105"/>
      <c r="M102" s="156"/>
      <c r="N102" s="105"/>
      <c r="O102" s="112"/>
      <c r="P102" s="112"/>
      <c r="Q102" s="112"/>
    </row>
    <row r="103" spans="2:17" x14ac:dyDescent="0.2">
      <c r="B103" s="105"/>
      <c r="C103" s="65"/>
      <c r="D103" s="65"/>
      <c r="E103" s="105"/>
      <c r="F103" s="105"/>
      <c r="G103" s="156"/>
      <c r="H103" s="105"/>
      <c r="I103" s="65"/>
      <c r="J103" s="65"/>
      <c r="K103" s="105"/>
      <c r="L103" s="105"/>
      <c r="M103" s="156"/>
      <c r="N103" s="105"/>
      <c r="O103" s="112"/>
      <c r="P103" s="112"/>
      <c r="Q103" s="112"/>
    </row>
    <row r="104" spans="2:17" x14ac:dyDescent="0.2">
      <c r="B104" s="105"/>
      <c r="C104" s="65"/>
      <c r="D104" s="65"/>
      <c r="E104" s="105"/>
      <c r="F104" s="105"/>
      <c r="G104" s="156"/>
      <c r="H104" s="105"/>
      <c r="I104" s="65"/>
      <c r="J104" s="65"/>
      <c r="K104" s="105"/>
      <c r="L104" s="105"/>
      <c r="M104" s="156"/>
      <c r="N104" s="105"/>
      <c r="O104" s="112"/>
      <c r="P104" s="112"/>
      <c r="Q104" s="112"/>
    </row>
    <row r="105" spans="2:17" x14ac:dyDescent="0.2">
      <c r="B105" s="105"/>
      <c r="C105" s="65"/>
      <c r="D105" s="65"/>
      <c r="E105" s="105"/>
      <c r="F105" s="105"/>
      <c r="G105" s="156"/>
      <c r="H105" s="105"/>
      <c r="I105" s="65"/>
      <c r="J105" s="65"/>
      <c r="K105" s="105"/>
      <c r="L105" s="105"/>
      <c r="M105" s="156"/>
      <c r="N105" s="105"/>
      <c r="O105" s="112"/>
      <c r="P105" s="112"/>
      <c r="Q105" s="112"/>
    </row>
    <row r="106" spans="2:17" x14ac:dyDescent="0.2">
      <c r="B106" s="105"/>
      <c r="C106" s="65"/>
      <c r="D106" s="65"/>
      <c r="E106" s="105"/>
      <c r="F106" s="105"/>
      <c r="G106" s="156"/>
      <c r="H106" s="105"/>
      <c r="I106" s="65"/>
      <c r="J106" s="65"/>
      <c r="K106" s="105"/>
      <c r="L106" s="105"/>
      <c r="M106" s="156"/>
      <c r="N106" s="105"/>
      <c r="O106" s="112"/>
      <c r="P106" s="112"/>
      <c r="Q106" s="112"/>
    </row>
    <row r="107" spans="2:17" x14ac:dyDescent="0.2">
      <c r="B107" s="105"/>
      <c r="C107" s="65"/>
      <c r="D107" s="65"/>
      <c r="E107" s="105"/>
      <c r="F107" s="105"/>
      <c r="G107" s="156"/>
      <c r="H107" s="105"/>
      <c r="I107" s="65"/>
      <c r="J107" s="65"/>
      <c r="K107" s="105"/>
      <c r="L107" s="105"/>
      <c r="M107" s="156"/>
      <c r="N107" s="105"/>
      <c r="O107" s="112"/>
      <c r="P107" s="112"/>
      <c r="Q107" s="112"/>
    </row>
    <row r="108" spans="2:17" x14ac:dyDescent="0.2">
      <c r="B108" s="105"/>
      <c r="C108" s="65"/>
      <c r="D108" s="65"/>
      <c r="E108" s="105"/>
      <c r="F108" s="105"/>
      <c r="G108" s="156"/>
      <c r="H108" s="105"/>
      <c r="I108" s="65"/>
      <c r="J108" s="65"/>
      <c r="K108" s="105"/>
      <c r="L108" s="105"/>
      <c r="M108" s="156"/>
      <c r="N108" s="105"/>
      <c r="O108" s="112"/>
      <c r="P108" s="112"/>
      <c r="Q108" s="112"/>
    </row>
    <row r="109" spans="2:17" x14ac:dyDescent="0.2">
      <c r="B109" s="105"/>
      <c r="C109" s="65"/>
      <c r="D109" s="65"/>
      <c r="E109" s="105"/>
      <c r="F109" s="105"/>
      <c r="G109" s="156"/>
      <c r="H109" s="105"/>
      <c r="I109" s="65"/>
      <c r="J109" s="65"/>
      <c r="K109" s="105"/>
      <c r="L109" s="105"/>
      <c r="M109" s="156"/>
      <c r="N109" s="105"/>
      <c r="O109" s="112"/>
      <c r="P109" s="112"/>
      <c r="Q109" s="112"/>
    </row>
    <row r="110" spans="2:17" x14ac:dyDescent="0.2">
      <c r="B110" s="105"/>
      <c r="C110" s="65"/>
      <c r="D110" s="65"/>
      <c r="E110" s="105"/>
      <c r="F110" s="105"/>
      <c r="G110" s="156"/>
      <c r="H110" s="105"/>
      <c r="I110" s="65"/>
      <c r="J110" s="65"/>
      <c r="K110" s="105"/>
      <c r="L110" s="105"/>
      <c r="M110" s="156"/>
      <c r="N110" s="105"/>
      <c r="O110" s="112"/>
      <c r="P110" s="112"/>
      <c r="Q110" s="112"/>
    </row>
    <row r="111" spans="2:17" x14ac:dyDescent="0.2">
      <c r="B111" s="105"/>
      <c r="C111" s="65"/>
      <c r="D111" s="65"/>
      <c r="E111" s="105"/>
      <c r="F111" s="105"/>
      <c r="G111" s="156"/>
      <c r="H111" s="105"/>
      <c r="I111" s="65"/>
      <c r="J111" s="65"/>
      <c r="K111" s="105"/>
      <c r="L111" s="105"/>
      <c r="M111" s="156"/>
      <c r="N111" s="105"/>
      <c r="O111" s="112"/>
      <c r="P111" s="112"/>
      <c r="Q111" s="112"/>
    </row>
    <row r="112" spans="2:17" x14ac:dyDescent="0.2">
      <c r="B112" s="105"/>
      <c r="C112" s="65"/>
      <c r="D112" s="65"/>
      <c r="E112" s="105"/>
      <c r="F112" s="105"/>
      <c r="G112" s="156"/>
      <c r="H112" s="105"/>
      <c r="I112" s="65"/>
      <c r="J112" s="65"/>
      <c r="K112" s="105"/>
      <c r="L112" s="105"/>
      <c r="M112" s="156"/>
      <c r="N112" s="105"/>
      <c r="O112" s="112"/>
      <c r="P112" s="112"/>
      <c r="Q112" s="112"/>
    </row>
    <row r="113" spans="2:17" x14ac:dyDescent="0.2">
      <c r="B113" s="105"/>
      <c r="C113" s="65"/>
      <c r="D113" s="65"/>
      <c r="E113" s="105"/>
      <c r="F113" s="105"/>
      <c r="G113" s="156"/>
      <c r="H113" s="105"/>
      <c r="I113" s="65"/>
      <c r="J113" s="65"/>
      <c r="K113" s="105"/>
      <c r="L113" s="105"/>
      <c r="M113" s="156"/>
      <c r="N113" s="105"/>
      <c r="O113" s="112"/>
      <c r="P113" s="112"/>
      <c r="Q113" s="112"/>
    </row>
    <row r="114" spans="2:17" x14ac:dyDescent="0.2">
      <c r="B114" s="105"/>
      <c r="C114" s="65"/>
      <c r="D114" s="65"/>
      <c r="E114" s="105"/>
      <c r="F114" s="105"/>
      <c r="G114" s="156"/>
      <c r="H114" s="105"/>
      <c r="I114" s="65"/>
      <c r="J114" s="65"/>
      <c r="K114" s="105"/>
      <c r="L114" s="105"/>
      <c r="M114" s="156"/>
      <c r="N114" s="105"/>
      <c r="O114" s="112"/>
      <c r="P114" s="112"/>
      <c r="Q114" s="112"/>
    </row>
    <row r="115" spans="2:17" x14ac:dyDescent="0.2">
      <c r="B115" s="105"/>
      <c r="C115" s="65"/>
      <c r="D115" s="65"/>
      <c r="E115" s="105"/>
      <c r="F115" s="105"/>
      <c r="G115" s="156"/>
      <c r="H115" s="105"/>
      <c r="I115" s="65"/>
      <c r="J115" s="65"/>
      <c r="K115" s="105"/>
      <c r="L115" s="105"/>
      <c r="M115" s="156"/>
      <c r="N115" s="105"/>
      <c r="O115" s="112"/>
      <c r="P115" s="112"/>
      <c r="Q115" s="112"/>
    </row>
    <row r="116" spans="2:17" x14ac:dyDescent="0.2">
      <c r="B116" s="105"/>
      <c r="C116" s="65"/>
      <c r="D116" s="65"/>
      <c r="E116" s="105"/>
      <c r="F116" s="105"/>
      <c r="G116" s="156"/>
      <c r="H116" s="105"/>
      <c r="I116" s="65"/>
      <c r="J116" s="65"/>
      <c r="K116" s="105"/>
      <c r="L116" s="105"/>
      <c r="M116" s="156"/>
      <c r="N116" s="105"/>
      <c r="O116" s="112"/>
      <c r="P116" s="112"/>
      <c r="Q116" s="112"/>
    </row>
    <row r="117" spans="2:17" x14ac:dyDescent="0.2">
      <c r="B117" s="105"/>
      <c r="C117" s="65"/>
      <c r="D117" s="65"/>
      <c r="E117" s="105"/>
      <c r="F117" s="105"/>
      <c r="G117" s="156"/>
      <c r="H117" s="105"/>
      <c r="I117" s="65"/>
      <c r="J117" s="65"/>
      <c r="K117" s="105"/>
      <c r="L117" s="105"/>
      <c r="M117" s="156"/>
      <c r="N117" s="105"/>
      <c r="O117" s="112"/>
      <c r="P117" s="112"/>
      <c r="Q117" s="112"/>
    </row>
    <row r="118" spans="2:17" x14ac:dyDescent="0.2">
      <c r="B118" s="105"/>
      <c r="C118" s="65"/>
      <c r="D118" s="65"/>
      <c r="E118" s="105"/>
      <c r="F118" s="105"/>
      <c r="G118" s="156"/>
      <c r="H118" s="105"/>
      <c r="I118" s="65"/>
      <c r="J118" s="65"/>
      <c r="K118" s="105"/>
      <c r="L118" s="105"/>
      <c r="M118" s="156"/>
      <c r="N118" s="105"/>
      <c r="O118" s="112"/>
      <c r="P118" s="112"/>
      <c r="Q118" s="112"/>
    </row>
    <row r="119" spans="2:17" x14ac:dyDescent="0.2">
      <c r="B119" s="105"/>
      <c r="C119" s="65"/>
      <c r="D119" s="65"/>
      <c r="E119" s="105"/>
      <c r="F119" s="105"/>
      <c r="G119" s="156"/>
      <c r="H119" s="105"/>
      <c r="I119" s="65"/>
      <c r="J119" s="65"/>
      <c r="K119" s="105"/>
      <c r="L119" s="105"/>
      <c r="M119" s="156"/>
      <c r="N119" s="105"/>
      <c r="O119" s="112"/>
      <c r="P119" s="112"/>
      <c r="Q119" s="112"/>
    </row>
    <row r="120" spans="2:17" x14ac:dyDescent="0.2">
      <c r="B120" s="105"/>
      <c r="C120" s="65"/>
      <c r="D120" s="65"/>
      <c r="E120" s="105"/>
      <c r="F120" s="105"/>
      <c r="G120" s="156"/>
      <c r="H120" s="105"/>
      <c r="I120" s="65"/>
      <c r="J120" s="65"/>
      <c r="K120" s="105"/>
      <c r="L120" s="105"/>
      <c r="M120" s="156"/>
      <c r="N120" s="105"/>
      <c r="O120" s="112"/>
      <c r="P120" s="112"/>
      <c r="Q120" s="112"/>
    </row>
    <row r="121" spans="2:17" x14ac:dyDescent="0.2">
      <c r="B121" s="105"/>
      <c r="C121" s="65"/>
      <c r="D121" s="65"/>
      <c r="E121" s="105"/>
      <c r="F121" s="105"/>
      <c r="G121" s="156"/>
      <c r="H121" s="105"/>
      <c r="I121" s="65"/>
      <c r="J121" s="65"/>
      <c r="K121" s="105"/>
      <c r="L121" s="105"/>
      <c r="M121" s="156"/>
      <c r="N121" s="105"/>
      <c r="O121" s="112"/>
      <c r="P121" s="112"/>
      <c r="Q121" s="112"/>
    </row>
    <row r="122" spans="2:17" x14ac:dyDescent="0.2">
      <c r="B122" s="105"/>
      <c r="C122" s="65"/>
      <c r="D122" s="65"/>
      <c r="E122" s="105"/>
      <c r="F122" s="105"/>
      <c r="G122" s="156"/>
      <c r="H122" s="105"/>
      <c r="I122" s="65"/>
      <c r="J122" s="65"/>
      <c r="K122" s="105"/>
      <c r="L122" s="105"/>
      <c r="M122" s="156"/>
      <c r="N122" s="105"/>
      <c r="O122" s="112"/>
      <c r="P122" s="112"/>
      <c r="Q122" s="112"/>
    </row>
    <row r="123" spans="2:17" x14ac:dyDescent="0.2">
      <c r="B123" s="105"/>
      <c r="C123" s="65"/>
      <c r="D123" s="65"/>
      <c r="E123" s="105"/>
      <c r="F123" s="105"/>
      <c r="G123" s="156"/>
      <c r="H123" s="105"/>
      <c r="I123" s="65"/>
      <c r="J123" s="65"/>
      <c r="K123" s="105"/>
      <c r="L123" s="105"/>
      <c r="M123" s="156"/>
      <c r="N123" s="105"/>
      <c r="O123" s="112"/>
      <c r="P123" s="112"/>
      <c r="Q123" s="112"/>
    </row>
    <row r="124" spans="2:17" x14ac:dyDescent="0.2">
      <c r="B124" s="105"/>
      <c r="C124" s="65"/>
      <c r="D124" s="65"/>
      <c r="E124" s="105"/>
      <c r="F124" s="105"/>
      <c r="G124" s="156"/>
      <c r="H124" s="105"/>
      <c r="I124" s="65"/>
      <c r="J124" s="65"/>
      <c r="K124" s="105"/>
      <c r="L124" s="105"/>
      <c r="M124" s="156"/>
      <c r="N124" s="105"/>
      <c r="O124" s="112"/>
      <c r="P124" s="112"/>
      <c r="Q124" s="112"/>
    </row>
    <row r="125" spans="2:17" x14ac:dyDescent="0.2">
      <c r="B125" s="105"/>
      <c r="C125" s="65"/>
      <c r="D125" s="65"/>
      <c r="E125" s="105"/>
      <c r="F125" s="105"/>
      <c r="G125" s="156"/>
      <c r="H125" s="105"/>
      <c r="I125" s="65"/>
      <c r="J125" s="65"/>
      <c r="K125" s="105"/>
      <c r="L125" s="105"/>
      <c r="M125" s="156"/>
      <c r="N125" s="105"/>
      <c r="O125" s="112"/>
      <c r="P125" s="112"/>
      <c r="Q125" s="112"/>
    </row>
    <row r="126" spans="2:17" x14ac:dyDescent="0.2">
      <c r="B126" s="105"/>
      <c r="C126" s="65"/>
      <c r="D126" s="65"/>
      <c r="E126" s="105"/>
      <c r="F126" s="105"/>
      <c r="G126" s="156"/>
      <c r="H126" s="105"/>
      <c r="I126" s="65"/>
      <c r="J126" s="65"/>
      <c r="K126" s="105"/>
      <c r="L126" s="105"/>
      <c r="M126" s="156"/>
      <c r="N126" s="105"/>
      <c r="O126" s="112"/>
      <c r="P126" s="112"/>
      <c r="Q126" s="112"/>
    </row>
    <row r="127" spans="2:17" x14ac:dyDescent="0.2">
      <c r="B127" s="105"/>
      <c r="C127" s="65"/>
      <c r="D127" s="65"/>
      <c r="E127" s="105"/>
      <c r="F127" s="105"/>
      <c r="G127" s="156"/>
      <c r="H127" s="105"/>
      <c r="I127" s="65"/>
      <c r="J127" s="65"/>
      <c r="K127" s="105"/>
      <c r="L127" s="105"/>
      <c r="M127" s="156"/>
      <c r="N127" s="105"/>
      <c r="O127" s="112"/>
      <c r="P127" s="112"/>
      <c r="Q127" s="112"/>
    </row>
    <row r="128" spans="2:17" x14ac:dyDescent="0.2">
      <c r="B128" s="105"/>
      <c r="C128" s="65"/>
      <c r="D128" s="65"/>
      <c r="E128" s="105"/>
      <c r="F128" s="105"/>
      <c r="G128" s="156"/>
      <c r="H128" s="105"/>
      <c r="I128" s="65"/>
      <c r="J128" s="65"/>
      <c r="K128" s="105"/>
      <c r="L128" s="105"/>
      <c r="M128" s="156"/>
      <c r="N128" s="105"/>
      <c r="O128" s="112"/>
      <c r="P128" s="112"/>
      <c r="Q128" s="112"/>
    </row>
    <row r="129" spans="2:17" x14ac:dyDescent="0.2">
      <c r="B129" s="105"/>
      <c r="C129" s="65"/>
      <c r="D129" s="65"/>
      <c r="E129" s="105"/>
      <c r="F129" s="105"/>
      <c r="G129" s="156"/>
      <c r="H129" s="105"/>
      <c r="I129" s="65"/>
      <c r="J129" s="65"/>
      <c r="K129" s="105"/>
      <c r="L129" s="105"/>
      <c r="M129" s="156"/>
      <c r="N129" s="105"/>
      <c r="O129" s="112"/>
      <c r="P129" s="112"/>
      <c r="Q129" s="112"/>
    </row>
    <row r="130" spans="2:17" x14ac:dyDescent="0.2">
      <c r="B130" s="105"/>
      <c r="C130" s="65"/>
      <c r="D130" s="65"/>
      <c r="E130" s="105"/>
      <c r="F130" s="105"/>
      <c r="G130" s="156"/>
      <c r="H130" s="105"/>
      <c r="I130" s="65"/>
      <c r="J130" s="65"/>
      <c r="K130" s="105"/>
      <c r="L130" s="105"/>
      <c r="M130" s="156"/>
      <c r="N130" s="105"/>
      <c r="O130" s="112"/>
      <c r="P130" s="112"/>
      <c r="Q130" s="112"/>
    </row>
    <row r="131" spans="2:17" x14ac:dyDescent="0.2">
      <c r="B131" s="105"/>
      <c r="C131" s="65"/>
      <c r="D131" s="65"/>
      <c r="E131" s="105"/>
      <c r="F131" s="105"/>
      <c r="G131" s="156"/>
      <c r="H131" s="105"/>
      <c r="I131" s="65"/>
      <c r="J131" s="65"/>
      <c r="K131" s="105"/>
      <c r="L131" s="105"/>
      <c r="M131" s="156"/>
      <c r="N131" s="105"/>
      <c r="O131" s="112"/>
      <c r="P131" s="112"/>
      <c r="Q131" s="112"/>
    </row>
    <row r="132" spans="2:17" x14ac:dyDescent="0.2">
      <c r="B132" s="105"/>
      <c r="C132" s="65"/>
      <c r="D132" s="65"/>
      <c r="E132" s="105"/>
      <c r="F132" s="105"/>
      <c r="G132" s="156"/>
      <c r="H132" s="105"/>
      <c r="I132" s="65"/>
      <c r="J132" s="65"/>
      <c r="K132" s="105"/>
      <c r="L132" s="105"/>
      <c r="M132" s="156"/>
      <c r="N132" s="105"/>
      <c r="O132" s="112"/>
      <c r="P132" s="112"/>
      <c r="Q132" s="112"/>
    </row>
    <row r="133" spans="2:17" x14ac:dyDescent="0.2">
      <c r="B133" s="105"/>
      <c r="C133" s="65"/>
      <c r="D133" s="65"/>
      <c r="E133" s="105"/>
      <c r="F133" s="105"/>
      <c r="G133" s="156"/>
      <c r="H133" s="105"/>
      <c r="I133" s="65"/>
      <c r="J133" s="65"/>
      <c r="K133" s="105"/>
      <c r="L133" s="105"/>
      <c r="M133" s="156"/>
      <c r="N133" s="105"/>
      <c r="O133" s="112"/>
      <c r="P133" s="112"/>
      <c r="Q133" s="112"/>
    </row>
    <row r="134" spans="2:17" x14ac:dyDescent="0.2">
      <c r="B134" s="105"/>
      <c r="C134" s="65"/>
      <c r="D134" s="65"/>
      <c r="E134" s="105"/>
      <c r="F134" s="105"/>
      <c r="G134" s="156"/>
      <c r="H134" s="105"/>
      <c r="I134" s="65"/>
      <c r="J134" s="65"/>
      <c r="K134" s="105"/>
      <c r="L134" s="105"/>
      <c r="M134" s="156"/>
      <c r="N134" s="105"/>
      <c r="O134" s="112"/>
      <c r="P134" s="112"/>
      <c r="Q134" s="112"/>
    </row>
    <row r="135" spans="2:17" x14ac:dyDescent="0.2">
      <c r="B135" s="105"/>
      <c r="C135" s="65"/>
      <c r="D135" s="65"/>
      <c r="E135" s="105"/>
      <c r="F135" s="105"/>
      <c r="G135" s="156"/>
      <c r="H135" s="105"/>
      <c r="I135" s="65"/>
      <c r="J135" s="65"/>
      <c r="K135" s="105"/>
      <c r="L135" s="105"/>
      <c r="M135" s="156"/>
      <c r="N135" s="105"/>
      <c r="O135" s="112"/>
      <c r="P135" s="112"/>
      <c r="Q135" s="112"/>
    </row>
    <row r="136" spans="2:17" x14ac:dyDescent="0.2">
      <c r="B136" s="105"/>
      <c r="C136" s="65"/>
      <c r="D136" s="65"/>
      <c r="E136" s="105"/>
      <c r="F136" s="105"/>
      <c r="G136" s="156"/>
      <c r="H136" s="105"/>
      <c r="I136" s="65"/>
      <c r="J136" s="65"/>
      <c r="K136" s="105"/>
      <c r="L136" s="105"/>
      <c r="M136" s="156"/>
      <c r="N136" s="105"/>
      <c r="O136" s="112"/>
      <c r="P136" s="112"/>
      <c r="Q136" s="112"/>
    </row>
    <row r="137" spans="2:17" x14ac:dyDescent="0.2">
      <c r="B137" s="105"/>
      <c r="C137" s="65"/>
      <c r="D137" s="65"/>
      <c r="E137" s="105"/>
      <c r="F137" s="105"/>
      <c r="G137" s="156"/>
      <c r="H137" s="105"/>
      <c r="I137" s="65"/>
      <c r="J137" s="65"/>
      <c r="K137" s="105"/>
      <c r="L137" s="105"/>
      <c r="M137" s="156"/>
      <c r="N137" s="105"/>
      <c r="O137" s="112"/>
      <c r="P137" s="112"/>
      <c r="Q137" s="112"/>
    </row>
    <row r="138" spans="2:17" x14ac:dyDescent="0.2">
      <c r="B138" s="105"/>
      <c r="C138" s="65"/>
      <c r="D138" s="65"/>
      <c r="E138" s="105"/>
      <c r="F138" s="105"/>
      <c r="G138" s="156"/>
      <c r="H138" s="105"/>
      <c r="I138" s="65"/>
      <c r="J138" s="65"/>
      <c r="K138" s="105"/>
      <c r="L138" s="105"/>
      <c r="M138" s="156"/>
      <c r="N138" s="105"/>
      <c r="O138" s="112"/>
      <c r="P138" s="112"/>
      <c r="Q138" s="112"/>
    </row>
    <row r="139" spans="2:17" x14ac:dyDescent="0.2">
      <c r="B139" s="105"/>
      <c r="C139" s="65"/>
      <c r="D139" s="65"/>
      <c r="E139" s="105"/>
      <c r="F139" s="105"/>
      <c r="G139" s="156"/>
      <c r="H139" s="105"/>
      <c r="I139" s="65"/>
      <c r="J139" s="65"/>
      <c r="K139" s="105"/>
      <c r="L139" s="105"/>
      <c r="M139" s="156"/>
      <c r="N139" s="105"/>
      <c r="O139" s="112"/>
      <c r="P139" s="112"/>
      <c r="Q139" s="112"/>
    </row>
    <row r="140" spans="2:17" x14ac:dyDescent="0.2">
      <c r="B140" s="105"/>
      <c r="C140" s="65"/>
      <c r="D140" s="65"/>
      <c r="E140" s="105"/>
      <c r="F140" s="105"/>
      <c r="G140" s="156"/>
      <c r="H140" s="105"/>
      <c r="I140" s="65"/>
      <c r="J140" s="65"/>
      <c r="K140" s="105"/>
      <c r="L140" s="105"/>
      <c r="M140" s="156"/>
      <c r="N140" s="105"/>
      <c r="O140" s="112"/>
      <c r="P140" s="112"/>
      <c r="Q140" s="112"/>
    </row>
    <row r="141" spans="2:17" x14ac:dyDescent="0.2">
      <c r="B141" s="105"/>
      <c r="C141" s="65"/>
      <c r="D141" s="65"/>
      <c r="E141" s="105"/>
      <c r="F141" s="105"/>
      <c r="G141" s="156"/>
      <c r="H141" s="105"/>
      <c r="I141" s="65"/>
      <c r="J141" s="65"/>
      <c r="K141" s="105"/>
      <c r="L141" s="105"/>
      <c r="M141" s="156"/>
      <c r="N141" s="105"/>
      <c r="O141" s="112"/>
      <c r="P141" s="112"/>
      <c r="Q141" s="112"/>
    </row>
    <row r="142" spans="2:17" x14ac:dyDescent="0.2">
      <c r="B142" s="105"/>
      <c r="C142" s="65"/>
      <c r="D142" s="65"/>
      <c r="E142" s="105"/>
      <c r="F142" s="105"/>
      <c r="G142" s="156"/>
      <c r="H142" s="105"/>
      <c r="I142" s="65"/>
      <c r="J142" s="65"/>
      <c r="K142" s="105"/>
      <c r="L142" s="105"/>
      <c r="M142" s="156"/>
      <c r="N142" s="105"/>
      <c r="O142" s="112"/>
      <c r="P142" s="112"/>
      <c r="Q142" s="112"/>
    </row>
    <row r="143" spans="2:17" x14ac:dyDescent="0.2">
      <c r="B143" s="105"/>
      <c r="C143" s="65"/>
      <c r="D143" s="65"/>
      <c r="E143" s="105"/>
      <c r="F143" s="105"/>
      <c r="G143" s="156"/>
      <c r="H143" s="105"/>
      <c r="I143" s="65"/>
      <c r="J143" s="65"/>
      <c r="K143" s="105"/>
      <c r="L143" s="105"/>
      <c r="M143" s="156"/>
      <c r="N143" s="105"/>
      <c r="O143" s="112"/>
      <c r="P143" s="112"/>
      <c r="Q143" s="112"/>
    </row>
    <row r="144" spans="2:17" x14ac:dyDescent="0.2">
      <c r="B144" s="105"/>
      <c r="C144" s="65"/>
      <c r="D144" s="65"/>
      <c r="E144" s="105"/>
      <c r="F144" s="105"/>
      <c r="G144" s="156"/>
      <c r="H144" s="105"/>
      <c r="I144" s="65"/>
      <c r="J144" s="65"/>
      <c r="K144" s="105"/>
      <c r="L144" s="105"/>
      <c r="M144" s="156"/>
      <c r="N144" s="105"/>
      <c r="O144" s="112"/>
      <c r="P144" s="112"/>
      <c r="Q144" s="112"/>
    </row>
    <row r="145" spans="2:17" x14ac:dyDescent="0.2">
      <c r="B145" s="105"/>
      <c r="C145" s="65"/>
      <c r="D145" s="65"/>
      <c r="E145" s="105"/>
      <c r="F145" s="105"/>
      <c r="G145" s="156"/>
      <c r="H145" s="105"/>
      <c r="I145" s="65"/>
      <c r="J145" s="65"/>
      <c r="K145" s="105"/>
      <c r="L145" s="105"/>
      <c r="M145" s="156"/>
      <c r="N145" s="105"/>
      <c r="O145" s="112"/>
      <c r="P145" s="112"/>
      <c r="Q145" s="112"/>
    </row>
    <row r="146" spans="2:17" x14ac:dyDescent="0.2">
      <c r="B146" s="105"/>
      <c r="C146" s="65"/>
      <c r="D146" s="65"/>
      <c r="E146" s="105"/>
      <c r="F146" s="105"/>
      <c r="G146" s="156"/>
      <c r="H146" s="105"/>
      <c r="I146" s="65"/>
      <c r="J146" s="65"/>
      <c r="K146" s="105"/>
      <c r="L146" s="105"/>
      <c r="M146" s="156"/>
      <c r="N146" s="105"/>
      <c r="O146" s="112"/>
      <c r="P146" s="112"/>
      <c r="Q146" s="112"/>
    </row>
    <row r="147" spans="2:17" x14ac:dyDescent="0.2">
      <c r="B147" s="105"/>
      <c r="C147" s="65"/>
      <c r="D147" s="65"/>
      <c r="E147" s="105"/>
      <c r="F147" s="105"/>
      <c r="G147" s="156"/>
      <c r="H147" s="105"/>
      <c r="I147" s="65"/>
      <c r="J147" s="65"/>
      <c r="K147" s="105"/>
      <c r="L147" s="105"/>
      <c r="M147" s="156"/>
      <c r="N147" s="105"/>
      <c r="O147" s="112"/>
      <c r="P147" s="112"/>
      <c r="Q147" s="112"/>
    </row>
    <row r="148" spans="2:17" x14ac:dyDescent="0.2">
      <c r="B148" s="105"/>
      <c r="C148" s="65"/>
      <c r="D148" s="65"/>
      <c r="E148" s="105"/>
      <c r="F148" s="105"/>
      <c r="G148" s="156"/>
      <c r="H148" s="105"/>
      <c r="I148" s="65"/>
      <c r="J148" s="65"/>
      <c r="K148" s="105"/>
      <c r="L148" s="105"/>
      <c r="M148" s="156"/>
      <c r="N148" s="105"/>
      <c r="O148" s="112"/>
      <c r="P148" s="112"/>
      <c r="Q148" s="112"/>
    </row>
    <row r="149" spans="2:17" x14ac:dyDescent="0.2">
      <c r="B149" s="105"/>
      <c r="C149" s="65"/>
      <c r="D149" s="65"/>
      <c r="E149" s="105"/>
      <c r="F149" s="105"/>
      <c r="G149" s="156"/>
      <c r="H149" s="105"/>
      <c r="I149" s="65"/>
      <c r="J149" s="65"/>
      <c r="K149" s="105"/>
      <c r="L149" s="105"/>
      <c r="M149" s="156"/>
      <c r="N149" s="105"/>
      <c r="O149" s="112"/>
      <c r="P149" s="112"/>
      <c r="Q149" s="112"/>
    </row>
    <row r="150" spans="2:17" x14ac:dyDescent="0.2">
      <c r="B150" s="105"/>
      <c r="C150" s="65"/>
      <c r="D150" s="65"/>
      <c r="E150" s="105"/>
      <c r="F150" s="105"/>
      <c r="G150" s="156"/>
      <c r="H150" s="105"/>
      <c r="I150" s="65"/>
      <c r="J150" s="65"/>
      <c r="K150" s="105"/>
      <c r="L150" s="105"/>
      <c r="M150" s="156"/>
      <c r="N150" s="105"/>
      <c r="O150" s="112"/>
      <c r="P150" s="112"/>
      <c r="Q150" s="112"/>
    </row>
    <row r="151" spans="2:17" x14ac:dyDescent="0.2">
      <c r="B151" s="105"/>
      <c r="C151" s="65"/>
      <c r="D151" s="65"/>
      <c r="E151" s="105"/>
      <c r="F151" s="105"/>
      <c r="G151" s="156"/>
      <c r="H151" s="105"/>
      <c r="I151" s="65"/>
      <c r="J151" s="65"/>
      <c r="K151" s="105"/>
      <c r="L151" s="105"/>
      <c r="M151" s="156"/>
      <c r="N151" s="105"/>
      <c r="O151" s="112"/>
      <c r="P151" s="112"/>
      <c r="Q151" s="112"/>
    </row>
    <row r="152" spans="2:17" x14ac:dyDescent="0.2">
      <c r="B152" s="105"/>
      <c r="C152" s="65"/>
      <c r="D152" s="65"/>
      <c r="E152" s="105"/>
      <c r="F152" s="105"/>
      <c r="G152" s="156"/>
      <c r="H152" s="105"/>
      <c r="I152" s="65"/>
      <c r="J152" s="65"/>
      <c r="K152" s="105"/>
      <c r="L152" s="105"/>
      <c r="M152" s="156"/>
      <c r="N152" s="105"/>
      <c r="O152" s="112"/>
      <c r="P152" s="112"/>
      <c r="Q152" s="112"/>
    </row>
    <row r="153" spans="2:17" x14ac:dyDescent="0.2">
      <c r="B153" s="105"/>
      <c r="C153" s="65"/>
      <c r="D153" s="65"/>
      <c r="E153" s="105"/>
      <c r="F153" s="105"/>
      <c r="G153" s="156"/>
      <c r="H153" s="105"/>
      <c r="I153" s="65"/>
      <c r="J153" s="65"/>
      <c r="K153" s="105"/>
      <c r="L153" s="105"/>
      <c r="M153" s="156"/>
      <c r="N153" s="105"/>
      <c r="O153" s="112"/>
      <c r="P153" s="112"/>
      <c r="Q153" s="112"/>
    </row>
    <row r="154" spans="2:17" x14ac:dyDescent="0.2">
      <c r="B154" s="105"/>
      <c r="C154" s="65"/>
      <c r="D154" s="65"/>
      <c r="E154" s="105"/>
      <c r="F154" s="105"/>
      <c r="G154" s="156"/>
      <c r="H154" s="105"/>
      <c r="I154" s="65"/>
      <c r="J154" s="65"/>
      <c r="K154" s="105"/>
      <c r="L154" s="105"/>
      <c r="M154" s="156"/>
      <c r="N154" s="105"/>
      <c r="O154" s="112"/>
      <c r="P154" s="112"/>
      <c r="Q154" s="112"/>
    </row>
    <row r="155" spans="2:17" x14ac:dyDescent="0.2">
      <c r="B155" s="105"/>
      <c r="C155" s="65"/>
      <c r="D155" s="65"/>
      <c r="E155" s="105"/>
      <c r="F155" s="105"/>
      <c r="G155" s="156"/>
      <c r="H155" s="105"/>
      <c r="I155" s="65"/>
      <c r="J155" s="65"/>
      <c r="K155" s="105"/>
      <c r="L155" s="105"/>
      <c r="M155" s="156"/>
      <c r="N155" s="105"/>
      <c r="O155" s="112"/>
      <c r="P155" s="112"/>
      <c r="Q155" s="112"/>
    </row>
    <row r="156" spans="2:17" x14ac:dyDescent="0.2">
      <c r="B156" s="105"/>
      <c r="C156" s="65"/>
      <c r="D156" s="65"/>
      <c r="E156" s="105"/>
      <c r="F156" s="105"/>
      <c r="G156" s="156"/>
      <c r="H156" s="105"/>
      <c r="I156" s="65"/>
      <c r="J156" s="65"/>
      <c r="K156" s="105"/>
      <c r="L156" s="105"/>
      <c r="M156" s="156"/>
      <c r="N156" s="105"/>
      <c r="O156" s="112"/>
      <c r="P156" s="112"/>
      <c r="Q156" s="112"/>
    </row>
    <row r="157" spans="2:17" x14ac:dyDescent="0.2">
      <c r="B157" s="105"/>
      <c r="C157" s="65"/>
      <c r="D157" s="65"/>
      <c r="E157" s="105"/>
      <c r="F157" s="105"/>
      <c r="G157" s="156"/>
      <c r="H157" s="105"/>
      <c r="I157" s="65"/>
      <c r="J157" s="65"/>
      <c r="K157" s="105"/>
      <c r="L157" s="105"/>
      <c r="M157" s="156"/>
      <c r="N157" s="105"/>
      <c r="O157" s="112"/>
      <c r="P157" s="112"/>
      <c r="Q157" s="112"/>
    </row>
    <row r="158" spans="2:17" x14ac:dyDescent="0.2">
      <c r="B158" s="105"/>
      <c r="C158" s="65"/>
      <c r="D158" s="65"/>
      <c r="E158" s="105"/>
      <c r="F158" s="105"/>
      <c r="G158" s="156"/>
      <c r="H158" s="105"/>
      <c r="I158" s="65"/>
      <c r="J158" s="65"/>
      <c r="K158" s="105"/>
      <c r="L158" s="105"/>
      <c r="M158" s="156"/>
      <c r="N158" s="105"/>
      <c r="O158" s="112"/>
      <c r="P158" s="112"/>
      <c r="Q158" s="112"/>
    </row>
    <row r="159" spans="2:17" x14ac:dyDescent="0.2">
      <c r="B159" s="105"/>
      <c r="C159" s="65"/>
      <c r="D159" s="65"/>
      <c r="E159" s="105"/>
      <c r="F159" s="105"/>
      <c r="G159" s="156"/>
      <c r="H159" s="105"/>
      <c r="I159" s="65"/>
      <c r="J159" s="65"/>
      <c r="K159" s="105"/>
      <c r="L159" s="105"/>
      <c r="M159" s="156"/>
      <c r="N159" s="105"/>
      <c r="O159" s="112"/>
      <c r="P159" s="112"/>
      <c r="Q159" s="112"/>
    </row>
    <row r="160" spans="2:17" x14ac:dyDescent="0.2">
      <c r="B160" s="105"/>
      <c r="C160" s="65"/>
      <c r="D160" s="65"/>
      <c r="E160" s="105"/>
      <c r="F160" s="105"/>
      <c r="G160" s="156"/>
      <c r="H160" s="105"/>
      <c r="I160" s="65"/>
      <c r="J160" s="65"/>
      <c r="K160" s="105"/>
      <c r="L160" s="105"/>
      <c r="M160" s="156"/>
      <c r="N160" s="105"/>
      <c r="O160" s="112"/>
      <c r="P160" s="112"/>
      <c r="Q160" s="112"/>
    </row>
    <row r="161" spans="2:17" x14ac:dyDescent="0.2">
      <c r="B161" s="105"/>
      <c r="C161" s="65"/>
      <c r="D161" s="65"/>
      <c r="E161" s="105"/>
      <c r="F161" s="105"/>
      <c r="G161" s="156"/>
      <c r="H161" s="105"/>
      <c r="I161" s="65"/>
      <c r="J161" s="65"/>
      <c r="K161" s="105"/>
      <c r="L161" s="105"/>
      <c r="M161" s="156"/>
      <c r="N161" s="105"/>
      <c r="O161" s="112"/>
      <c r="P161" s="112"/>
      <c r="Q161" s="112"/>
    </row>
    <row r="162" spans="2:17" x14ac:dyDescent="0.2">
      <c r="B162" s="105"/>
      <c r="C162" s="65"/>
      <c r="D162" s="65"/>
      <c r="E162" s="105"/>
      <c r="F162" s="105"/>
      <c r="G162" s="156"/>
      <c r="H162" s="105"/>
      <c r="I162" s="65"/>
      <c r="J162" s="65"/>
      <c r="K162" s="105"/>
      <c r="L162" s="105"/>
      <c r="M162" s="156"/>
      <c r="N162" s="105"/>
      <c r="O162" s="112"/>
      <c r="P162" s="112"/>
      <c r="Q162" s="112"/>
    </row>
    <row r="163" spans="2:17" x14ac:dyDescent="0.2">
      <c r="B163" s="105"/>
      <c r="C163" s="65"/>
      <c r="D163" s="65"/>
      <c r="E163" s="105"/>
      <c r="F163" s="105"/>
      <c r="G163" s="156"/>
      <c r="H163" s="105"/>
      <c r="I163" s="65"/>
      <c r="J163" s="65"/>
      <c r="K163" s="105"/>
      <c r="L163" s="105"/>
      <c r="M163" s="156"/>
      <c r="N163" s="105"/>
      <c r="O163" s="112"/>
      <c r="P163" s="112"/>
      <c r="Q163" s="112"/>
    </row>
    <row r="164" spans="2:17" x14ac:dyDescent="0.2">
      <c r="B164" s="105"/>
      <c r="C164" s="65"/>
      <c r="D164" s="65"/>
      <c r="E164" s="105"/>
      <c r="F164" s="105"/>
      <c r="G164" s="156"/>
      <c r="H164" s="105"/>
      <c r="I164" s="65"/>
      <c r="J164" s="65"/>
      <c r="K164" s="105"/>
      <c r="L164" s="105"/>
      <c r="M164" s="156"/>
      <c r="N164" s="105"/>
      <c r="O164" s="112"/>
      <c r="P164" s="112"/>
      <c r="Q164" s="112"/>
    </row>
    <row r="165" spans="2:17" x14ac:dyDescent="0.2">
      <c r="B165" s="105"/>
      <c r="C165" s="65"/>
      <c r="D165" s="65"/>
      <c r="E165" s="105"/>
      <c r="F165" s="105"/>
      <c r="G165" s="156"/>
      <c r="H165" s="105"/>
      <c r="I165" s="65"/>
      <c r="J165" s="65"/>
      <c r="K165" s="105"/>
      <c r="L165" s="105"/>
      <c r="M165" s="156"/>
      <c r="N165" s="105"/>
      <c r="O165" s="112"/>
      <c r="P165" s="112"/>
      <c r="Q165" s="112"/>
    </row>
    <row r="166" spans="2:17" x14ac:dyDescent="0.2">
      <c r="B166" s="105"/>
      <c r="C166" s="65"/>
      <c r="D166" s="65"/>
      <c r="E166" s="105"/>
      <c r="F166" s="105"/>
      <c r="G166" s="156"/>
      <c r="H166" s="105"/>
      <c r="I166" s="65"/>
      <c r="J166" s="65"/>
      <c r="K166" s="105"/>
      <c r="L166" s="105"/>
      <c r="M166" s="156"/>
      <c r="N166" s="105"/>
      <c r="O166" s="112"/>
      <c r="P166" s="112"/>
      <c r="Q166" s="112"/>
    </row>
    <row r="167" spans="2:17" x14ac:dyDescent="0.2">
      <c r="B167" s="105"/>
      <c r="C167" s="65"/>
      <c r="D167" s="65"/>
      <c r="E167" s="105"/>
      <c r="F167" s="105"/>
      <c r="G167" s="156"/>
      <c r="H167" s="105"/>
      <c r="I167" s="65"/>
      <c r="J167" s="65"/>
      <c r="K167" s="105"/>
      <c r="L167" s="105"/>
      <c r="M167" s="156"/>
      <c r="N167" s="105"/>
      <c r="O167" s="112"/>
      <c r="P167" s="112"/>
      <c r="Q167" s="112"/>
    </row>
    <row r="168" spans="2:17" x14ac:dyDescent="0.2">
      <c r="B168" s="105"/>
      <c r="C168" s="65"/>
      <c r="D168" s="65"/>
      <c r="E168" s="105"/>
      <c r="F168" s="105"/>
      <c r="G168" s="156"/>
      <c r="H168" s="105"/>
      <c r="I168" s="65"/>
      <c r="J168" s="65"/>
      <c r="K168" s="105"/>
      <c r="L168" s="105"/>
      <c r="M168" s="156"/>
      <c r="N168" s="105"/>
      <c r="O168" s="112"/>
      <c r="P168" s="112"/>
      <c r="Q168" s="112"/>
    </row>
    <row r="169" spans="2:17" x14ac:dyDescent="0.2">
      <c r="B169" s="105"/>
      <c r="C169" s="65"/>
      <c r="D169" s="65"/>
      <c r="E169" s="105"/>
      <c r="F169" s="105"/>
      <c r="G169" s="156"/>
      <c r="H169" s="105"/>
      <c r="I169" s="65"/>
      <c r="J169" s="65"/>
      <c r="K169" s="105"/>
      <c r="L169" s="105"/>
      <c r="M169" s="156"/>
      <c r="N169" s="105"/>
      <c r="O169" s="112"/>
      <c r="P169" s="112"/>
      <c r="Q169" s="112"/>
    </row>
    <row r="170" spans="2:17" x14ac:dyDescent="0.2">
      <c r="B170" s="105"/>
      <c r="C170" s="65"/>
      <c r="D170" s="65"/>
      <c r="E170" s="105"/>
      <c r="F170" s="105"/>
      <c r="G170" s="156"/>
      <c r="H170" s="105"/>
      <c r="I170" s="65"/>
      <c r="J170" s="65"/>
      <c r="K170" s="105"/>
      <c r="L170" s="105"/>
      <c r="M170" s="156"/>
      <c r="N170" s="105"/>
      <c r="O170" s="112"/>
      <c r="P170" s="112"/>
      <c r="Q170" s="112"/>
    </row>
    <row r="171" spans="2:17" x14ac:dyDescent="0.2">
      <c r="B171" s="105"/>
      <c r="C171" s="65"/>
      <c r="D171" s="65"/>
      <c r="E171" s="105"/>
      <c r="F171" s="105"/>
      <c r="G171" s="156"/>
      <c r="H171" s="105"/>
      <c r="I171" s="65"/>
      <c r="J171" s="65"/>
      <c r="K171" s="105"/>
      <c r="L171" s="105"/>
      <c r="M171" s="156"/>
      <c r="N171" s="105"/>
      <c r="O171" s="112"/>
      <c r="P171" s="112"/>
      <c r="Q171" s="112"/>
    </row>
    <row r="172" spans="2:17" x14ac:dyDescent="0.2">
      <c r="B172" s="105"/>
      <c r="C172" s="65"/>
      <c r="D172" s="65"/>
      <c r="E172" s="105"/>
      <c r="F172" s="105"/>
      <c r="G172" s="156"/>
      <c r="H172" s="105"/>
      <c r="I172" s="65"/>
      <c r="J172" s="65"/>
      <c r="K172" s="105"/>
      <c r="L172" s="105"/>
      <c r="M172" s="156"/>
      <c r="N172" s="105"/>
      <c r="O172" s="112"/>
      <c r="P172" s="112"/>
      <c r="Q172" s="112"/>
    </row>
    <row r="173" spans="2:17" x14ac:dyDescent="0.2">
      <c r="B173" s="105"/>
      <c r="C173" s="65"/>
      <c r="D173" s="65"/>
      <c r="E173" s="105"/>
      <c r="F173" s="105"/>
      <c r="G173" s="156"/>
      <c r="H173" s="105"/>
      <c r="I173" s="65"/>
      <c r="J173" s="65"/>
      <c r="K173" s="105"/>
      <c r="L173" s="105"/>
      <c r="M173" s="156"/>
      <c r="N173" s="105"/>
      <c r="O173" s="112"/>
      <c r="P173" s="112"/>
      <c r="Q173" s="112"/>
    </row>
    <row r="174" spans="2:17" x14ac:dyDescent="0.2">
      <c r="B174" s="105"/>
      <c r="C174" s="65"/>
      <c r="D174" s="65"/>
      <c r="E174" s="105"/>
      <c r="F174" s="105"/>
      <c r="G174" s="156"/>
      <c r="H174" s="105"/>
      <c r="I174" s="65"/>
      <c r="J174" s="65"/>
      <c r="K174" s="105"/>
      <c r="L174" s="105"/>
      <c r="M174" s="156"/>
      <c r="N174" s="105"/>
      <c r="O174" s="112"/>
      <c r="P174" s="112"/>
      <c r="Q174" s="112"/>
    </row>
    <row r="175" spans="2:17" x14ac:dyDescent="0.2">
      <c r="B175" s="105"/>
      <c r="C175" s="65"/>
      <c r="D175" s="65"/>
      <c r="E175" s="105"/>
      <c r="F175" s="105"/>
      <c r="G175" s="156"/>
      <c r="H175" s="105"/>
      <c r="I175" s="65"/>
      <c r="J175" s="65"/>
      <c r="K175" s="105"/>
      <c r="L175" s="105"/>
      <c r="M175" s="156"/>
      <c r="N175" s="105"/>
      <c r="O175" s="112"/>
      <c r="P175" s="112"/>
      <c r="Q175" s="112"/>
    </row>
    <row r="176" spans="2:17" x14ac:dyDescent="0.2">
      <c r="B176" s="105"/>
      <c r="C176" s="65"/>
      <c r="D176" s="65"/>
      <c r="E176" s="105"/>
      <c r="F176" s="105"/>
      <c r="G176" s="156"/>
      <c r="H176" s="105"/>
      <c r="I176" s="65"/>
      <c r="J176" s="65"/>
      <c r="K176" s="105"/>
      <c r="L176" s="105"/>
      <c r="M176" s="156"/>
      <c r="N176" s="105"/>
      <c r="O176" s="112"/>
      <c r="P176" s="112"/>
      <c r="Q176" s="112"/>
    </row>
    <row r="177" spans="2:17" x14ac:dyDescent="0.2">
      <c r="B177" s="105"/>
      <c r="C177" s="65"/>
      <c r="D177" s="65"/>
      <c r="E177" s="105"/>
      <c r="F177" s="105"/>
      <c r="G177" s="156"/>
      <c r="H177" s="105"/>
      <c r="I177" s="65"/>
      <c r="J177" s="65"/>
      <c r="K177" s="105"/>
      <c r="L177" s="105"/>
      <c r="M177" s="156"/>
      <c r="N177" s="105"/>
      <c r="O177" s="112"/>
      <c r="P177" s="112"/>
      <c r="Q177" s="112"/>
    </row>
    <row r="178" spans="2:17" x14ac:dyDescent="0.2">
      <c r="B178" s="105"/>
      <c r="C178" s="65"/>
      <c r="D178" s="65"/>
      <c r="E178" s="105"/>
      <c r="F178" s="105"/>
      <c r="G178" s="156"/>
      <c r="H178" s="105"/>
      <c r="I178" s="65"/>
      <c r="J178" s="65"/>
      <c r="K178" s="105"/>
      <c r="L178" s="105"/>
      <c r="M178" s="156"/>
      <c r="N178" s="105"/>
      <c r="O178" s="112"/>
      <c r="P178" s="112"/>
      <c r="Q178" s="112"/>
    </row>
    <row r="179" spans="2:17" x14ac:dyDescent="0.2">
      <c r="B179" s="105"/>
      <c r="C179" s="65"/>
      <c r="D179" s="65"/>
      <c r="E179" s="105"/>
      <c r="F179" s="105"/>
      <c r="G179" s="156"/>
      <c r="H179" s="105"/>
      <c r="I179" s="65"/>
      <c r="J179" s="65"/>
      <c r="K179" s="105"/>
      <c r="L179" s="105"/>
      <c r="M179" s="156"/>
      <c r="N179" s="105"/>
      <c r="O179" s="112"/>
      <c r="P179" s="112"/>
      <c r="Q179" s="112"/>
    </row>
    <row r="180" spans="2:17" x14ac:dyDescent="0.2">
      <c r="B180" s="105"/>
      <c r="C180" s="65"/>
      <c r="D180" s="65"/>
      <c r="E180" s="105"/>
      <c r="F180" s="105"/>
      <c r="G180" s="156"/>
      <c r="H180" s="105"/>
      <c r="I180" s="65"/>
      <c r="J180" s="65"/>
      <c r="K180" s="105"/>
      <c r="L180" s="105"/>
      <c r="M180" s="156"/>
      <c r="N180" s="105"/>
      <c r="O180" s="112"/>
      <c r="P180" s="112"/>
      <c r="Q180" s="112"/>
    </row>
    <row r="181" spans="2:17" x14ac:dyDescent="0.2">
      <c r="B181" s="105"/>
      <c r="C181" s="65"/>
      <c r="D181" s="65"/>
      <c r="E181" s="105"/>
      <c r="F181" s="105"/>
      <c r="G181" s="156"/>
      <c r="H181" s="105"/>
      <c r="I181" s="65"/>
      <c r="J181" s="65"/>
      <c r="K181" s="105"/>
      <c r="L181" s="105"/>
      <c r="M181" s="156"/>
      <c r="N181" s="105"/>
      <c r="O181" s="112"/>
      <c r="P181" s="112"/>
      <c r="Q181" s="112"/>
    </row>
    <row r="182" spans="2:17" x14ac:dyDescent="0.2">
      <c r="B182" s="105"/>
      <c r="C182" s="65"/>
      <c r="D182" s="65"/>
      <c r="E182" s="105"/>
      <c r="F182" s="105"/>
      <c r="G182" s="156"/>
      <c r="H182" s="105"/>
      <c r="I182" s="65"/>
      <c r="J182" s="65"/>
      <c r="K182" s="105"/>
      <c r="L182" s="105"/>
      <c r="M182" s="156"/>
      <c r="N182" s="105"/>
      <c r="O182" s="112"/>
      <c r="P182" s="112"/>
      <c r="Q182" s="112"/>
    </row>
    <row r="183" spans="2:17" x14ac:dyDescent="0.2">
      <c r="B183" s="105"/>
      <c r="C183" s="65"/>
      <c r="D183" s="65"/>
      <c r="E183" s="105"/>
      <c r="F183" s="105"/>
      <c r="G183" s="156"/>
      <c r="H183" s="105"/>
      <c r="I183" s="65"/>
      <c r="J183" s="65"/>
      <c r="K183" s="105"/>
      <c r="L183" s="105"/>
      <c r="M183" s="156"/>
      <c r="N183" s="105"/>
      <c r="O183" s="112"/>
      <c r="P183" s="112"/>
      <c r="Q183" s="112"/>
    </row>
    <row r="184" spans="2:17" x14ac:dyDescent="0.2">
      <c r="B184" s="105"/>
      <c r="C184" s="65"/>
      <c r="D184" s="65"/>
      <c r="E184" s="105"/>
      <c r="F184" s="105"/>
      <c r="G184" s="156"/>
      <c r="H184" s="105"/>
      <c r="I184" s="65"/>
      <c r="J184" s="65"/>
      <c r="K184" s="105"/>
      <c r="L184" s="105"/>
      <c r="M184" s="156"/>
      <c r="N184" s="105"/>
      <c r="O184" s="112"/>
      <c r="P184" s="112"/>
      <c r="Q184" s="112"/>
    </row>
    <row r="185" spans="2:17" x14ac:dyDescent="0.2">
      <c r="B185" s="105"/>
      <c r="C185" s="65"/>
      <c r="D185" s="65"/>
      <c r="E185" s="105"/>
      <c r="F185" s="105"/>
      <c r="G185" s="156"/>
      <c r="H185" s="105"/>
      <c r="I185" s="65"/>
      <c r="J185" s="65"/>
      <c r="K185" s="105"/>
      <c r="L185" s="105"/>
      <c r="M185" s="156"/>
      <c r="N185" s="105"/>
      <c r="O185" s="112"/>
      <c r="P185" s="112"/>
      <c r="Q185" s="112"/>
    </row>
    <row r="186" spans="2:17" x14ac:dyDescent="0.2">
      <c r="B186" s="105"/>
      <c r="C186" s="65"/>
      <c r="D186" s="65"/>
      <c r="E186" s="105"/>
      <c r="F186" s="105"/>
      <c r="G186" s="156"/>
      <c r="H186" s="105"/>
      <c r="I186" s="65"/>
      <c r="J186" s="65"/>
      <c r="K186" s="105"/>
      <c r="L186" s="105"/>
      <c r="M186" s="156"/>
      <c r="N186" s="105"/>
      <c r="O186" s="112"/>
      <c r="P186" s="112"/>
      <c r="Q186" s="112"/>
    </row>
    <row r="187" spans="2:17" x14ac:dyDescent="0.2">
      <c r="B187" s="105"/>
      <c r="C187" s="65"/>
      <c r="D187" s="65"/>
      <c r="E187" s="105"/>
      <c r="F187" s="105"/>
      <c r="G187" s="156"/>
      <c r="H187" s="105"/>
      <c r="I187" s="65"/>
      <c r="J187" s="65"/>
      <c r="K187" s="105"/>
      <c r="L187" s="105"/>
      <c r="M187" s="156"/>
      <c r="N187" s="105"/>
      <c r="O187" s="112"/>
      <c r="P187" s="112"/>
      <c r="Q187" s="112"/>
    </row>
    <row r="188" spans="2:17" x14ac:dyDescent="0.2">
      <c r="B188" s="105"/>
      <c r="C188" s="65"/>
      <c r="D188" s="65"/>
      <c r="E188" s="105"/>
      <c r="F188" s="105"/>
      <c r="G188" s="156"/>
      <c r="H188" s="105"/>
      <c r="I188" s="65"/>
      <c r="J188" s="65"/>
      <c r="K188" s="105"/>
      <c r="L188" s="105"/>
      <c r="M188" s="156"/>
      <c r="N188" s="105"/>
      <c r="O188" s="112"/>
      <c r="P188" s="112"/>
      <c r="Q188" s="112"/>
    </row>
    <row r="189" spans="2:17" x14ac:dyDescent="0.2">
      <c r="B189" s="105"/>
      <c r="C189" s="65"/>
      <c r="D189" s="65"/>
      <c r="E189" s="105"/>
      <c r="F189" s="105"/>
      <c r="G189" s="156"/>
      <c r="H189" s="105"/>
      <c r="I189" s="65"/>
      <c r="J189" s="65"/>
      <c r="K189" s="105"/>
      <c r="L189" s="105"/>
      <c r="M189" s="156"/>
      <c r="N189" s="105"/>
      <c r="O189" s="112"/>
      <c r="P189" s="112"/>
      <c r="Q189" s="112"/>
    </row>
    <row r="190" spans="2:17" x14ac:dyDescent="0.2">
      <c r="B190" s="105"/>
      <c r="C190" s="65"/>
      <c r="D190" s="65"/>
      <c r="E190" s="105"/>
      <c r="F190" s="105"/>
      <c r="G190" s="156"/>
      <c r="H190" s="105"/>
      <c r="I190" s="65"/>
      <c r="J190" s="65"/>
      <c r="K190" s="105"/>
      <c r="L190" s="105"/>
      <c r="M190" s="156"/>
      <c r="N190" s="105"/>
      <c r="O190" s="112"/>
      <c r="P190" s="112"/>
      <c r="Q190" s="112"/>
    </row>
    <row r="191" spans="2:17" x14ac:dyDescent="0.2">
      <c r="B191" s="105"/>
      <c r="C191" s="65"/>
      <c r="D191" s="65"/>
      <c r="E191" s="105"/>
      <c r="F191" s="105"/>
      <c r="G191" s="156"/>
      <c r="H191" s="105"/>
      <c r="I191" s="65"/>
      <c r="J191" s="65"/>
      <c r="K191" s="105"/>
      <c r="L191" s="105"/>
      <c r="M191" s="156"/>
      <c r="N191" s="105"/>
      <c r="O191" s="112"/>
      <c r="P191" s="112"/>
      <c r="Q191" s="112"/>
    </row>
    <row r="192" spans="2:17" x14ac:dyDescent="0.2">
      <c r="B192" s="105"/>
      <c r="C192" s="65"/>
      <c r="D192" s="65"/>
      <c r="E192" s="105"/>
      <c r="F192" s="105"/>
      <c r="G192" s="156"/>
      <c r="H192" s="105"/>
      <c r="I192" s="65"/>
      <c r="J192" s="65"/>
      <c r="K192" s="105"/>
      <c r="L192" s="105"/>
      <c r="M192" s="156"/>
      <c r="N192" s="105"/>
      <c r="O192" s="112"/>
      <c r="P192" s="112"/>
      <c r="Q192" s="112"/>
    </row>
    <row r="193" spans="2:17" x14ac:dyDescent="0.2">
      <c r="B193" s="105"/>
      <c r="C193" s="65"/>
      <c r="D193" s="65"/>
      <c r="E193" s="105"/>
      <c r="F193" s="105"/>
      <c r="G193" s="156"/>
      <c r="H193" s="105"/>
      <c r="I193" s="65"/>
      <c r="J193" s="65"/>
      <c r="K193" s="105"/>
      <c r="L193" s="105"/>
      <c r="M193" s="156"/>
      <c r="N193" s="105"/>
      <c r="O193" s="112"/>
      <c r="P193" s="112"/>
      <c r="Q193" s="112"/>
    </row>
    <row r="194" spans="2:17" x14ac:dyDescent="0.2">
      <c r="B194" s="105"/>
      <c r="C194" s="65"/>
      <c r="D194" s="65"/>
      <c r="E194" s="105"/>
      <c r="F194" s="105"/>
      <c r="G194" s="156"/>
      <c r="H194" s="105"/>
      <c r="I194" s="65"/>
      <c r="J194" s="65"/>
      <c r="K194" s="105"/>
      <c r="L194" s="105"/>
      <c r="M194" s="156"/>
      <c r="N194" s="105"/>
      <c r="O194" s="112"/>
      <c r="P194" s="112"/>
      <c r="Q194" s="112"/>
    </row>
    <row r="195" spans="2:17" x14ac:dyDescent="0.2">
      <c r="B195" s="105"/>
      <c r="C195" s="65"/>
      <c r="D195" s="65"/>
      <c r="E195" s="105"/>
      <c r="F195" s="105"/>
      <c r="G195" s="156"/>
      <c r="H195" s="105"/>
      <c r="I195" s="65"/>
      <c r="J195" s="65"/>
      <c r="K195" s="105"/>
      <c r="L195" s="105"/>
      <c r="M195" s="156"/>
      <c r="N195" s="105"/>
      <c r="O195" s="112"/>
      <c r="P195" s="112"/>
      <c r="Q195" s="112"/>
    </row>
    <row r="196" spans="2:17" x14ac:dyDescent="0.2">
      <c r="B196" s="105"/>
      <c r="C196" s="65"/>
      <c r="D196" s="65"/>
      <c r="E196" s="105"/>
      <c r="F196" s="105"/>
      <c r="G196" s="156"/>
      <c r="H196" s="105"/>
      <c r="I196" s="65"/>
      <c r="J196" s="65"/>
      <c r="K196" s="105"/>
      <c r="L196" s="105"/>
      <c r="M196" s="156"/>
      <c r="N196" s="105"/>
      <c r="O196" s="112"/>
      <c r="P196" s="112"/>
      <c r="Q196" s="112"/>
    </row>
    <row r="197" spans="2:17" x14ac:dyDescent="0.2">
      <c r="B197" s="105"/>
      <c r="C197" s="65"/>
      <c r="D197" s="65"/>
      <c r="E197" s="105"/>
      <c r="F197" s="105"/>
      <c r="G197" s="156"/>
      <c r="H197" s="105"/>
      <c r="I197" s="65"/>
      <c r="J197" s="65"/>
      <c r="K197" s="105"/>
      <c r="L197" s="105"/>
      <c r="M197" s="156"/>
      <c r="N197" s="105"/>
      <c r="O197" s="112"/>
      <c r="P197" s="112"/>
      <c r="Q197" s="112"/>
    </row>
    <row r="198" spans="2:17" x14ac:dyDescent="0.2">
      <c r="B198" s="105"/>
      <c r="C198" s="65"/>
      <c r="D198" s="65"/>
      <c r="E198" s="105"/>
      <c r="F198" s="105"/>
      <c r="G198" s="156"/>
      <c r="H198" s="105"/>
      <c r="I198" s="65"/>
      <c r="J198" s="65"/>
      <c r="K198" s="105"/>
      <c r="L198" s="105"/>
      <c r="M198" s="156"/>
      <c r="N198" s="105"/>
      <c r="O198" s="112"/>
      <c r="P198" s="112"/>
      <c r="Q198" s="112"/>
    </row>
    <row r="199" spans="2:17" x14ac:dyDescent="0.2">
      <c r="B199" s="105"/>
      <c r="C199" s="65"/>
      <c r="D199" s="65"/>
      <c r="E199" s="105"/>
      <c r="F199" s="105"/>
      <c r="G199" s="156"/>
      <c r="H199" s="105"/>
      <c r="I199" s="65"/>
      <c r="J199" s="65"/>
      <c r="K199" s="105"/>
      <c r="L199" s="105"/>
      <c r="M199" s="156"/>
      <c r="N199" s="105"/>
      <c r="O199" s="112"/>
      <c r="P199" s="112"/>
      <c r="Q199" s="112"/>
    </row>
    <row r="200" spans="2:17" x14ac:dyDescent="0.2">
      <c r="B200" s="105"/>
      <c r="C200" s="65"/>
      <c r="D200" s="65"/>
      <c r="E200" s="105"/>
      <c r="F200" s="105"/>
      <c r="G200" s="156"/>
      <c r="H200" s="105"/>
      <c r="I200" s="65"/>
      <c r="J200" s="65"/>
      <c r="K200" s="105"/>
      <c r="L200" s="105"/>
      <c r="M200" s="156"/>
      <c r="N200" s="105"/>
      <c r="O200" s="112"/>
      <c r="P200" s="112"/>
      <c r="Q200" s="112"/>
    </row>
    <row r="201" spans="2:17" x14ac:dyDescent="0.2">
      <c r="B201" s="105"/>
      <c r="C201" s="65"/>
      <c r="D201" s="65"/>
      <c r="E201" s="105"/>
      <c r="F201" s="105"/>
      <c r="G201" s="156"/>
      <c r="H201" s="105"/>
      <c r="I201" s="65"/>
      <c r="J201" s="65"/>
      <c r="K201" s="105"/>
      <c r="L201" s="105"/>
      <c r="M201" s="156"/>
      <c r="N201" s="105"/>
      <c r="O201" s="112"/>
      <c r="P201" s="112"/>
      <c r="Q201" s="112"/>
    </row>
    <row r="202" spans="2:17" x14ac:dyDescent="0.2">
      <c r="B202" s="105"/>
      <c r="C202" s="65"/>
      <c r="D202" s="65"/>
      <c r="E202" s="105"/>
      <c r="F202" s="105"/>
      <c r="G202" s="156"/>
      <c r="H202" s="105"/>
      <c r="I202" s="65"/>
      <c r="J202" s="65"/>
      <c r="K202" s="105"/>
      <c r="L202" s="105"/>
      <c r="M202" s="156"/>
      <c r="N202" s="105"/>
      <c r="O202" s="112"/>
      <c r="P202" s="112"/>
      <c r="Q202" s="112"/>
    </row>
    <row r="203" spans="2:17" x14ac:dyDescent="0.2">
      <c r="B203" s="105"/>
      <c r="C203" s="65"/>
      <c r="D203" s="65"/>
      <c r="E203" s="105"/>
      <c r="F203" s="105"/>
      <c r="G203" s="156"/>
      <c r="H203" s="105"/>
      <c r="I203" s="65"/>
      <c r="J203" s="65"/>
      <c r="K203" s="105"/>
      <c r="L203" s="105"/>
      <c r="M203" s="156"/>
      <c r="N203" s="105"/>
      <c r="O203" s="112"/>
      <c r="P203" s="112"/>
      <c r="Q203" s="112"/>
    </row>
    <row r="204" spans="2:17" x14ac:dyDescent="0.2">
      <c r="B204" s="105"/>
      <c r="C204" s="65"/>
      <c r="D204" s="65"/>
      <c r="E204" s="105"/>
      <c r="F204" s="105"/>
      <c r="G204" s="156"/>
      <c r="H204" s="105"/>
      <c r="I204" s="65"/>
      <c r="J204" s="65"/>
      <c r="K204" s="105"/>
      <c r="L204" s="105"/>
      <c r="M204" s="156"/>
      <c r="N204" s="105"/>
      <c r="O204" s="112"/>
      <c r="P204" s="112"/>
      <c r="Q204" s="112"/>
    </row>
    <row r="205" spans="2:17" x14ac:dyDescent="0.2">
      <c r="B205" s="105"/>
      <c r="C205" s="65"/>
      <c r="D205" s="65"/>
      <c r="E205" s="105"/>
      <c r="F205" s="105"/>
      <c r="G205" s="156"/>
      <c r="H205" s="105"/>
      <c r="I205" s="65"/>
      <c r="J205" s="65"/>
      <c r="K205" s="105"/>
      <c r="L205" s="105"/>
      <c r="M205" s="156"/>
      <c r="N205" s="105"/>
      <c r="O205" s="112"/>
      <c r="P205" s="112"/>
      <c r="Q205" s="112"/>
    </row>
    <row r="206" spans="2:17" x14ac:dyDescent="0.2">
      <c r="B206" s="105"/>
      <c r="C206" s="65"/>
      <c r="D206" s="65"/>
      <c r="E206" s="105"/>
      <c r="F206" s="105"/>
      <c r="G206" s="156"/>
      <c r="H206" s="105"/>
      <c r="I206" s="65"/>
      <c r="J206" s="65"/>
      <c r="K206" s="105"/>
      <c r="L206" s="105"/>
      <c r="M206" s="156"/>
      <c r="N206" s="105"/>
      <c r="O206" s="112"/>
      <c r="P206" s="112"/>
      <c r="Q206" s="112"/>
    </row>
    <row r="207" spans="2:17" x14ac:dyDescent="0.2">
      <c r="B207" s="105"/>
      <c r="C207" s="65"/>
      <c r="D207" s="65"/>
      <c r="E207" s="105"/>
      <c r="F207" s="105"/>
      <c r="G207" s="156"/>
      <c r="H207" s="105"/>
      <c r="I207" s="65"/>
      <c r="J207" s="65"/>
      <c r="K207" s="105"/>
      <c r="L207" s="105"/>
      <c r="M207" s="156"/>
      <c r="N207" s="105"/>
      <c r="O207" s="112"/>
      <c r="P207" s="112"/>
      <c r="Q207" s="112"/>
    </row>
    <row r="208" spans="2:17" x14ac:dyDescent="0.2">
      <c r="B208" s="105"/>
      <c r="C208" s="65"/>
      <c r="D208" s="65"/>
      <c r="E208" s="105"/>
      <c r="F208" s="105"/>
      <c r="G208" s="156"/>
      <c r="H208" s="105"/>
      <c r="I208" s="65"/>
      <c r="J208" s="65"/>
      <c r="K208" s="105"/>
      <c r="L208" s="105"/>
      <c r="M208" s="156"/>
      <c r="N208" s="105"/>
      <c r="O208" s="112"/>
      <c r="P208" s="112"/>
      <c r="Q208" s="112"/>
    </row>
    <row r="209" spans="2:17" x14ac:dyDescent="0.2">
      <c r="B209" s="105"/>
      <c r="C209" s="65"/>
      <c r="D209" s="65"/>
      <c r="E209" s="105"/>
      <c r="F209" s="105"/>
      <c r="G209" s="156"/>
      <c r="H209" s="105"/>
      <c r="I209" s="65"/>
      <c r="J209" s="65"/>
      <c r="K209" s="105"/>
      <c r="L209" s="105"/>
      <c r="M209" s="156"/>
      <c r="N209" s="105"/>
      <c r="O209" s="112"/>
      <c r="P209" s="112"/>
      <c r="Q209" s="112"/>
    </row>
    <row r="210" spans="2:17" x14ac:dyDescent="0.2">
      <c r="B210" s="105"/>
      <c r="C210" s="65"/>
      <c r="D210" s="65"/>
      <c r="E210" s="105"/>
      <c r="F210" s="105"/>
      <c r="G210" s="156"/>
      <c r="H210" s="105"/>
      <c r="I210" s="65"/>
      <c r="J210" s="65"/>
      <c r="K210" s="105"/>
      <c r="L210" s="105"/>
      <c r="M210" s="156"/>
      <c r="N210" s="105"/>
      <c r="O210" s="112"/>
      <c r="P210" s="112"/>
      <c r="Q210" s="112"/>
    </row>
    <row r="211" spans="2:17" x14ac:dyDescent="0.2">
      <c r="B211" s="105"/>
      <c r="C211" s="65"/>
      <c r="D211" s="65"/>
      <c r="E211" s="105"/>
      <c r="F211" s="105"/>
      <c r="G211" s="156"/>
      <c r="H211" s="105"/>
      <c r="I211" s="65"/>
      <c r="J211" s="65"/>
      <c r="K211" s="105"/>
      <c r="L211" s="105"/>
      <c r="M211" s="156"/>
      <c r="N211" s="105"/>
      <c r="O211" s="112"/>
      <c r="P211" s="112"/>
      <c r="Q211" s="112"/>
    </row>
    <row r="212" spans="2:17" x14ac:dyDescent="0.2">
      <c r="B212" s="105"/>
      <c r="C212" s="65"/>
      <c r="D212" s="65"/>
      <c r="E212" s="105"/>
      <c r="F212" s="105"/>
      <c r="G212" s="156"/>
      <c r="H212" s="105"/>
      <c r="I212" s="65"/>
      <c r="J212" s="65"/>
      <c r="K212" s="105"/>
      <c r="L212" s="105"/>
      <c r="M212" s="156"/>
      <c r="N212" s="105"/>
      <c r="O212" s="112"/>
      <c r="P212" s="112"/>
      <c r="Q212" s="112"/>
    </row>
    <row r="213" spans="2:17" x14ac:dyDescent="0.2">
      <c r="B213" s="105"/>
      <c r="C213" s="65"/>
      <c r="D213" s="65"/>
      <c r="E213" s="105"/>
      <c r="F213" s="105"/>
      <c r="G213" s="156"/>
      <c r="H213" s="105"/>
      <c r="I213" s="65"/>
      <c r="J213" s="65"/>
      <c r="K213" s="105"/>
      <c r="L213" s="105"/>
      <c r="M213" s="156"/>
      <c r="N213" s="105"/>
      <c r="O213" s="112"/>
      <c r="P213" s="112"/>
      <c r="Q213" s="112"/>
    </row>
    <row r="214" spans="2:17" x14ac:dyDescent="0.2">
      <c r="B214" s="105"/>
      <c r="C214" s="65"/>
      <c r="D214" s="65"/>
      <c r="E214" s="105"/>
      <c r="F214" s="105"/>
      <c r="G214" s="156"/>
      <c r="H214" s="105"/>
      <c r="I214" s="65"/>
      <c r="J214" s="65"/>
      <c r="K214" s="105"/>
      <c r="L214" s="105"/>
      <c r="M214" s="156"/>
      <c r="N214" s="105"/>
      <c r="O214" s="112"/>
      <c r="P214" s="112"/>
      <c r="Q214" s="112"/>
    </row>
    <row r="215" spans="2:17" x14ac:dyDescent="0.2">
      <c r="B215" s="105"/>
      <c r="C215" s="65"/>
      <c r="D215" s="65"/>
      <c r="E215" s="105"/>
      <c r="F215" s="105"/>
      <c r="G215" s="156"/>
      <c r="H215" s="105"/>
      <c r="I215" s="65"/>
      <c r="J215" s="65"/>
      <c r="K215" s="105"/>
      <c r="L215" s="105"/>
      <c r="M215" s="156"/>
      <c r="N215" s="105"/>
      <c r="O215" s="112"/>
      <c r="P215" s="112"/>
      <c r="Q215" s="112"/>
    </row>
    <row r="216" spans="2:17" x14ac:dyDescent="0.2">
      <c r="B216" s="105"/>
      <c r="C216" s="65"/>
      <c r="D216" s="65"/>
      <c r="E216" s="105"/>
      <c r="F216" s="105"/>
      <c r="G216" s="156"/>
      <c r="H216" s="105"/>
      <c r="I216" s="65"/>
      <c r="J216" s="65"/>
      <c r="K216" s="105"/>
      <c r="L216" s="105"/>
      <c r="M216" s="156"/>
      <c r="N216" s="105"/>
      <c r="O216" s="112"/>
      <c r="P216" s="112"/>
      <c r="Q216" s="112"/>
    </row>
    <row r="217" spans="2:17" x14ac:dyDescent="0.2">
      <c r="B217" s="105"/>
      <c r="C217" s="65"/>
      <c r="D217" s="65"/>
      <c r="E217" s="105"/>
      <c r="F217" s="105"/>
      <c r="G217" s="156"/>
      <c r="H217" s="105"/>
      <c r="I217" s="65"/>
      <c r="J217" s="65"/>
      <c r="K217" s="105"/>
      <c r="L217" s="105"/>
      <c r="M217" s="156"/>
      <c r="N217" s="105"/>
      <c r="O217" s="112"/>
      <c r="P217" s="112"/>
      <c r="Q217" s="112"/>
    </row>
    <row r="218" spans="2:17" x14ac:dyDescent="0.2">
      <c r="B218" s="105"/>
      <c r="C218" s="65"/>
      <c r="D218" s="65"/>
      <c r="E218" s="105"/>
      <c r="F218" s="105"/>
      <c r="G218" s="156"/>
      <c r="H218" s="105"/>
      <c r="I218" s="65"/>
      <c r="J218" s="65"/>
      <c r="K218" s="105"/>
      <c r="L218" s="105"/>
      <c r="M218" s="156"/>
      <c r="N218" s="105"/>
      <c r="O218" s="112"/>
      <c r="P218" s="112"/>
      <c r="Q218" s="112"/>
    </row>
    <row r="219" spans="2:17" x14ac:dyDescent="0.2">
      <c r="B219" s="105"/>
      <c r="C219" s="65"/>
      <c r="D219" s="65"/>
      <c r="E219" s="105"/>
      <c r="F219" s="105"/>
      <c r="G219" s="156"/>
      <c r="H219" s="105"/>
      <c r="I219" s="65"/>
      <c r="J219" s="65"/>
      <c r="K219" s="105"/>
      <c r="L219" s="105"/>
      <c r="M219" s="156"/>
      <c r="N219" s="105"/>
      <c r="O219" s="112"/>
      <c r="P219" s="112"/>
      <c r="Q219" s="112"/>
    </row>
    <row r="220" spans="2:17" x14ac:dyDescent="0.2">
      <c r="B220" s="105"/>
      <c r="C220" s="65"/>
      <c r="D220" s="65"/>
      <c r="E220" s="105"/>
      <c r="F220" s="105"/>
      <c r="G220" s="156"/>
      <c r="H220" s="105"/>
      <c r="I220" s="65"/>
      <c r="J220" s="65"/>
      <c r="K220" s="105"/>
      <c r="L220" s="105"/>
      <c r="M220" s="156"/>
      <c r="N220" s="105"/>
      <c r="O220" s="112"/>
      <c r="P220" s="112"/>
      <c r="Q220" s="112"/>
    </row>
    <row r="221" spans="2:17" x14ac:dyDescent="0.2">
      <c r="B221" s="105"/>
      <c r="C221" s="65"/>
      <c r="D221" s="65"/>
      <c r="E221" s="105"/>
      <c r="F221" s="105"/>
      <c r="G221" s="156"/>
      <c r="H221" s="105"/>
      <c r="I221" s="65"/>
      <c r="J221" s="65"/>
      <c r="K221" s="105"/>
      <c r="L221" s="105"/>
      <c r="M221" s="156"/>
      <c r="N221" s="105"/>
      <c r="O221" s="112"/>
      <c r="P221" s="112"/>
      <c r="Q221" s="112"/>
    </row>
    <row r="222" spans="2:17" x14ac:dyDescent="0.2">
      <c r="B222" s="105"/>
      <c r="C222" s="65"/>
      <c r="D222" s="65"/>
      <c r="E222" s="105"/>
      <c r="F222" s="105"/>
      <c r="G222" s="156"/>
      <c r="H222" s="105"/>
      <c r="I222" s="65"/>
      <c r="J222" s="65"/>
      <c r="K222" s="105"/>
      <c r="L222" s="105"/>
      <c r="M222" s="156"/>
      <c r="N222" s="105"/>
      <c r="O222" s="112"/>
      <c r="P222" s="112"/>
      <c r="Q222" s="112"/>
    </row>
    <row r="223" spans="2:17" x14ac:dyDescent="0.2">
      <c r="B223" s="105"/>
      <c r="C223" s="65"/>
      <c r="D223" s="65"/>
      <c r="E223" s="105"/>
      <c r="F223" s="105"/>
      <c r="G223" s="156"/>
      <c r="H223" s="105"/>
      <c r="I223" s="65"/>
      <c r="J223" s="65"/>
      <c r="K223" s="105"/>
      <c r="L223" s="105"/>
      <c r="M223" s="156"/>
      <c r="N223" s="105"/>
      <c r="O223" s="112"/>
      <c r="P223" s="112"/>
      <c r="Q223" s="112"/>
    </row>
    <row r="224" spans="2:17" x14ac:dyDescent="0.2">
      <c r="B224" s="105"/>
      <c r="C224" s="65"/>
      <c r="D224" s="65"/>
      <c r="E224" s="105"/>
      <c r="F224" s="105"/>
      <c r="G224" s="156"/>
      <c r="H224" s="105"/>
      <c r="I224" s="65"/>
      <c r="J224" s="65"/>
      <c r="K224" s="105"/>
      <c r="L224" s="105"/>
      <c r="M224" s="156"/>
      <c r="N224" s="105"/>
      <c r="O224" s="112"/>
      <c r="P224" s="112"/>
      <c r="Q224" s="112"/>
    </row>
    <row r="225" spans="2:17" x14ac:dyDescent="0.2">
      <c r="B225" s="105"/>
      <c r="C225" s="65"/>
      <c r="D225" s="65"/>
      <c r="E225" s="105"/>
      <c r="F225" s="105"/>
      <c r="G225" s="156"/>
      <c r="H225" s="105"/>
      <c r="I225" s="65"/>
      <c r="J225" s="65"/>
      <c r="K225" s="105"/>
      <c r="L225" s="105"/>
      <c r="M225" s="156"/>
      <c r="N225" s="105"/>
      <c r="O225" s="112"/>
      <c r="P225" s="112"/>
      <c r="Q225" s="112"/>
    </row>
    <row r="226" spans="2:17" x14ac:dyDescent="0.2">
      <c r="B226" s="105"/>
      <c r="C226" s="65"/>
      <c r="D226" s="65"/>
      <c r="E226" s="105"/>
      <c r="F226" s="105"/>
      <c r="G226" s="156"/>
      <c r="H226" s="105"/>
      <c r="I226" s="65"/>
      <c r="J226" s="65"/>
      <c r="K226" s="105"/>
      <c r="L226" s="105"/>
      <c r="M226" s="156"/>
      <c r="N226" s="105"/>
      <c r="O226" s="112"/>
      <c r="P226" s="112"/>
      <c r="Q226" s="112"/>
    </row>
    <row r="227" spans="2:17" x14ac:dyDescent="0.2">
      <c r="B227" s="105"/>
      <c r="C227" s="65"/>
      <c r="D227" s="65"/>
      <c r="E227" s="105"/>
      <c r="F227" s="105"/>
      <c r="G227" s="156"/>
      <c r="H227" s="105"/>
      <c r="I227" s="65"/>
      <c r="J227" s="65"/>
      <c r="K227" s="105"/>
      <c r="L227" s="105"/>
      <c r="M227" s="156"/>
      <c r="N227" s="105"/>
      <c r="O227" s="112"/>
      <c r="P227" s="112"/>
      <c r="Q227" s="112"/>
    </row>
    <row r="228" spans="2:17" x14ac:dyDescent="0.2">
      <c r="B228" s="105"/>
      <c r="C228" s="65"/>
      <c r="D228" s="65"/>
      <c r="E228" s="105"/>
      <c r="F228" s="105"/>
      <c r="G228" s="156"/>
      <c r="H228" s="105"/>
      <c r="I228" s="65"/>
      <c r="J228" s="65"/>
      <c r="K228" s="105"/>
      <c r="L228" s="105"/>
      <c r="M228" s="156"/>
      <c r="N228" s="105"/>
      <c r="O228" s="112"/>
      <c r="P228" s="112"/>
      <c r="Q228" s="112"/>
    </row>
    <row r="229" spans="2:17" x14ac:dyDescent="0.2">
      <c r="B229" s="105"/>
      <c r="C229" s="65"/>
      <c r="D229" s="65"/>
      <c r="E229" s="105"/>
      <c r="F229" s="105"/>
      <c r="G229" s="156"/>
      <c r="H229" s="105"/>
      <c r="I229" s="65"/>
      <c r="J229" s="65"/>
      <c r="K229" s="105"/>
      <c r="L229" s="105"/>
      <c r="M229" s="156"/>
      <c r="N229" s="105"/>
      <c r="O229" s="112"/>
      <c r="P229" s="112"/>
      <c r="Q229" s="112"/>
    </row>
    <row r="230" spans="2:17" x14ac:dyDescent="0.2">
      <c r="B230" s="105"/>
      <c r="C230" s="65"/>
      <c r="D230" s="65"/>
      <c r="E230" s="105"/>
      <c r="F230" s="105"/>
      <c r="G230" s="156"/>
      <c r="H230" s="105"/>
      <c r="I230" s="65"/>
      <c r="J230" s="65"/>
      <c r="K230" s="105"/>
      <c r="L230" s="105"/>
      <c r="M230" s="156"/>
      <c r="N230" s="105"/>
      <c r="O230" s="112"/>
      <c r="P230" s="112"/>
      <c r="Q230" s="112"/>
    </row>
    <row r="231" spans="2:17" x14ac:dyDescent="0.2">
      <c r="B231" s="105"/>
      <c r="C231" s="65"/>
      <c r="D231" s="65"/>
      <c r="E231" s="105"/>
      <c r="F231" s="105"/>
      <c r="G231" s="156"/>
      <c r="H231" s="105"/>
      <c r="I231" s="65"/>
      <c r="J231" s="65"/>
      <c r="K231" s="105"/>
      <c r="L231" s="105"/>
      <c r="M231" s="156"/>
      <c r="N231" s="105"/>
      <c r="O231" s="112"/>
      <c r="P231" s="112"/>
      <c r="Q231" s="112"/>
    </row>
    <row r="232" spans="2:17" x14ac:dyDescent="0.2">
      <c r="B232" s="105"/>
      <c r="C232" s="65"/>
      <c r="D232" s="65"/>
      <c r="E232" s="105"/>
      <c r="F232" s="105"/>
      <c r="G232" s="156"/>
      <c r="H232" s="105"/>
      <c r="I232" s="65"/>
      <c r="J232" s="65"/>
      <c r="K232" s="105"/>
      <c r="L232" s="105"/>
      <c r="M232" s="156"/>
      <c r="N232" s="105"/>
      <c r="O232" s="112"/>
      <c r="P232" s="112"/>
      <c r="Q232" s="112"/>
    </row>
    <row r="233" spans="2:17" x14ac:dyDescent="0.2">
      <c r="B233" s="105"/>
      <c r="C233" s="65"/>
      <c r="D233" s="65"/>
      <c r="E233" s="105"/>
      <c r="F233" s="105"/>
      <c r="G233" s="156"/>
      <c r="H233" s="105"/>
      <c r="I233" s="65"/>
      <c r="J233" s="65"/>
      <c r="K233" s="105"/>
      <c r="L233" s="105"/>
      <c r="M233" s="156"/>
      <c r="N233" s="105"/>
      <c r="O233" s="112"/>
      <c r="P233" s="112"/>
      <c r="Q233" s="112"/>
    </row>
    <row r="234" spans="2:17" x14ac:dyDescent="0.2">
      <c r="B234" s="105"/>
      <c r="C234" s="65"/>
      <c r="D234" s="65"/>
      <c r="E234" s="105"/>
      <c r="F234" s="105"/>
      <c r="G234" s="156"/>
      <c r="H234" s="105"/>
      <c r="I234" s="65"/>
      <c r="J234" s="65"/>
      <c r="K234" s="105"/>
      <c r="L234" s="105"/>
      <c r="M234" s="156"/>
      <c r="N234" s="105"/>
      <c r="O234" s="112"/>
      <c r="P234" s="112"/>
      <c r="Q234" s="112"/>
    </row>
    <row r="235" spans="2:17" x14ac:dyDescent="0.2">
      <c r="B235" s="105"/>
      <c r="C235" s="65"/>
      <c r="D235" s="65"/>
      <c r="E235" s="105"/>
      <c r="F235" s="105"/>
      <c r="G235" s="156"/>
      <c r="H235" s="105"/>
      <c r="I235" s="65"/>
      <c r="J235" s="65"/>
      <c r="K235" s="105"/>
      <c r="L235" s="105"/>
      <c r="M235" s="156"/>
      <c r="N235" s="105"/>
      <c r="O235" s="112"/>
      <c r="P235" s="112"/>
      <c r="Q235" s="112"/>
    </row>
    <row r="236" spans="2:17" x14ac:dyDescent="0.2">
      <c r="B236" s="105"/>
      <c r="C236" s="65"/>
      <c r="D236" s="65"/>
      <c r="E236" s="105"/>
      <c r="F236" s="105"/>
      <c r="G236" s="156"/>
      <c r="H236" s="105"/>
      <c r="I236" s="65"/>
      <c r="J236" s="65"/>
      <c r="K236" s="105"/>
      <c r="L236" s="105"/>
      <c r="M236" s="156"/>
      <c r="N236" s="105"/>
      <c r="O236" s="112"/>
      <c r="P236" s="112"/>
      <c r="Q236" s="112"/>
    </row>
    <row r="237" spans="2:17" x14ac:dyDescent="0.2">
      <c r="B237" s="105"/>
      <c r="C237" s="65"/>
      <c r="D237" s="65"/>
      <c r="E237" s="105"/>
      <c r="F237" s="105"/>
      <c r="G237" s="156"/>
      <c r="H237" s="105"/>
      <c r="I237" s="65"/>
      <c r="J237" s="65"/>
      <c r="K237" s="105"/>
      <c r="L237" s="105"/>
      <c r="M237" s="156"/>
      <c r="N237" s="105"/>
      <c r="O237" s="112"/>
      <c r="P237" s="112"/>
      <c r="Q237" s="112"/>
    </row>
    <row r="238" spans="2:17" x14ac:dyDescent="0.2">
      <c r="B238" s="105"/>
      <c r="C238" s="65"/>
      <c r="D238" s="65"/>
      <c r="E238" s="105"/>
      <c r="F238" s="105"/>
      <c r="G238" s="156"/>
      <c r="H238" s="105"/>
      <c r="I238" s="65"/>
      <c r="J238" s="65"/>
      <c r="K238" s="105"/>
      <c r="L238" s="105"/>
      <c r="M238" s="156"/>
      <c r="N238" s="105"/>
      <c r="O238" s="112"/>
      <c r="P238" s="112"/>
      <c r="Q238" s="112"/>
    </row>
    <row r="239" spans="2:17" x14ac:dyDescent="0.2">
      <c r="B239" s="105"/>
      <c r="C239" s="65"/>
      <c r="D239" s="65"/>
      <c r="E239" s="105"/>
      <c r="F239" s="105"/>
      <c r="G239" s="156"/>
      <c r="H239" s="105"/>
      <c r="I239" s="65"/>
      <c r="J239" s="65"/>
      <c r="K239" s="105"/>
      <c r="L239" s="105"/>
      <c r="M239" s="156"/>
      <c r="N239" s="105"/>
      <c r="O239" s="112"/>
      <c r="P239" s="112"/>
      <c r="Q239" s="112"/>
    </row>
    <row r="240" spans="2:17" x14ac:dyDescent="0.2">
      <c r="B240" s="105"/>
      <c r="C240" s="65"/>
      <c r="D240" s="65"/>
      <c r="E240" s="105"/>
      <c r="F240" s="105"/>
      <c r="G240" s="156"/>
      <c r="H240" s="105"/>
      <c r="I240" s="65"/>
      <c r="J240" s="65"/>
      <c r="K240" s="105"/>
      <c r="L240" s="105"/>
      <c r="M240" s="156"/>
      <c r="N240" s="105"/>
      <c r="O240" s="112"/>
      <c r="P240" s="112"/>
      <c r="Q240" s="112"/>
    </row>
    <row r="241" spans="2:17" x14ac:dyDescent="0.2">
      <c r="B241" s="105"/>
      <c r="C241" s="65"/>
      <c r="D241" s="65"/>
      <c r="E241" s="105"/>
      <c r="F241" s="105"/>
      <c r="G241" s="156"/>
      <c r="H241" s="105"/>
      <c r="I241" s="65"/>
      <c r="J241" s="65"/>
      <c r="K241" s="105"/>
      <c r="L241" s="105"/>
      <c r="M241" s="156"/>
      <c r="N241" s="105"/>
      <c r="O241" s="112"/>
      <c r="P241" s="112"/>
      <c r="Q241" s="112"/>
    </row>
    <row r="242" spans="2:17" x14ac:dyDescent="0.2">
      <c r="B242" s="105"/>
      <c r="C242" s="65"/>
      <c r="D242" s="65"/>
      <c r="E242" s="105"/>
      <c r="F242" s="105"/>
      <c r="G242" s="156"/>
      <c r="H242" s="105"/>
      <c r="I242" s="65"/>
      <c r="J242" s="65"/>
      <c r="K242" s="105"/>
      <c r="L242" s="105"/>
      <c r="M242" s="156"/>
      <c r="N242" s="105"/>
      <c r="O242" s="112"/>
      <c r="P242" s="112"/>
      <c r="Q242" s="112"/>
    </row>
    <row r="243" spans="2:17" x14ac:dyDescent="0.2">
      <c r="B243" s="105"/>
      <c r="C243" s="65"/>
      <c r="D243" s="65"/>
      <c r="E243" s="105"/>
      <c r="F243" s="105"/>
      <c r="G243" s="156"/>
      <c r="H243" s="105"/>
      <c r="I243" s="65"/>
      <c r="J243" s="65"/>
      <c r="K243" s="105"/>
      <c r="L243" s="105"/>
      <c r="M243" s="156"/>
      <c r="N243" s="105"/>
      <c r="O243" s="112"/>
      <c r="P243" s="112"/>
      <c r="Q243" s="112"/>
    </row>
  </sheetData>
  <mergeCells count="3">
    <mergeCell ref="B5:G5"/>
    <mergeCell ref="H5:M5"/>
    <mergeCell ref="A2:N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52"/>
    <outlinePr applyStyles="1" summaryBelow="0"/>
    <pageSetUpPr fitToPage="1"/>
  </sheetPr>
  <dimension ref="A2:S247"/>
  <sheetViews>
    <sheetView workbookViewId="0">
      <selection activeCell="N23" sqref="N23"/>
    </sheetView>
  </sheetViews>
  <sheetFormatPr defaultRowHeight="12.75" outlineLevelRow="1" x14ac:dyDescent="0.2"/>
  <cols>
    <col min="1" max="1" width="63.28515625" style="92" bestFit="1" customWidth="1"/>
    <col min="2" max="2" width="12.7109375" style="84" bestFit="1" customWidth="1"/>
    <col min="3" max="4" width="12.42578125" style="49" bestFit="1" customWidth="1"/>
    <col min="5" max="5" width="13.42578125" style="84" bestFit="1" customWidth="1"/>
    <col min="6" max="6" width="14.42578125" style="84" bestFit="1" customWidth="1"/>
    <col min="7" max="7" width="10.7109375" style="138" bestFit="1" customWidth="1"/>
    <col min="8" max="8" width="12.7109375" style="84" bestFit="1" customWidth="1"/>
    <col min="9" max="10" width="12.42578125" style="49" bestFit="1" customWidth="1"/>
    <col min="11" max="12" width="14.42578125" style="84" bestFit="1" customWidth="1"/>
    <col min="13" max="13" width="10.7109375" style="138" bestFit="1" customWidth="1"/>
    <col min="14" max="14" width="16.140625" style="84" bestFit="1" customWidth="1"/>
    <col min="15" max="16384" width="9.140625" style="92"/>
  </cols>
  <sheetData>
    <row r="2" spans="1:19" ht="18.75" x14ac:dyDescent="0.3">
      <c r="A2" s="5" t="s">
        <v>50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B4" s="21"/>
      <c r="C4" s="231"/>
      <c r="D4" s="231"/>
      <c r="E4" s="21"/>
      <c r="F4" s="21"/>
      <c r="G4" s="73"/>
      <c r="H4" s="21"/>
      <c r="I4" s="231"/>
      <c r="J4" s="231"/>
      <c r="K4" s="21"/>
      <c r="L4" s="21"/>
      <c r="M4" s="73"/>
      <c r="N4" s="29" t="str">
        <f>VALVAL</f>
        <v>млн. одиниць</v>
      </c>
    </row>
    <row r="5" spans="1:19" s="225" customFormat="1" x14ac:dyDescent="0.2">
      <c r="A5" s="131"/>
      <c r="B5" s="250">
        <v>42369</v>
      </c>
      <c r="C5" s="251"/>
      <c r="D5" s="251"/>
      <c r="E5" s="251"/>
      <c r="F5" s="251"/>
      <c r="G5" s="252"/>
      <c r="H5" s="250">
        <v>42490</v>
      </c>
      <c r="I5" s="251"/>
      <c r="J5" s="251"/>
      <c r="K5" s="251"/>
      <c r="L5" s="251"/>
      <c r="M5" s="252"/>
      <c r="N5" s="44"/>
    </row>
    <row r="6" spans="1:19" s="206" customFormat="1" x14ac:dyDescent="0.2">
      <c r="A6" s="63"/>
      <c r="B6" s="119" t="s">
        <v>65</v>
      </c>
      <c r="C6" s="26" t="s">
        <v>109</v>
      </c>
      <c r="D6" s="26" t="s">
        <v>44</v>
      </c>
      <c r="E6" s="119" t="s">
        <v>173</v>
      </c>
      <c r="F6" s="119" t="s">
        <v>3</v>
      </c>
      <c r="G6" s="167" t="s">
        <v>68</v>
      </c>
      <c r="H6" s="119" t="s">
        <v>65</v>
      </c>
      <c r="I6" s="26" t="s">
        <v>109</v>
      </c>
      <c r="J6" s="26" t="s">
        <v>44</v>
      </c>
      <c r="K6" s="119" t="s">
        <v>173</v>
      </c>
      <c r="L6" s="119" t="s">
        <v>3</v>
      </c>
      <c r="M6" s="167" t="s">
        <v>68</v>
      </c>
      <c r="N6" s="119" t="s">
        <v>149</v>
      </c>
    </row>
    <row r="7" spans="1:19" s="233" customFormat="1" ht="15" x14ac:dyDescent="0.2">
      <c r="A7" s="134" t="s">
        <v>172</v>
      </c>
      <c r="B7" s="141"/>
      <c r="C7" s="53"/>
      <c r="D7" s="53"/>
      <c r="E7" s="141">
        <f t="shared" ref="E7:G7" si="0">SUM(E8:E24)</f>
        <v>65505.68611232</v>
      </c>
      <c r="F7" s="141">
        <f t="shared" si="0"/>
        <v>1572180.1589904998</v>
      </c>
      <c r="G7" s="142">
        <f t="shared" si="0"/>
        <v>1.0000009999999999</v>
      </c>
      <c r="H7" s="141"/>
      <c r="I7" s="53"/>
      <c r="J7" s="53"/>
      <c r="K7" s="141">
        <f t="shared" ref="K7:N7" si="1">SUM(K8:K24)</f>
        <v>67090.705344239992</v>
      </c>
      <c r="L7" s="141">
        <f t="shared" si="1"/>
        <v>1689781.9286986501</v>
      </c>
      <c r="M7" s="142">
        <f t="shared" si="1"/>
        <v>1.0000009999999999</v>
      </c>
      <c r="N7" s="141">
        <f t="shared" si="1"/>
        <v>-9.9999999999926537E-7</v>
      </c>
    </row>
    <row r="8" spans="1:19" s="165" customFormat="1" x14ac:dyDescent="0.2">
      <c r="A8" s="148" t="s">
        <v>36</v>
      </c>
      <c r="B8" s="146">
        <v>29083.06250837</v>
      </c>
      <c r="C8" s="108">
        <v>1</v>
      </c>
      <c r="D8" s="108">
        <v>24.000667</v>
      </c>
      <c r="E8" s="146">
        <v>29083.06250837</v>
      </c>
      <c r="F8" s="146">
        <v>698012.89860366995</v>
      </c>
      <c r="G8" s="197">
        <v>0.44397799999999998</v>
      </c>
      <c r="H8" s="146">
        <v>30328.812823299999</v>
      </c>
      <c r="I8" s="108">
        <v>1</v>
      </c>
      <c r="J8" s="108">
        <v>25.186527999999999</v>
      </c>
      <c r="K8" s="146">
        <v>30328.812823299999</v>
      </c>
      <c r="L8" s="146">
        <v>763877.49338081002</v>
      </c>
      <c r="M8" s="197">
        <v>0.45205699999999999</v>
      </c>
      <c r="N8" s="146">
        <v>8.0789999999999994E-3</v>
      </c>
    </row>
    <row r="9" spans="1:19" x14ac:dyDescent="0.2">
      <c r="A9" s="192" t="s">
        <v>145</v>
      </c>
      <c r="B9" s="96">
        <v>3569.1339052200001</v>
      </c>
      <c r="C9" s="60">
        <v>1.0926</v>
      </c>
      <c r="D9" s="60">
        <v>26.223129</v>
      </c>
      <c r="E9" s="96">
        <v>3899.6357398700002</v>
      </c>
      <c r="F9" s="96">
        <v>93593.858814849998</v>
      </c>
      <c r="G9" s="150">
        <v>5.9531000000000001E-2</v>
      </c>
      <c r="H9" s="96">
        <v>3498.7906256299998</v>
      </c>
      <c r="I9" s="60">
        <v>1.1357999999999999</v>
      </c>
      <c r="J9" s="60">
        <v>28.606859</v>
      </c>
      <c r="K9" s="96">
        <v>3973.9264617200001</v>
      </c>
      <c r="L9" s="96">
        <v>100089.41009793</v>
      </c>
      <c r="M9" s="150">
        <v>5.9232E-2</v>
      </c>
      <c r="N9" s="96">
        <v>-2.99E-4</v>
      </c>
      <c r="O9" s="112"/>
      <c r="P9" s="112"/>
      <c r="Q9" s="112"/>
    </row>
    <row r="10" spans="1:19" x14ac:dyDescent="0.2">
      <c r="A10" s="192" t="s">
        <v>91</v>
      </c>
      <c r="B10" s="96">
        <v>400</v>
      </c>
      <c r="C10" s="60">
        <v>0.72019</v>
      </c>
      <c r="D10" s="60">
        <v>17.285036000000002</v>
      </c>
      <c r="E10" s="96">
        <v>288.07592721999998</v>
      </c>
      <c r="F10" s="96">
        <v>6914.0144</v>
      </c>
      <c r="G10" s="150">
        <v>4.398E-3</v>
      </c>
      <c r="H10" s="96">
        <v>400</v>
      </c>
      <c r="I10" s="60">
        <v>0.79638200000000003</v>
      </c>
      <c r="J10" s="60">
        <v>20.058097</v>
      </c>
      <c r="K10" s="96">
        <v>318.55279139999999</v>
      </c>
      <c r="L10" s="96">
        <v>8023.2388000000001</v>
      </c>
      <c r="M10" s="150">
        <v>4.7479999999999996E-3</v>
      </c>
      <c r="N10" s="96">
        <v>3.5E-4</v>
      </c>
      <c r="O10" s="112"/>
      <c r="P10" s="112"/>
      <c r="Q10" s="112"/>
    </row>
    <row r="11" spans="1:19" x14ac:dyDescent="0.2">
      <c r="A11" s="192" t="s">
        <v>63</v>
      </c>
      <c r="B11" s="96">
        <v>9010.2134069999993</v>
      </c>
      <c r="C11" s="60">
        <v>1.385731</v>
      </c>
      <c r="D11" s="60">
        <v>33.258457999999997</v>
      </c>
      <c r="E11" s="96">
        <v>12485.72817446</v>
      </c>
      <c r="F11" s="96">
        <v>299665.80416775</v>
      </c>
      <c r="G11" s="150">
        <v>0.190605</v>
      </c>
      <c r="H11" s="96">
        <v>9010.2134069999993</v>
      </c>
      <c r="I11" s="60">
        <v>1.4130529999999999</v>
      </c>
      <c r="J11" s="60">
        <v>35.589910000000003</v>
      </c>
      <c r="K11" s="96">
        <v>12731.91303842</v>
      </c>
      <c r="L11" s="96">
        <v>320672.68423592002</v>
      </c>
      <c r="M11" s="150">
        <v>0.189772</v>
      </c>
      <c r="N11" s="96">
        <v>-8.34E-4</v>
      </c>
      <c r="O11" s="112"/>
      <c r="P11" s="112"/>
      <c r="Q11" s="112"/>
    </row>
    <row r="12" spans="1:19" x14ac:dyDescent="0.2">
      <c r="A12" s="192" t="s">
        <v>157</v>
      </c>
      <c r="B12" s="96">
        <v>468384.73665564001</v>
      </c>
      <c r="C12" s="60">
        <v>4.1666000000000002E-2</v>
      </c>
      <c r="D12" s="60">
        <v>1</v>
      </c>
      <c r="E12" s="96">
        <v>19515.488325999999</v>
      </c>
      <c r="F12" s="96">
        <v>468384.73665564001</v>
      </c>
      <c r="G12" s="150">
        <v>0.29792099999999999</v>
      </c>
      <c r="H12" s="96">
        <v>482060.21359647001</v>
      </c>
      <c r="I12" s="60">
        <v>3.9704000000000003E-2</v>
      </c>
      <c r="J12" s="60">
        <v>1</v>
      </c>
      <c r="K12" s="96">
        <v>19139.605649109999</v>
      </c>
      <c r="L12" s="96">
        <v>482060.21359647001</v>
      </c>
      <c r="M12" s="150">
        <v>0.28527999999999998</v>
      </c>
      <c r="N12" s="96">
        <v>-1.2640999999999999E-2</v>
      </c>
      <c r="O12" s="112"/>
      <c r="P12" s="112"/>
      <c r="Q12" s="112"/>
    </row>
    <row r="13" spans="1:19" x14ac:dyDescent="0.2">
      <c r="A13" s="192" t="s">
        <v>129</v>
      </c>
      <c r="B13" s="96">
        <v>28160.662</v>
      </c>
      <c r="C13" s="60">
        <v>8.2990000000000008E-3</v>
      </c>
      <c r="D13" s="60">
        <v>0.19917299999999999</v>
      </c>
      <c r="E13" s="96">
        <v>233.69543640000001</v>
      </c>
      <c r="F13" s="96">
        <v>5608.8463485900002</v>
      </c>
      <c r="G13" s="150">
        <v>3.568E-3</v>
      </c>
      <c r="H13" s="96">
        <v>64664.004000000001</v>
      </c>
      <c r="I13" s="60">
        <v>9.2460000000000007E-3</v>
      </c>
      <c r="J13" s="60">
        <v>0.232879</v>
      </c>
      <c r="K13" s="96">
        <v>597.89458029000002</v>
      </c>
      <c r="L13" s="96">
        <v>15058.888587519999</v>
      </c>
      <c r="M13" s="150">
        <v>8.9119999999999998E-3</v>
      </c>
      <c r="N13" s="96">
        <v>5.3439999999999998E-3</v>
      </c>
      <c r="O13" s="112"/>
      <c r="P13" s="112"/>
      <c r="Q13" s="112"/>
    </row>
    <row r="14" spans="1:19" x14ac:dyDescent="0.2">
      <c r="B14" s="105"/>
      <c r="C14" s="65"/>
      <c r="D14" s="65"/>
      <c r="E14" s="105"/>
      <c r="F14" s="105"/>
      <c r="G14" s="156"/>
      <c r="H14" s="105"/>
      <c r="I14" s="65"/>
      <c r="J14" s="65"/>
      <c r="K14" s="105"/>
      <c r="L14" s="105"/>
      <c r="M14" s="156"/>
      <c r="N14" s="105"/>
      <c r="O14" s="112"/>
      <c r="P14" s="112"/>
      <c r="Q14" s="112"/>
    </row>
    <row r="15" spans="1:19" x14ac:dyDescent="0.2">
      <c r="B15" s="105"/>
      <c r="C15" s="65"/>
      <c r="D15" s="65"/>
      <c r="E15" s="105"/>
      <c r="F15" s="105"/>
      <c r="G15" s="156"/>
      <c r="H15" s="105"/>
      <c r="I15" s="65"/>
      <c r="J15" s="65"/>
      <c r="K15" s="105"/>
      <c r="L15" s="105"/>
      <c r="M15" s="156"/>
      <c r="N15" s="105"/>
      <c r="O15" s="112"/>
      <c r="P15" s="112"/>
      <c r="Q15" s="112"/>
    </row>
    <row r="16" spans="1:19" x14ac:dyDescent="0.2">
      <c r="B16" s="105"/>
      <c r="C16" s="65"/>
      <c r="D16" s="65"/>
      <c r="E16" s="105"/>
      <c r="F16" s="105"/>
      <c r="G16" s="156"/>
      <c r="H16" s="105"/>
      <c r="I16" s="65"/>
      <c r="J16" s="65"/>
      <c r="K16" s="105"/>
      <c r="L16" s="105"/>
      <c r="M16" s="156"/>
      <c r="N16" s="105"/>
      <c r="O16" s="112"/>
      <c r="P16" s="112"/>
      <c r="Q16" s="112"/>
    </row>
    <row r="17" spans="1:19" x14ac:dyDescent="0.2">
      <c r="B17" s="105"/>
      <c r="C17" s="65"/>
      <c r="D17" s="65"/>
      <c r="E17" s="105"/>
      <c r="F17" s="105"/>
      <c r="G17" s="156"/>
      <c r="H17" s="105"/>
      <c r="I17" s="65"/>
      <c r="J17" s="65"/>
      <c r="K17" s="105"/>
      <c r="L17" s="105"/>
      <c r="M17" s="156"/>
      <c r="N17" s="105"/>
      <c r="O17" s="112"/>
      <c r="P17" s="112"/>
      <c r="Q17" s="112"/>
    </row>
    <row r="18" spans="1:19" x14ac:dyDescent="0.2">
      <c r="B18" s="105"/>
      <c r="C18" s="65"/>
      <c r="D18" s="65"/>
      <c r="E18" s="105"/>
      <c r="F18" s="105"/>
      <c r="G18" s="156"/>
      <c r="H18" s="105"/>
      <c r="I18" s="65"/>
      <c r="J18" s="65"/>
      <c r="K18" s="105"/>
      <c r="L18" s="105"/>
      <c r="M18" s="156"/>
      <c r="N18" s="105"/>
      <c r="O18" s="112"/>
      <c r="P18" s="112"/>
      <c r="Q18" s="112"/>
    </row>
    <row r="19" spans="1:19" x14ac:dyDescent="0.2">
      <c r="B19" s="105"/>
      <c r="C19" s="65"/>
      <c r="D19" s="65"/>
      <c r="E19" s="105"/>
      <c r="F19" s="105"/>
      <c r="G19" s="156"/>
      <c r="H19" s="105"/>
      <c r="I19" s="65"/>
      <c r="J19" s="65"/>
      <c r="K19" s="105"/>
      <c r="L19" s="105"/>
      <c r="M19" s="156"/>
      <c r="N19" s="105"/>
      <c r="O19" s="112"/>
      <c r="P19" s="112"/>
      <c r="Q19" s="112"/>
    </row>
    <row r="20" spans="1:19" x14ac:dyDescent="0.2">
      <c r="B20" s="105"/>
      <c r="C20" s="65"/>
      <c r="D20" s="65"/>
      <c r="E20" s="105"/>
      <c r="F20" s="105"/>
      <c r="G20" s="156"/>
      <c r="H20" s="105"/>
      <c r="I20" s="65"/>
      <c r="J20" s="65"/>
      <c r="K20" s="105"/>
      <c r="L20" s="105"/>
      <c r="M20" s="156"/>
      <c r="N20" s="105"/>
      <c r="O20" s="112"/>
      <c r="P20" s="112"/>
      <c r="Q20" s="112"/>
    </row>
    <row r="21" spans="1:19" x14ac:dyDescent="0.2">
      <c r="B21" s="105"/>
      <c r="C21" s="65"/>
      <c r="D21" s="65"/>
      <c r="E21" s="105"/>
      <c r="F21" s="105"/>
      <c r="G21" s="156"/>
      <c r="H21" s="105"/>
      <c r="I21" s="65"/>
      <c r="J21" s="65"/>
      <c r="K21" s="105"/>
      <c r="L21" s="105"/>
      <c r="M21" s="156"/>
      <c r="N21" s="105"/>
      <c r="O21" s="112"/>
      <c r="P21" s="112"/>
      <c r="Q21" s="112"/>
    </row>
    <row r="22" spans="1:19" x14ac:dyDescent="0.2">
      <c r="B22" s="105"/>
      <c r="C22" s="65"/>
      <c r="D22" s="65"/>
      <c r="E22" s="105"/>
      <c r="F22" s="105"/>
      <c r="G22" s="156"/>
      <c r="H22" s="105"/>
      <c r="I22" s="65"/>
      <c r="J22" s="65"/>
      <c r="K22" s="105"/>
      <c r="L22" s="105"/>
      <c r="M22" s="156"/>
      <c r="N22" s="105"/>
      <c r="O22" s="112"/>
      <c r="P22" s="112"/>
      <c r="Q22" s="112"/>
    </row>
    <row r="23" spans="1:19" x14ac:dyDescent="0.2">
      <c r="B23" s="105"/>
      <c r="C23" s="65"/>
      <c r="D23" s="65"/>
      <c r="E23" s="105"/>
      <c r="F23" s="105"/>
      <c r="G23" s="156"/>
      <c r="H23" s="105"/>
      <c r="I23" s="65"/>
      <c r="J23" s="65"/>
      <c r="K23" s="105"/>
      <c r="L23" s="105"/>
      <c r="M23" s="156"/>
      <c r="N23" s="29" t="str">
        <f>VALVAL</f>
        <v>млн. одиниць</v>
      </c>
      <c r="O23" s="112"/>
      <c r="P23" s="112"/>
      <c r="Q23" s="112"/>
    </row>
    <row r="24" spans="1:19" x14ac:dyDescent="0.2">
      <c r="A24" s="131"/>
      <c r="B24" s="247">
        <v>42369</v>
      </c>
      <c r="C24" s="248"/>
      <c r="D24" s="248"/>
      <c r="E24" s="248"/>
      <c r="F24" s="248"/>
      <c r="G24" s="249"/>
      <c r="H24" s="247">
        <v>42490</v>
      </c>
      <c r="I24" s="248"/>
      <c r="J24" s="248"/>
      <c r="K24" s="248"/>
      <c r="L24" s="248"/>
      <c r="M24" s="249"/>
      <c r="N24" s="44"/>
      <c r="O24" s="225"/>
      <c r="P24" s="225"/>
      <c r="Q24" s="225"/>
      <c r="R24" s="225"/>
      <c r="S24" s="225"/>
    </row>
    <row r="25" spans="1:19" s="66" customFormat="1" x14ac:dyDescent="0.2">
      <c r="A25" s="144"/>
      <c r="B25" s="193" t="s">
        <v>65</v>
      </c>
      <c r="C25" s="154" t="s">
        <v>109</v>
      </c>
      <c r="D25" s="154" t="s">
        <v>44</v>
      </c>
      <c r="E25" s="193" t="s">
        <v>173</v>
      </c>
      <c r="F25" s="193" t="s">
        <v>3</v>
      </c>
      <c r="G25" s="237" t="s">
        <v>68</v>
      </c>
      <c r="H25" s="193" t="s">
        <v>65</v>
      </c>
      <c r="I25" s="154" t="s">
        <v>109</v>
      </c>
      <c r="J25" s="154" t="s">
        <v>44</v>
      </c>
      <c r="K25" s="193" t="s">
        <v>173</v>
      </c>
      <c r="L25" s="193" t="s">
        <v>3</v>
      </c>
      <c r="M25" s="237" t="s">
        <v>68</v>
      </c>
      <c r="N25" s="193" t="s">
        <v>149</v>
      </c>
      <c r="O25" s="81"/>
      <c r="P25" s="81"/>
      <c r="Q25" s="81"/>
    </row>
    <row r="26" spans="1:19" s="52" customFormat="1" ht="15" x14ac:dyDescent="0.25">
      <c r="A26" s="51" t="s">
        <v>172</v>
      </c>
      <c r="B26" s="12">
        <f t="shared" ref="B26:M26" si="2">B$34+B$27</f>
        <v>538607.80847623001</v>
      </c>
      <c r="C26" s="177">
        <f t="shared" si="2"/>
        <v>7.7684830000000007</v>
      </c>
      <c r="D26" s="177">
        <f t="shared" si="2"/>
        <v>186.44871699999999</v>
      </c>
      <c r="E26" s="12">
        <f t="shared" si="2"/>
        <v>65505.68611232</v>
      </c>
      <c r="F26" s="12">
        <f t="shared" si="2"/>
        <v>1572180.1589905</v>
      </c>
      <c r="G26" s="62">
        <f t="shared" si="2"/>
        <v>0.99999899999999997</v>
      </c>
      <c r="H26" s="12">
        <f t="shared" si="2"/>
        <v>589962.03445239994</v>
      </c>
      <c r="I26" s="177">
        <f t="shared" si="2"/>
        <v>7.982742</v>
      </c>
      <c r="J26" s="177">
        <f t="shared" si="2"/>
        <v>201.05757</v>
      </c>
      <c r="K26" s="12">
        <f t="shared" si="2"/>
        <v>67090.705344239992</v>
      </c>
      <c r="L26" s="12">
        <f t="shared" si="2"/>
        <v>1689781.9286986501</v>
      </c>
      <c r="M26" s="62">
        <f t="shared" si="2"/>
        <v>1.0000009999999999</v>
      </c>
      <c r="N26" s="12">
        <v>0</v>
      </c>
      <c r="O26" s="69"/>
      <c r="P26" s="69"/>
      <c r="Q26" s="69"/>
    </row>
    <row r="27" spans="1:19" s="185" customFormat="1" ht="15" x14ac:dyDescent="0.25">
      <c r="A27" s="145" t="s">
        <v>75</v>
      </c>
      <c r="B27" s="191">
        <f t="shared" ref="B27:M27" si="3">SUM(B$28:B$33)</f>
        <v>509654.10785901005</v>
      </c>
      <c r="C27" s="106">
        <f t="shared" si="3"/>
        <v>4.2484860000000007</v>
      </c>
      <c r="D27" s="106">
        <f t="shared" si="3"/>
        <v>101.966463</v>
      </c>
      <c r="E27" s="191">
        <f t="shared" si="3"/>
        <v>55593.105028710001</v>
      </c>
      <c r="F27" s="191">
        <f t="shared" si="3"/>
        <v>1334271.60129128</v>
      </c>
      <c r="G27" s="195">
        <f t="shared" si="3"/>
        <v>0.84867599999999999</v>
      </c>
      <c r="H27" s="191">
        <f t="shared" si="3"/>
        <v>562281.25619761995</v>
      </c>
      <c r="I27" s="106">
        <f t="shared" si="3"/>
        <v>4.3941850000000002</v>
      </c>
      <c r="J27" s="106">
        <f t="shared" si="3"/>
        <v>110.674273</v>
      </c>
      <c r="K27" s="191">
        <f t="shared" si="3"/>
        <v>57527.329978679998</v>
      </c>
      <c r="L27" s="191">
        <f t="shared" si="3"/>
        <v>1448913.7072791101</v>
      </c>
      <c r="M27" s="195">
        <f t="shared" si="3"/>
        <v>0.857456</v>
      </c>
      <c r="N27" s="191">
        <v>8.7799999999999996E-3</v>
      </c>
      <c r="O27" s="203"/>
      <c r="P27" s="203"/>
      <c r="Q27" s="203"/>
    </row>
    <row r="28" spans="1:19" s="19" customFormat="1" outlineLevel="1" x14ac:dyDescent="0.2">
      <c r="A28" s="228" t="s">
        <v>36</v>
      </c>
      <c r="B28" s="67">
        <v>25616.869826980001</v>
      </c>
      <c r="C28" s="223">
        <v>1</v>
      </c>
      <c r="D28" s="223">
        <v>24.000667</v>
      </c>
      <c r="E28" s="67">
        <v>25616.869826980001</v>
      </c>
      <c r="F28" s="67">
        <v>614821.96229976998</v>
      </c>
      <c r="G28" s="123">
        <v>0.39106299999999999</v>
      </c>
      <c r="H28" s="67">
        <v>27202.548107539998</v>
      </c>
      <c r="I28" s="223">
        <v>1</v>
      </c>
      <c r="J28" s="223">
        <v>25.186527999999999</v>
      </c>
      <c r="K28" s="67">
        <v>27202.548107539998</v>
      </c>
      <c r="L28" s="67">
        <v>685137.73958190996</v>
      </c>
      <c r="M28" s="123">
        <v>0.40545900000000001</v>
      </c>
      <c r="N28" s="67">
        <v>1.4396000000000001E-2</v>
      </c>
      <c r="O28" s="39"/>
      <c r="P28" s="39"/>
      <c r="Q28" s="39"/>
    </row>
    <row r="29" spans="1:19" outlineLevel="1" x14ac:dyDescent="0.2">
      <c r="A29" s="158" t="s">
        <v>145</v>
      </c>
      <c r="B29" s="96">
        <v>3468.4042819299998</v>
      </c>
      <c r="C29" s="60">
        <v>1.0926</v>
      </c>
      <c r="D29" s="60">
        <v>26.223129</v>
      </c>
      <c r="E29" s="96">
        <v>3789.57855247</v>
      </c>
      <c r="F29" s="96">
        <v>90952.412909199993</v>
      </c>
      <c r="G29" s="150">
        <v>5.7851E-2</v>
      </c>
      <c r="H29" s="96">
        <v>3436.1905705999998</v>
      </c>
      <c r="I29" s="60">
        <v>1.1357999999999999</v>
      </c>
      <c r="J29" s="60">
        <v>28.606859</v>
      </c>
      <c r="K29" s="96">
        <v>3902.8253179799999</v>
      </c>
      <c r="L29" s="96">
        <v>98298.619150300001</v>
      </c>
      <c r="M29" s="150">
        <v>5.8172000000000001E-2</v>
      </c>
      <c r="N29" s="96">
        <v>3.21E-4</v>
      </c>
      <c r="O29" s="112"/>
      <c r="P29" s="112"/>
      <c r="Q29" s="112"/>
    </row>
    <row r="30" spans="1:19" outlineLevel="1" x14ac:dyDescent="0.2">
      <c r="A30" s="158" t="s">
        <v>91</v>
      </c>
      <c r="B30" s="96">
        <v>400</v>
      </c>
      <c r="C30" s="60">
        <v>0.72019</v>
      </c>
      <c r="D30" s="60">
        <v>17.285036000000002</v>
      </c>
      <c r="E30" s="96">
        <v>288.07592721999998</v>
      </c>
      <c r="F30" s="96">
        <v>6914.0144</v>
      </c>
      <c r="G30" s="150">
        <v>4.398E-3</v>
      </c>
      <c r="H30" s="96">
        <v>400</v>
      </c>
      <c r="I30" s="60">
        <v>0.79638200000000003</v>
      </c>
      <c r="J30" s="60">
        <v>20.058097</v>
      </c>
      <c r="K30" s="96">
        <v>318.55279139999999</v>
      </c>
      <c r="L30" s="96">
        <v>8023.2388000000001</v>
      </c>
      <c r="M30" s="150">
        <v>4.7479999999999996E-3</v>
      </c>
      <c r="N30" s="96">
        <v>3.5E-4</v>
      </c>
      <c r="O30" s="112"/>
      <c r="P30" s="112"/>
      <c r="Q30" s="112"/>
    </row>
    <row r="31" spans="1:19" outlineLevel="1" x14ac:dyDescent="0.2">
      <c r="A31" s="158" t="s">
        <v>63</v>
      </c>
      <c r="B31" s="96">
        <v>5082.8900000000003</v>
      </c>
      <c r="C31" s="60">
        <v>1.385731</v>
      </c>
      <c r="D31" s="60">
        <v>33.258457999999997</v>
      </c>
      <c r="E31" s="96">
        <v>7043.5160649400004</v>
      </c>
      <c r="F31" s="96">
        <v>169049.08358362</v>
      </c>
      <c r="G31" s="150">
        <v>0.107525</v>
      </c>
      <c r="H31" s="96">
        <v>5082.8900000000003</v>
      </c>
      <c r="I31" s="60">
        <v>1.4130529999999999</v>
      </c>
      <c r="J31" s="60">
        <v>35.589910000000003</v>
      </c>
      <c r="K31" s="96">
        <v>7182.3951931700003</v>
      </c>
      <c r="L31" s="96">
        <v>180899.59763989999</v>
      </c>
      <c r="M31" s="150">
        <v>0.107055</v>
      </c>
      <c r="N31" s="96">
        <v>-4.6999999999999999E-4</v>
      </c>
      <c r="O31" s="112"/>
      <c r="P31" s="112"/>
      <c r="Q31" s="112"/>
    </row>
    <row r="32" spans="1:19" outlineLevel="1" x14ac:dyDescent="0.2">
      <c r="A32" s="158" t="s">
        <v>157</v>
      </c>
      <c r="B32" s="96">
        <v>446925.28175010002</v>
      </c>
      <c r="C32" s="60">
        <v>4.1666000000000002E-2</v>
      </c>
      <c r="D32" s="60">
        <v>1</v>
      </c>
      <c r="E32" s="96">
        <v>18621.369220699999</v>
      </c>
      <c r="F32" s="96">
        <v>446925.28175010002</v>
      </c>
      <c r="G32" s="150">
        <v>0.284271</v>
      </c>
      <c r="H32" s="96">
        <v>461495.62351948</v>
      </c>
      <c r="I32" s="60">
        <v>3.9704000000000003E-2</v>
      </c>
      <c r="J32" s="60">
        <v>1</v>
      </c>
      <c r="K32" s="96">
        <v>18323.1139883</v>
      </c>
      <c r="L32" s="96">
        <v>461495.62351948</v>
      </c>
      <c r="M32" s="150">
        <v>0.27311000000000002</v>
      </c>
      <c r="N32" s="96">
        <v>-1.1161000000000001E-2</v>
      </c>
      <c r="O32" s="112"/>
      <c r="P32" s="112"/>
      <c r="Q32" s="112"/>
    </row>
    <row r="33" spans="1:17" outlineLevel="1" x14ac:dyDescent="0.2">
      <c r="A33" s="158" t="s">
        <v>129</v>
      </c>
      <c r="B33" s="96">
        <v>28160.662</v>
      </c>
      <c r="C33" s="60">
        <v>8.2990000000000008E-3</v>
      </c>
      <c r="D33" s="60">
        <v>0.19917299999999999</v>
      </c>
      <c r="E33" s="96">
        <v>233.69543640000001</v>
      </c>
      <c r="F33" s="96">
        <v>5608.8463485900002</v>
      </c>
      <c r="G33" s="150">
        <v>3.568E-3</v>
      </c>
      <c r="H33" s="96">
        <v>64664.004000000001</v>
      </c>
      <c r="I33" s="60">
        <v>9.2460000000000007E-3</v>
      </c>
      <c r="J33" s="60">
        <v>0.232879</v>
      </c>
      <c r="K33" s="96">
        <v>597.89458029000002</v>
      </c>
      <c r="L33" s="96">
        <v>15058.888587519999</v>
      </c>
      <c r="M33" s="150">
        <v>8.9119999999999998E-3</v>
      </c>
      <c r="N33" s="96">
        <v>5.3439999999999998E-3</v>
      </c>
      <c r="O33" s="112"/>
      <c r="P33" s="112"/>
      <c r="Q33" s="112"/>
    </row>
    <row r="34" spans="1:17" ht="15" x14ac:dyDescent="0.25">
      <c r="A34" s="222" t="s">
        <v>113</v>
      </c>
      <c r="B34" s="139">
        <f t="shared" ref="B34:M34" si="4">SUM(B$35:B$38)</f>
        <v>28953.700617219998</v>
      </c>
      <c r="C34" s="97">
        <f t="shared" si="4"/>
        <v>3.519997</v>
      </c>
      <c r="D34" s="97">
        <f t="shared" si="4"/>
        <v>84.482253999999998</v>
      </c>
      <c r="E34" s="139">
        <f t="shared" si="4"/>
        <v>9912.5810836100009</v>
      </c>
      <c r="F34" s="139">
        <f t="shared" si="4"/>
        <v>237908.55769922002</v>
      </c>
      <c r="G34" s="187">
        <f t="shared" si="4"/>
        <v>0.15132300000000001</v>
      </c>
      <c r="H34" s="139">
        <f t="shared" si="4"/>
        <v>27680.778254780002</v>
      </c>
      <c r="I34" s="97">
        <f t="shared" si="4"/>
        <v>3.5885569999999993</v>
      </c>
      <c r="J34" s="97">
        <f t="shared" si="4"/>
        <v>90.383296999999999</v>
      </c>
      <c r="K34" s="139">
        <f t="shared" si="4"/>
        <v>9563.3753655599994</v>
      </c>
      <c r="L34" s="139">
        <f t="shared" si="4"/>
        <v>240868.22141953997</v>
      </c>
      <c r="M34" s="187">
        <f t="shared" si="4"/>
        <v>0.14254499999999998</v>
      </c>
      <c r="N34" s="139">
        <v>-8.7799999999999996E-3</v>
      </c>
      <c r="O34" s="112"/>
      <c r="P34" s="112"/>
      <c r="Q34" s="112"/>
    </row>
    <row r="35" spans="1:17" outlineLevel="1" x14ac:dyDescent="0.2">
      <c r="A35" s="158" t="s">
        <v>36</v>
      </c>
      <c r="B35" s="96">
        <v>3466.19268139</v>
      </c>
      <c r="C35" s="60">
        <v>1</v>
      </c>
      <c r="D35" s="60">
        <v>24.000667</v>
      </c>
      <c r="E35" s="96">
        <v>3466.19268139</v>
      </c>
      <c r="F35" s="96">
        <v>83190.936303900002</v>
      </c>
      <c r="G35" s="150">
        <v>5.2914000000000003E-2</v>
      </c>
      <c r="H35" s="96">
        <v>3126.2647157599999</v>
      </c>
      <c r="I35" s="60">
        <v>1</v>
      </c>
      <c r="J35" s="60">
        <v>25.186527999999999</v>
      </c>
      <c r="K35" s="96">
        <v>3126.2647157599999</v>
      </c>
      <c r="L35" s="96">
        <v>78739.753798899997</v>
      </c>
      <c r="M35" s="150">
        <v>4.6598000000000001E-2</v>
      </c>
      <c r="N35" s="96">
        <v>-6.3169999999999997E-3</v>
      </c>
      <c r="O35" s="112"/>
      <c r="P35" s="112"/>
      <c r="Q35" s="112"/>
    </row>
    <row r="36" spans="1:17" outlineLevel="1" x14ac:dyDescent="0.2">
      <c r="A36" s="158" t="s">
        <v>145</v>
      </c>
      <c r="B36" s="96">
        <v>100.72962329000001</v>
      </c>
      <c r="C36" s="60">
        <v>1.0926</v>
      </c>
      <c r="D36" s="60">
        <v>26.223129</v>
      </c>
      <c r="E36" s="96">
        <v>110.0571874</v>
      </c>
      <c r="F36" s="96">
        <v>2641.44590565</v>
      </c>
      <c r="G36" s="150">
        <v>1.6800000000000001E-3</v>
      </c>
      <c r="H36" s="96">
        <v>62.60005503</v>
      </c>
      <c r="I36" s="60">
        <v>1.1357999999999999</v>
      </c>
      <c r="J36" s="60">
        <v>28.606859</v>
      </c>
      <c r="K36" s="96">
        <v>71.101143739999998</v>
      </c>
      <c r="L36" s="96">
        <v>1790.7909476299999</v>
      </c>
      <c r="M36" s="150">
        <v>1.06E-3</v>
      </c>
      <c r="N36" s="96">
        <v>-6.2E-4</v>
      </c>
      <c r="O36" s="112"/>
      <c r="P36" s="112"/>
      <c r="Q36" s="112"/>
    </row>
    <row r="37" spans="1:17" outlineLevel="1" x14ac:dyDescent="0.2">
      <c r="A37" s="158" t="s">
        <v>63</v>
      </c>
      <c r="B37" s="96">
        <v>3927.3234069999999</v>
      </c>
      <c r="C37" s="60">
        <v>1.385731</v>
      </c>
      <c r="D37" s="60">
        <v>33.258457999999997</v>
      </c>
      <c r="E37" s="96">
        <v>5442.21210952</v>
      </c>
      <c r="F37" s="96">
        <v>130616.72058413</v>
      </c>
      <c r="G37" s="150">
        <v>8.3080000000000001E-2</v>
      </c>
      <c r="H37" s="96">
        <v>3927.3234069999999</v>
      </c>
      <c r="I37" s="60">
        <v>1.4130529999999999</v>
      </c>
      <c r="J37" s="60">
        <v>35.589910000000003</v>
      </c>
      <c r="K37" s="96">
        <v>5549.5178452500004</v>
      </c>
      <c r="L37" s="96">
        <v>139773.08659602</v>
      </c>
      <c r="M37" s="150">
        <v>8.2716999999999999E-2</v>
      </c>
      <c r="N37" s="96">
        <v>-3.6299999999999999E-4</v>
      </c>
      <c r="O37" s="112"/>
      <c r="P37" s="112"/>
      <c r="Q37" s="112"/>
    </row>
    <row r="38" spans="1:17" outlineLevel="1" x14ac:dyDescent="0.2">
      <c r="A38" s="158" t="s">
        <v>157</v>
      </c>
      <c r="B38" s="96">
        <v>21459.454905539998</v>
      </c>
      <c r="C38" s="60">
        <v>4.1666000000000002E-2</v>
      </c>
      <c r="D38" s="60">
        <v>1</v>
      </c>
      <c r="E38" s="96">
        <v>894.1191053</v>
      </c>
      <c r="F38" s="96">
        <v>21459.454905539998</v>
      </c>
      <c r="G38" s="150">
        <v>1.3649E-2</v>
      </c>
      <c r="H38" s="96">
        <v>20564.59007699</v>
      </c>
      <c r="I38" s="60">
        <v>3.9704000000000003E-2</v>
      </c>
      <c r="J38" s="60">
        <v>1</v>
      </c>
      <c r="K38" s="96">
        <v>816.49166080999998</v>
      </c>
      <c r="L38" s="96">
        <v>20564.59007699</v>
      </c>
      <c r="M38" s="150">
        <v>1.217E-2</v>
      </c>
      <c r="N38" s="96">
        <v>-1.48E-3</v>
      </c>
      <c r="O38" s="112"/>
      <c r="P38" s="112"/>
      <c r="Q38" s="112"/>
    </row>
    <row r="39" spans="1:17" x14ac:dyDescent="0.2">
      <c r="B39" s="105"/>
      <c r="C39" s="65"/>
      <c r="D39" s="65"/>
      <c r="E39" s="105"/>
      <c r="F39" s="105"/>
      <c r="G39" s="156"/>
      <c r="H39" s="105"/>
      <c r="I39" s="65"/>
      <c r="J39" s="65"/>
      <c r="K39" s="105"/>
      <c r="L39" s="105"/>
      <c r="M39" s="156"/>
      <c r="N39" s="105"/>
      <c r="O39" s="112"/>
      <c r="P39" s="112"/>
      <c r="Q39" s="112"/>
    </row>
    <row r="40" spans="1:17" x14ac:dyDescent="0.2">
      <c r="B40" s="105"/>
      <c r="C40" s="65"/>
      <c r="D40" s="65"/>
      <c r="E40" s="105"/>
      <c r="F40" s="105"/>
      <c r="G40" s="156"/>
      <c r="H40" s="105"/>
      <c r="I40" s="65"/>
      <c r="J40" s="65"/>
      <c r="K40" s="105"/>
      <c r="L40" s="105"/>
      <c r="M40" s="156"/>
      <c r="N40" s="105"/>
      <c r="O40" s="112"/>
      <c r="P40" s="112"/>
      <c r="Q40" s="112"/>
    </row>
    <row r="41" spans="1:17" x14ac:dyDescent="0.2">
      <c r="B41" s="105"/>
      <c r="C41" s="65"/>
      <c r="D41" s="65"/>
      <c r="E41" s="105"/>
      <c r="F41" s="105"/>
      <c r="G41" s="156"/>
      <c r="H41" s="105"/>
      <c r="I41" s="65"/>
      <c r="J41" s="65"/>
      <c r="K41" s="105"/>
      <c r="L41" s="105"/>
      <c r="M41" s="156"/>
      <c r="N41" s="105"/>
      <c r="O41" s="112"/>
      <c r="P41" s="112"/>
      <c r="Q41" s="112"/>
    </row>
    <row r="42" spans="1:17" x14ac:dyDescent="0.2">
      <c r="B42" s="105"/>
      <c r="C42" s="65"/>
      <c r="D42" s="65"/>
      <c r="E42" s="105"/>
      <c r="F42" s="105"/>
      <c r="G42" s="156"/>
      <c r="H42" s="105"/>
      <c r="I42" s="65"/>
      <c r="J42" s="65"/>
      <c r="K42" s="105"/>
      <c r="L42" s="105"/>
      <c r="M42" s="156"/>
      <c r="N42" s="105"/>
      <c r="O42" s="112"/>
      <c r="P42" s="112"/>
      <c r="Q42" s="112"/>
    </row>
    <row r="43" spans="1:17" x14ac:dyDescent="0.2">
      <c r="B43" s="105"/>
      <c r="C43" s="65"/>
      <c r="D43" s="65"/>
      <c r="E43" s="105"/>
      <c r="F43" s="105"/>
      <c r="G43" s="156"/>
      <c r="H43" s="105"/>
      <c r="I43" s="65"/>
      <c r="J43" s="65"/>
      <c r="K43" s="105"/>
      <c r="L43" s="105"/>
      <c r="M43" s="156"/>
      <c r="N43" s="105"/>
      <c r="O43" s="112"/>
      <c r="P43" s="112"/>
      <c r="Q43" s="112"/>
    </row>
    <row r="44" spans="1:17" x14ac:dyDescent="0.2">
      <c r="B44" s="105"/>
      <c r="C44" s="65"/>
      <c r="D44" s="65"/>
      <c r="E44" s="105"/>
      <c r="F44" s="105"/>
      <c r="G44" s="156"/>
      <c r="H44" s="105"/>
      <c r="I44" s="65"/>
      <c r="J44" s="65"/>
      <c r="K44" s="105"/>
      <c r="L44" s="105"/>
      <c r="M44" s="156"/>
      <c r="N44" s="105"/>
      <c r="O44" s="112"/>
      <c r="P44" s="112"/>
      <c r="Q44" s="112"/>
    </row>
    <row r="45" spans="1:17" x14ac:dyDescent="0.2">
      <c r="B45" s="105"/>
      <c r="C45" s="65"/>
      <c r="D45" s="65"/>
      <c r="E45" s="105"/>
      <c r="F45" s="105"/>
      <c r="G45" s="156"/>
      <c r="H45" s="105"/>
      <c r="I45" s="65"/>
      <c r="J45" s="65"/>
      <c r="K45" s="105"/>
      <c r="L45" s="105"/>
      <c r="M45" s="156"/>
      <c r="N45" s="105"/>
      <c r="O45" s="112"/>
      <c r="P45" s="112"/>
      <c r="Q45" s="112"/>
    </row>
    <row r="46" spans="1:17" x14ac:dyDescent="0.2">
      <c r="B46" s="105"/>
      <c r="C46" s="65"/>
      <c r="D46" s="65"/>
      <c r="E46" s="105"/>
      <c r="F46" s="105"/>
      <c r="G46" s="156"/>
      <c r="H46" s="105"/>
      <c r="I46" s="65"/>
      <c r="J46" s="65"/>
      <c r="K46" s="105"/>
      <c r="L46" s="105"/>
      <c r="M46" s="156"/>
      <c r="N46" s="105"/>
      <c r="O46" s="112"/>
      <c r="P46" s="112"/>
      <c r="Q46" s="112"/>
    </row>
    <row r="47" spans="1:17" x14ac:dyDescent="0.2">
      <c r="B47" s="105"/>
      <c r="C47" s="65"/>
      <c r="D47" s="65"/>
      <c r="E47" s="105"/>
      <c r="F47" s="105"/>
      <c r="G47" s="156"/>
      <c r="H47" s="105"/>
      <c r="I47" s="65"/>
      <c r="J47" s="65"/>
      <c r="K47" s="105"/>
      <c r="L47" s="105"/>
      <c r="M47" s="156"/>
      <c r="N47" s="105"/>
      <c r="O47" s="112"/>
      <c r="P47" s="112"/>
      <c r="Q47" s="112"/>
    </row>
    <row r="48" spans="1:17" x14ac:dyDescent="0.2">
      <c r="B48" s="105"/>
      <c r="C48" s="65"/>
      <c r="D48" s="65"/>
      <c r="E48" s="105"/>
      <c r="F48" s="105"/>
      <c r="G48" s="156"/>
      <c r="H48" s="105"/>
      <c r="I48" s="65"/>
      <c r="J48" s="65"/>
      <c r="K48" s="105"/>
      <c r="L48" s="105"/>
      <c r="M48" s="156"/>
      <c r="N48" s="105"/>
      <c r="O48" s="112"/>
      <c r="P48" s="112"/>
      <c r="Q48" s="112"/>
    </row>
    <row r="49" spans="2:17" x14ac:dyDescent="0.2">
      <c r="B49" s="105"/>
      <c r="C49" s="65"/>
      <c r="D49" s="65"/>
      <c r="E49" s="105"/>
      <c r="F49" s="105"/>
      <c r="G49" s="156"/>
      <c r="H49" s="105"/>
      <c r="I49" s="65"/>
      <c r="J49" s="65"/>
      <c r="K49" s="105"/>
      <c r="L49" s="105"/>
      <c r="M49" s="156"/>
      <c r="N49" s="105"/>
      <c r="O49" s="112"/>
      <c r="P49" s="112"/>
      <c r="Q49" s="112"/>
    </row>
    <row r="50" spans="2:17" x14ac:dyDescent="0.2">
      <c r="B50" s="105"/>
      <c r="C50" s="65"/>
      <c r="D50" s="65"/>
      <c r="E50" s="105"/>
      <c r="F50" s="105"/>
      <c r="G50" s="156"/>
      <c r="H50" s="105"/>
      <c r="I50" s="65"/>
      <c r="J50" s="65"/>
      <c r="K50" s="105"/>
      <c r="L50" s="105"/>
      <c r="M50" s="156"/>
      <c r="N50" s="105"/>
      <c r="O50" s="112"/>
      <c r="P50" s="112"/>
      <c r="Q50" s="112"/>
    </row>
    <row r="51" spans="2:17" x14ac:dyDescent="0.2">
      <c r="B51" s="105"/>
      <c r="C51" s="65"/>
      <c r="D51" s="65"/>
      <c r="E51" s="105"/>
      <c r="F51" s="105"/>
      <c r="G51" s="156"/>
      <c r="H51" s="105"/>
      <c r="I51" s="65"/>
      <c r="J51" s="65"/>
      <c r="K51" s="105"/>
      <c r="L51" s="105"/>
      <c r="M51" s="156"/>
      <c r="N51" s="105"/>
      <c r="O51" s="112"/>
      <c r="P51" s="112"/>
      <c r="Q51" s="112"/>
    </row>
    <row r="52" spans="2:17" x14ac:dyDescent="0.2">
      <c r="B52" s="105"/>
      <c r="C52" s="65"/>
      <c r="D52" s="65"/>
      <c r="E52" s="105"/>
      <c r="F52" s="105"/>
      <c r="G52" s="156"/>
      <c r="H52" s="105"/>
      <c r="I52" s="65"/>
      <c r="J52" s="65"/>
      <c r="K52" s="105"/>
      <c r="L52" s="105"/>
      <c r="M52" s="156"/>
      <c r="N52" s="105"/>
      <c r="O52" s="112"/>
      <c r="P52" s="112"/>
      <c r="Q52" s="112"/>
    </row>
    <row r="53" spans="2:17" x14ac:dyDescent="0.2">
      <c r="B53" s="105"/>
      <c r="C53" s="65"/>
      <c r="D53" s="65"/>
      <c r="E53" s="105"/>
      <c r="F53" s="105"/>
      <c r="G53" s="156"/>
      <c r="H53" s="105"/>
      <c r="I53" s="65"/>
      <c r="J53" s="65"/>
      <c r="K53" s="105"/>
      <c r="L53" s="105"/>
      <c r="M53" s="156"/>
      <c r="N53" s="105"/>
      <c r="O53" s="112"/>
      <c r="P53" s="112"/>
      <c r="Q53" s="112"/>
    </row>
    <row r="54" spans="2:17" x14ac:dyDescent="0.2">
      <c r="B54" s="105"/>
      <c r="C54" s="65"/>
      <c r="D54" s="65"/>
      <c r="E54" s="105"/>
      <c r="F54" s="105"/>
      <c r="G54" s="156"/>
      <c r="H54" s="105"/>
      <c r="I54" s="65"/>
      <c r="J54" s="65"/>
      <c r="K54" s="105"/>
      <c r="L54" s="105"/>
      <c r="M54" s="156"/>
      <c r="N54" s="105"/>
      <c r="O54" s="112"/>
      <c r="P54" s="112"/>
      <c r="Q54" s="112"/>
    </row>
    <row r="55" spans="2:17" x14ac:dyDescent="0.2">
      <c r="B55" s="105"/>
      <c r="C55" s="65"/>
      <c r="D55" s="65"/>
      <c r="E55" s="105"/>
      <c r="F55" s="105"/>
      <c r="G55" s="156"/>
      <c r="H55" s="105"/>
      <c r="I55" s="65"/>
      <c r="J55" s="65"/>
      <c r="K55" s="105"/>
      <c r="L55" s="105"/>
      <c r="M55" s="156"/>
      <c r="N55" s="105"/>
      <c r="O55" s="112"/>
      <c r="P55" s="112"/>
      <c r="Q55" s="112"/>
    </row>
    <row r="56" spans="2:17" x14ac:dyDescent="0.2">
      <c r="B56" s="105"/>
      <c r="C56" s="65"/>
      <c r="D56" s="65"/>
      <c r="E56" s="105"/>
      <c r="F56" s="105"/>
      <c r="G56" s="156"/>
      <c r="H56" s="105"/>
      <c r="I56" s="65"/>
      <c r="J56" s="65"/>
      <c r="K56" s="105"/>
      <c r="L56" s="105"/>
      <c r="M56" s="156"/>
      <c r="N56" s="105"/>
      <c r="O56" s="112"/>
      <c r="P56" s="112"/>
      <c r="Q56" s="112"/>
    </row>
    <row r="57" spans="2:17" x14ac:dyDescent="0.2">
      <c r="B57" s="105"/>
      <c r="C57" s="65"/>
      <c r="D57" s="65"/>
      <c r="E57" s="105"/>
      <c r="F57" s="105"/>
      <c r="G57" s="156"/>
      <c r="H57" s="105"/>
      <c r="I57" s="65"/>
      <c r="J57" s="65"/>
      <c r="K57" s="105"/>
      <c r="L57" s="105"/>
      <c r="M57" s="156"/>
      <c r="N57" s="105"/>
      <c r="O57" s="112"/>
      <c r="P57" s="112"/>
      <c r="Q57" s="112"/>
    </row>
    <row r="58" spans="2:17" x14ac:dyDescent="0.2">
      <c r="B58" s="105"/>
      <c r="C58" s="65"/>
      <c r="D58" s="65"/>
      <c r="E58" s="105"/>
      <c r="F58" s="105"/>
      <c r="G58" s="156"/>
      <c r="H58" s="105"/>
      <c r="I58" s="65"/>
      <c r="J58" s="65"/>
      <c r="K58" s="105"/>
      <c r="L58" s="105"/>
      <c r="M58" s="156"/>
      <c r="N58" s="105"/>
      <c r="O58" s="112"/>
      <c r="P58" s="112"/>
      <c r="Q58" s="112"/>
    </row>
    <row r="59" spans="2:17" x14ac:dyDescent="0.2">
      <c r="B59" s="105"/>
      <c r="C59" s="65"/>
      <c r="D59" s="65"/>
      <c r="E59" s="105"/>
      <c r="F59" s="105"/>
      <c r="G59" s="156"/>
      <c r="H59" s="105"/>
      <c r="I59" s="65"/>
      <c r="J59" s="65"/>
      <c r="K59" s="105"/>
      <c r="L59" s="105"/>
      <c r="M59" s="156"/>
      <c r="N59" s="105"/>
      <c r="O59" s="112"/>
      <c r="P59" s="112"/>
      <c r="Q59" s="112"/>
    </row>
    <row r="60" spans="2:17" x14ac:dyDescent="0.2">
      <c r="B60" s="105"/>
      <c r="C60" s="65"/>
      <c r="D60" s="65"/>
      <c r="E60" s="105"/>
      <c r="F60" s="105"/>
      <c r="G60" s="156"/>
      <c r="H60" s="105"/>
      <c r="I60" s="65"/>
      <c r="J60" s="65"/>
      <c r="K60" s="105"/>
      <c r="L60" s="105"/>
      <c r="M60" s="156"/>
      <c r="N60" s="105"/>
      <c r="O60" s="112"/>
      <c r="P60" s="112"/>
      <c r="Q60" s="112"/>
    </row>
    <row r="61" spans="2:17" x14ac:dyDescent="0.2">
      <c r="B61" s="105"/>
      <c r="C61" s="65"/>
      <c r="D61" s="65"/>
      <c r="E61" s="105"/>
      <c r="F61" s="105"/>
      <c r="G61" s="156"/>
      <c r="H61" s="105"/>
      <c r="I61" s="65"/>
      <c r="J61" s="65"/>
      <c r="K61" s="105"/>
      <c r="L61" s="105"/>
      <c r="M61" s="156"/>
      <c r="N61" s="105"/>
      <c r="O61" s="112"/>
      <c r="P61" s="112"/>
      <c r="Q61" s="112"/>
    </row>
    <row r="62" spans="2:17" x14ac:dyDescent="0.2">
      <c r="B62" s="105"/>
      <c r="C62" s="65"/>
      <c r="D62" s="65"/>
      <c r="E62" s="105"/>
      <c r="F62" s="105"/>
      <c r="G62" s="156"/>
      <c r="H62" s="105"/>
      <c r="I62" s="65"/>
      <c r="J62" s="65"/>
      <c r="K62" s="105"/>
      <c r="L62" s="105"/>
      <c r="M62" s="156"/>
      <c r="N62" s="105"/>
      <c r="O62" s="112"/>
      <c r="P62" s="112"/>
      <c r="Q62" s="112"/>
    </row>
    <row r="63" spans="2:17" x14ac:dyDescent="0.2">
      <c r="B63" s="105"/>
      <c r="C63" s="65"/>
      <c r="D63" s="65"/>
      <c r="E63" s="105"/>
      <c r="F63" s="105"/>
      <c r="G63" s="156"/>
      <c r="H63" s="105"/>
      <c r="I63" s="65"/>
      <c r="J63" s="65"/>
      <c r="K63" s="105"/>
      <c r="L63" s="105"/>
      <c r="M63" s="156"/>
      <c r="N63" s="105"/>
      <c r="O63" s="112"/>
      <c r="P63" s="112"/>
      <c r="Q63" s="112"/>
    </row>
    <row r="64" spans="2:17" x14ac:dyDescent="0.2">
      <c r="B64" s="105"/>
      <c r="C64" s="65"/>
      <c r="D64" s="65"/>
      <c r="E64" s="105"/>
      <c r="F64" s="105"/>
      <c r="G64" s="156"/>
      <c r="H64" s="105"/>
      <c r="I64" s="65"/>
      <c r="J64" s="65"/>
      <c r="K64" s="105"/>
      <c r="L64" s="105"/>
      <c r="M64" s="156"/>
      <c r="N64" s="105"/>
      <c r="O64" s="112"/>
      <c r="P64" s="112"/>
      <c r="Q64" s="112"/>
    </row>
    <row r="65" spans="2:17" x14ac:dyDescent="0.2">
      <c r="B65" s="105"/>
      <c r="C65" s="65"/>
      <c r="D65" s="65"/>
      <c r="E65" s="105"/>
      <c r="F65" s="105"/>
      <c r="G65" s="156"/>
      <c r="H65" s="105"/>
      <c r="I65" s="65"/>
      <c r="J65" s="65"/>
      <c r="K65" s="105"/>
      <c r="L65" s="105"/>
      <c r="M65" s="156"/>
      <c r="N65" s="105"/>
      <c r="O65" s="112"/>
      <c r="P65" s="112"/>
      <c r="Q65" s="112"/>
    </row>
    <row r="66" spans="2:17" x14ac:dyDescent="0.2">
      <c r="B66" s="105"/>
      <c r="C66" s="65"/>
      <c r="D66" s="65"/>
      <c r="E66" s="105"/>
      <c r="F66" s="105"/>
      <c r="G66" s="156"/>
      <c r="H66" s="105"/>
      <c r="I66" s="65"/>
      <c r="J66" s="65"/>
      <c r="K66" s="105"/>
      <c r="L66" s="105"/>
      <c r="M66" s="156"/>
      <c r="N66" s="105"/>
      <c r="O66" s="112"/>
      <c r="P66" s="112"/>
      <c r="Q66" s="112"/>
    </row>
    <row r="67" spans="2:17" x14ac:dyDescent="0.2">
      <c r="B67" s="105"/>
      <c r="C67" s="65"/>
      <c r="D67" s="65"/>
      <c r="E67" s="105"/>
      <c r="F67" s="105"/>
      <c r="G67" s="156"/>
      <c r="H67" s="105"/>
      <c r="I67" s="65"/>
      <c r="J67" s="65"/>
      <c r="K67" s="105"/>
      <c r="L67" s="105"/>
      <c r="M67" s="156"/>
      <c r="N67" s="105"/>
      <c r="O67" s="112"/>
      <c r="P67" s="112"/>
      <c r="Q67" s="112"/>
    </row>
    <row r="68" spans="2:17" x14ac:dyDescent="0.2">
      <c r="B68" s="105"/>
      <c r="C68" s="65"/>
      <c r="D68" s="65"/>
      <c r="E68" s="105"/>
      <c r="F68" s="105"/>
      <c r="G68" s="156"/>
      <c r="H68" s="105"/>
      <c r="I68" s="65"/>
      <c r="J68" s="65"/>
      <c r="K68" s="105"/>
      <c r="L68" s="105"/>
      <c r="M68" s="156"/>
      <c r="N68" s="105"/>
      <c r="O68" s="112"/>
      <c r="P68" s="112"/>
      <c r="Q68" s="112"/>
    </row>
    <row r="69" spans="2:17" x14ac:dyDescent="0.2">
      <c r="B69" s="105"/>
      <c r="C69" s="65"/>
      <c r="D69" s="65"/>
      <c r="E69" s="105"/>
      <c r="F69" s="105"/>
      <c r="G69" s="156"/>
      <c r="H69" s="105"/>
      <c r="I69" s="65"/>
      <c r="J69" s="65"/>
      <c r="K69" s="105"/>
      <c r="L69" s="105"/>
      <c r="M69" s="156"/>
      <c r="N69" s="105"/>
      <c r="O69" s="112"/>
      <c r="P69" s="112"/>
      <c r="Q69" s="112"/>
    </row>
    <row r="70" spans="2:17" x14ac:dyDescent="0.2">
      <c r="B70" s="105"/>
      <c r="C70" s="65"/>
      <c r="D70" s="65"/>
      <c r="E70" s="105"/>
      <c r="F70" s="105"/>
      <c r="G70" s="156"/>
      <c r="H70" s="105"/>
      <c r="I70" s="65"/>
      <c r="J70" s="65"/>
      <c r="K70" s="105"/>
      <c r="L70" s="105"/>
      <c r="M70" s="156"/>
      <c r="N70" s="105"/>
      <c r="O70" s="112"/>
      <c r="P70" s="112"/>
      <c r="Q70" s="112"/>
    </row>
    <row r="71" spans="2:17" x14ac:dyDescent="0.2">
      <c r="B71" s="105"/>
      <c r="C71" s="65"/>
      <c r="D71" s="65"/>
      <c r="E71" s="105"/>
      <c r="F71" s="105"/>
      <c r="G71" s="156"/>
      <c r="H71" s="105"/>
      <c r="I71" s="65"/>
      <c r="J71" s="65"/>
      <c r="K71" s="105"/>
      <c r="L71" s="105"/>
      <c r="M71" s="156"/>
      <c r="N71" s="105"/>
      <c r="O71" s="112"/>
      <c r="P71" s="112"/>
      <c r="Q71" s="112"/>
    </row>
    <row r="72" spans="2:17" x14ac:dyDescent="0.2">
      <c r="B72" s="105"/>
      <c r="C72" s="65"/>
      <c r="D72" s="65"/>
      <c r="E72" s="105"/>
      <c r="F72" s="105"/>
      <c r="G72" s="156"/>
      <c r="H72" s="105"/>
      <c r="I72" s="65"/>
      <c r="J72" s="65"/>
      <c r="K72" s="105"/>
      <c r="L72" s="105"/>
      <c r="M72" s="156"/>
      <c r="N72" s="105"/>
      <c r="O72" s="112"/>
      <c r="P72" s="112"/>
      <c r="Q72" s="112"/>
    </row>
    <row r="73" spans="2:17" x14ac:dyDescent="0.2">
      <c r="B73" s="105"/>
      <c r="C73" s="65"/>
      <c r="D73" s="65"/>
      <c r="E73" s="105"/>
      <c r="F73" s="105"/>
      <c r="G73" s="156"/>
      <c r="H73" s="105"/>
      <c r="I73" s="65"/>
      <c r="J73" s="65"/>
      <c r="K73" s="105"/>
      <c r="L73" s="105"/>
      <c r="M73" s="156"/>
      <c r="N73" s="105"/>
      <c r="O73" s="112"/>
      <c r="P73" s="112"/>
      <c r="Q73" s="112"/>
    </row>
    <row r="74" spans="2:17" x14ac:dyDescent="0.2">
      <c r="B74" s="105"/>
      <c r="C74" s="65"/>
      <c r="D74" s="65"/>
      <c r="E74" s="105"/>
      <c r="F74" s="105"/>
      <c r="G74" s="156"/>
      <c r="H74" s="105"/>
      <c r="I74" s="65"/>
      <c r="J74" s="65"/>
      <c r="K74" s="105"/>
      <c r="L74" s="105"/>
      <c r="M74" s="156"/>
      <c r="N74" s="105"/>
      <c r="O74" s="112"/>
      <c r="P74" s="112"/>
      <c r="Q74" s="112"/>
    </row>
    <row r="75" spans="2:17" x14ac:dyDescent="0.2">
      <c r="B75" s="105"/>
      <c r="C75" s="65"/>
      <c r="D75" s="65"/>
      <c r="E75" s="105"/>
      <c r="F75" s="105"/>
      <c r="G75" s="156"/>
      <c r="H75" s="105"/>
      <c r="I75" s="65"/>
      <c r="J75" s="65"/>
      <c r="K75" s="105"/>
      <c r="L75" s="105"/>
      <c r="M75" s="156"/>
      <c r="N75" s="105"/>
      <c r="O75" s="112"/>
      <c r="P75" s="112"/>
      <c r="Q75" s="112"/>
    </row>
    <row r="76" spans="2:17" x14ac:dyDescent="0.2">
      <c r="B76" s="105"/>
      <c r="C76" s="65"/>
      <c r="D76" s="65"/>
      <c r="E76" s="105"/>
      <c r="F76" s="105"/>
      <c r="G76" s="156"/>
      <c r="H76" s="105"/>
      <c r="I76" s="65"/>
      <c r="J76" s="65"/>
      <c r="K76" s="105"/>
      <c r="L76" s="105"/>
      <c r="M76" s="156"/>
      <c r="N76" s="105"/>
      <c r="O76" s="112"/>
      <c r="P76" s="112"/>
      <c r="Q76" s="112"/>
    </row>
    <row r="77" spans="2:17" x14ac:dyDescent="0.2">
      <c r="B77" s="105"/>
      <c r="C77" s="65"/>
      <c r="D77" s="65"/>
      <c r="E77" s="105"/>
      <c r="F77" s="105"/>
      <c r="G77" s="156"/>
      <c r="H77" s="105"/>
      <c r="I77" s="65"/>
      <c r="J77" s="65"/>
      <c r="K77" s="105"/>
      <c r="L77" s="105"/>
      <c r="M77" s="156"/>
      <c r="N77" s="105"/>
      <c r="O77" s="112"/>
      <c r="P77" s="112"/>
      <c r="Q77" s="112"/>
    </row>
    <row r="78" spans="2:17" x14ac:dyDescent="0.2">
      <c r="B78" s="105"/>
      <c r="C78" s="65"/>
      <c r="D78" s="65"/>
      <c r="E78" s="105"/>
      <c r="F78" s="105"/>
      <c r="G78" s="156"/>
      <c r="H78" s="105"/>
      <c r="I78" s="65"/>
      <c r="J78" s="65"/>
      <c r="K78" s="105"/>
      <c r="L78" s="105"/>
      <c r="M78" s="156"/>
      <c r="N78" s="105"/>
      <c r="O78" s="112"/>
      <c r="P78" s="112"/>
      <c r="Q78" s="112"/>
    </row>
    <row r="79" spans="2:17" x14ac:dyDescent="0.2">
      <c r="B79" s="105"/>
      <c r="C79" s="65"/>
      <c r="D79" s="65"/>
      <c r="E79" s="105"/>
      <c r="F79" s="105"/>
      <c r="G79" s="156"/>
      <c r="H79" s="105"/>
      <c r="I79" s="65"/>
      <c r="J79" s="65"/>
      <c r="K79" s="105"/>
      <c r="L79" s="105"/>
      <c r="M79" s="156"/>
      <c r="N79" s="105"/>
      <c r="O79" s="112"/>
      <c r="P79" s="112"/>
      <c r="Q79" s="112"/>
    </row>
    <row r="80" spans="2:17" x14ac:dyDescent="0.2">
      <c r="B80" s="105"/>
      <c r="C80" s="65"/>
      <c r="D80" s="65"/>
      <c r="E80" s="105"/>
      <c r="F80" s="105"/>
      <c r="G80" s="156"/>
      <c r="H80" s="105"/>
      <c r="I80" s="65"/>
      <c r="J80" s="65"/>
      <c r="K80" s="105"/>
      <c r="L80" s="105"/>
      <c r="M80" s="156"/>
      <c r="N80" s="105"/>
      <c r="O80" s="112"/>
      <c r="P80" s="112"/>
      <c r="Q80" s="112"/>
    </row>
    <row r="81" spans="2:17" x14ac:dyDescent="0.2">
      <c r="B81" s="105"/>
      <c r="C81" s="65"/>
      <c r="D81" s="65"/>
      <c r="E81" s="105"/>
      <c r="F81" s="105"/>
      <c r="G81" s="156"/>
      <c r="H81" s="105"/>
      <c r="I81" s="65"/>
      <c r="J81" s="65"/>
      <c r="K81" s="105"/>
      <c r="L81" s="105"/>
      <c r="M81" s="156"/>
      <c r="N81" s="105"/>
      <c r="O81" s="112"/>
      <c r="P81" s="112"/>
      <c r="Q81" s="112"/>
    </row>
    <row r="82" spans="2:17" x14ac:dyDescent="0.2">
      <c r="B82" s="105"/>
      <c r="C82" s="65"/>
      <c r="D82" s="65"/>
      <c r="E82" s="105"/>
      <c r="F82" s="105"/>
      <c r="G82" s="156"/>
      <c r="H82" s="105"/>
      <c r="I82" s="65"/>
      <c r="J82" s="65"/>
      <c r="K82" s="105"/>
      <c r="L82" s="105"/>
      <c r="M82" s="156"/>
      <c r="N82" s="105"/>
      <c r="O82" s="112"/>
      <c r="P82" s="112"/>
      <c r="Q82" s="112"/>
    </row>
    <row r="83" spans="2:17" x14ac:dyDescent="0.2">
      <c r="B83" s="105"/>
      <c r="C83" s="65"/>
      <c r="D83" s="65"/>
      <c r="E83" s="105"/>
      <c r="F83" s="105"/>
      <c r="G83" s="156"/>
      <c r="H83" s="105"/>
      <c r="I83" s="65"/>
      <c r="J83" s="65"/>
      <c r="K83" s="105"/>
      <c r="L83" s="105"/>
      <c r="M83" s="156"/>
      <c r="N83" s="105"/>
      <c r="O83" s="112"/>
      <c r="P83" s="112"/>
      <c r="Q83" s="112"/>
    </row>
    <row r="84" spans="2:17" x14ac:dyDescent="0.2">
      <c r="B84" s="105"/>
      <c r="C84" s="65"/>
      <c r="D84" s="65"/>
      <c r="E84" s="105"/>
      <c r="F84" s="105"/>
      <c r="G84" s="156"/>
      <c r="H84" s="105"/>
      <c r="I84" s="65"/>
      <c r="J84" s="65"/>
      <c r="K84" s="105"/>
      <c r="L84" s="105"/>
      <c r="M84" s="156"/>
      <c r="N84" s="105"/>
      <c r="O84" s="112"/>
      <c r="P84" s="112"/>
      <c r="Q84" s="112"/>
    </row>
    <row r="85" spans="2:17" x14ac:dyDescent="0.2">
      <c r="B85" s="105"/>
      <c r="C85" s="65"/>
      <c r="D85" s="65"/>
      <c r="E85" s="105"/>
      <c r="F85" s="105"/>
      <c r="G85" s="156"/>
      <c r="H85" s="105"/>
      <c r="I85" s="65"/>
      <c r="J85" s="65"/>
      <c r="K85" s="105"/>
      <c r="L85" s="105"/>
      <c r="M85" s="156"/>
      <c r="N85" s="105"/>
      <c r="O85" s="112"/>
      <c r="P85" s="112"/>
      <c r="Q85" s="112"/>
    </row>
    <row r="86" spans="2:17" x14ac:dyDescent="0.2">
      <c r="B86" s="105"/>
      <c r="C86" s="65"/>
      <c r="D86" s="65"/>
      <c r="E86" s="105"/>
      <c r="F86" s="105"/>
      <c r="G86" s="156"/>
      <c r="H86" s="105"/>
      <c r="I86" s="65"/>
      <c r="J86" s="65"/>
      <c r="K86" s="105"/>
      <c r="L86" s="105"/>
      <c r="M86" s="156"/>
      <c r="N86" s="105"/>
      <c r="O86" s="112"/>
      <c r="P86" s="112"/>
      <c r="Q86" s="112"/>
    </row>
    <row r="87" spans="2:17" x14ac:dyDescent="0.2">
      <c r="B87" s="105"/>
      <c r="C87" s="65"/>
      <c r="D87" s="65"/>
      <c r="E87" s="105"/>
      <c r="F87" s="105"/>
      <c r="G87" s="156"/>
      <c r="H87" s="105"/>
      <c r="I87" s="65"/>
      <c r="J87" s="65"/>
      <c r="K87" s="105"/>
      <c r="L87" s="105"/>
      <c r="M87" s="156"/>
      <c r="N87" s="105"/>
      <c r="O87" s="112"/>
      <c r="P87" s="112"/>
      <c r="Q87" s="112"/>
    </row>
    <row r="88" spans="2:17" x14ac:dyDescent="0.2">
      <c r="B88" s="105"/>
      <c r="C88" s="65"/>
      <c r="D88" s="65"/>
      <c r="E88" s="105"/>
      <c r="F88" s="105"/>
      <c r="G88" s="156"/>
      <c r="H88" s="105"/>
      <c r="I88" s="65"/>
      <c r="J88" s="65"/>
      <c r="K88" s="105"/>
      <c r="L88" s="105"/>
      <c r="M88" s="156"/>
      <c r="N88" s="105"/>
      <c r="O88" s="112"/>
      <c r="P88" s="112"/>
      <c r="Q88" s="112"/>
    </row>
    <row r="89" spans="2:17" x14ac:dyDescent="0.2">
      <c r="B89" s="105"/>
      <c r="C89" s="65"/>
      <c r="D89" s="65"/>
      <c r="E89" s="105"/>
      <c r="F89" s="105"/>
      <c r="G89" s="156"/>
      <c r="H89" s="105"/>
      <c r="I89" s="65"/>
      <c r="J89" s="65"/>
      <c r="K89" s="105"/>
      <c r="L89" s="105"/>
      <c r="M89" s="156"/>
      <c r="N89" s="105"/>
      <c r="O89" s="112"/>
      <c r="P89" s="112"/>
      <c r="Q89" s="112"/>
    </row>
    <row r="90" spans="2:17" x14ac:dyDescent="0.2">
      <c r="B90" s="105"/>
      <c r="C90" s="65"/>
      <c r="D90" s="65"/>
      <c r="E90" s="105"/>
      <c r="F90" s="105"/>
      <c r="G90" s="156"/>
      <c r="H90" s="105"/>
      <c r="I90" s="65"/>
      <c r="J90" s="65"/>
      <c r="K90" s="105"/>
      <c r="L90" s="105"/>
      <c r="M90" s="156"/>
      <c r="N90" s="105"/>
      <c r="O90" s="112"/>
      <c r="P90" s="112"/>
      <c r="Q90" s="112"/>
    </row>
    <row r="91" spans="2:17" x14ac:dyDescent="0.2">
      <c r="B91" s="105"/>
      <c r="C91" s="65"/>
      <c r="D91" s="65"/>
      <c r="E91" s="105"/>
      <c r="F91" s="105"/>
      <c r="G91" s="156"/>
      <c r="H91" s="105"/>
      <c r="I91" s="65"/>
      <c r="J91" s="65"/>
      <c r="K91" s="105"/>
      <c r="L91" s="105"/>
      <c r="M91" s="156"/>
      <c r="N91" s="105"/>
      <c r="O91" s="112"/>
      <c r="P91" s="112"/>
      <c r="Q91" s="112"/>
    </row>
    <row r="92" spans="2:17" x14ac:dyDescent="0.2">
      <c r="B92" s="105"/>
      <c r="C92" s="65"/>
      <c r="D92" s="65"/>
      <c r="E92" s="105"/>
      <c r="F92" s="105"/>
      <c r="G92" s="156"/>
      <c r="H92" s="105"/>
      <c r="I92" s="65"/>
      <c r="J92" s="65"/>
      <c r="K92" s="105"/>
      <c r="L92" s="105"/>
      <c r="M92" s="156"/>
      <c r="N92" s="105"/>
      <c r="O92" s="112"/>
      <c r="P92" s="112"/>
      <c r="Q92" s="112"/>
    </row>
    <row r="93" spans="2:17" x14ac:dyDescent="0.2">
      <c r="B93" s="105"/>
      <c r="C93" s="65"/>
      <c r="D93" s="65"/>
      <c r="E93" s="105"/>
      <c r="F93" s="105"/>
      <c r="G93" s="156"/>
      <c r="H93" s="105"/>
      <c r="I93" s="65"/>
      <c r="J93" s="65"/>
      <c r="K93" s="105"/>
      <c r="L93" s="105"/>
      <c r="M93" s="156"/>
      <c r="N93" s="105"/>
      <c r="O93" s="112"/>
      <c r="P93" s="112"/>
      <c r="Q93" s="112"/>
    </row>
    <row r="94" spans="2:17" x14ac:dyDescent="0.2">
      <c r="B94" s="105"/>
      <c r="C94" s="65"/>
      <c r="D94" s="65"/>
      <c r="E94" s="105"/>
      <c r="F94" s="105"/>
      <c r="G94" s="156"/>
      <c r="H94" s="105"/>
      <c r="I94" s="65"/>
      <c r="J94" s="65"/>
      <c r="K94" s="105"/>
      <c r="L94" s="105"/>
      <c r="M94" s="156"/>
      <c r="N94" s="105"/>
      <c r="O94" s="112"/>
      <c r="P94" s="112"/>
      <c r="Q94" s="112"/>
    </row>
    <row r="95" spans="2:17" x14ac:dyDescent="0.2">
      <c r="B95" s="105"/>
      <c r="C95" s="65"/>
      <c r="D95" s="65"/>
      <c r="E95" s="105"/>
      <c r="F95" s="105"/>
      <c r="G95" s="156"/>
      <c r="H95" s="105"/>
      <c r="I95" s="65"/>
      <c r="J95" s="65"/>
      <c r="K95" s="105"/>
      <c r="L95" s="105"/>
      <c r="M95" s="156"/>
      <c r="N95" s="105"/>
      <c r="O95" s="112"/>
      <c r="P95" s="112"/>
      <c r="Q95" s="112"/>
    </row>
    <row r="96" spans="2:17" x14ac:dyDescent="0.2">
      <c r="B96" s="105"/>
      <c r="C96" s="65"/>
      <c r="D96" s="65"/>
      <c r="E96" s="105"/>
      <c r="F96" s="105"/>
      <c r="G96" s="156"/>
      <c r="H96" s="105"/>
      <c r="I96" s="65"/>
      <c r="J96" s="65"/>
      <c r="K96" s="105"/>
      <c r="L96" s="105"/>
      <c r="M96" s="156"/>
      <c r="N96" s="105"/>
      <c r="O96" s="112"/>
      <c r="P96" s="112"/>
      <c r="Q96" s="112"/>
    </row>
    <row r="97" spans="2:17" x14ac:dyDescent="0.2">
      <c r="B97" s="105"/>
      <c r="C97" s="65"/>
      <c r="D97" s="65"/>
      <c r="E97" s="105"/>
      <c r="F97" s="105"/>
      <c r="G97" s="156"/>
      <c r="H97" s="105"/>
      <c r="I97" s="65"/>
      <c r="J97" s="65"/>
      <c r="K97" s="105"/>
      <c r="L97" s="105"/>
      <c r="M97" s="156"/>
      <c r="N97" s="105"/>
      <c r="O97" s="112"/>
      <c r="P97" s="112"/>
      <c r="Q97" s="112"/>
    </row>
    <row r="98" spans="2:17" x14ac:dyDescent="0.2">
      <c r="B98" s="105"/>
      <c r="C98" s="65"/>
      <c r="D98" s="65"/>
      <c r="E98" s="105"/>
      <c r="F98" s="105"/>
      <c r="G98" s="156"/>
      <c r="H98" s="105"/>
      <c r="I98" s="65"/>
      <c r="J98" s="65"/>
      <c r="K98" s="105"/>
      <c r="L98" s="105"/>
      <c r="M98" s="156"/>
      <c r="N98" s="105"/>
      <c r="O98" s="112"/>
      <c r="P98" s="112"/>
      <c r="Q98" s="112"/>
    </row>
    <row r="99" spans="2:17" x14ac:dyDescent="0.2">
      <c r="B99" s="105"/>
      <c r="C99" s="65"/>
      <c r="D99" s="65"/>
      <c r="E99" s="105"/>
      <c r="F99" s="105"/>
      <c r="G99" s="156"/>
      <c r="H99" s="105"/>
      <c r="I99" s="65"/>
      <c r="J99" s="65"/>
      <c r="K99" s="105"/>
      <c r="L99" s="105"/>
      <c r="M99" s="156"/>
      <c r="N99" s="105"/>
      <c r="O99" s="112"/>
      <c r="P99" s="112"/>
      <c r="Q99" s="112"/>
    </row>
    <row r="100" spans="2:17" x14ac:dyDescent="0.2">
      <c r="B100" s="105"/>
      <c r="C100" s="65"/>
      <c r="D100" s="65"/>
      <c r="E100" s="105"/>
      <c r="F100" s="105"/>
      <c r="G100" s="156"/>
      <c r="H100" s="105"/>
      <c r="I100" s="65"/>
      <c r="J100" s="65"/>
      <c r="K100" s="105"/>
      <c r="L100" s="105"/>
      <c r="M100" s="156"/>
      <c r="N100" s="105"/>
      <c r="O100" s="112"/>
      <c r="P100" s="112"/>
      <c r="Q100" s="112"/>
    </row>
    <row r="101" spans="2:17" x14ac:dyDescent="0.2">
      <c r="B101" s="105"/>
      <c r="C101" s="65"/>
      <c r="D101" s="65"/>
      <c r="E101" s="105"/>
      <c r="F101" s="105"/>
      <c r="G101" s="156"/>
      <c r="H101" s="105"/>
      <c r="I101" s="65"/>
      <c r="J101" s="65"/>
      <c r="K101" s="105"/>
      <c r="L101" s="105"/>
      <c r="M101" s="156"/>
      <c r="N101" s="105"/>
      <c r="O101" s="112"/>
      <c r="P101" s="112"/>
      <c r="Q101" s="112"/>
    </row>
    <row r="102" spans="2:17" x14ac:dyDescent="0.2">
      <c r="B102" s="105"/>
      <c r="C102" s="65"/>
      <c r="D102" s="65"/>
      <c r="E102" s="105"/>
      <c r="F102" s="105"/>
      <c r="G102" s="156"/>
      <c r="H102" s="105"/>
      <c r="I102" s="65"/>
      <c r="J102" s="65"/>
      <c r="K102" s="105"/>
      <c r="L102" s="105"/>
      <c r="M102" s="156"/>
      <c r="N102" s="105"/>
      <c r="O102" s="112"/>
      <c r="P102" s="112"/>
      <c r="Q102" s="112"/>
    </row>
    <row r="103" spans="2:17" x14ac:dyDescent="0.2">
      <c r="B103" s="105"/>
      <c r="C103" s="65"/>
      <c r="D103" s="65"/>
      <c r="E103" s="105"/>
      <c r="F103" s="105"/>
      <c r="G103" s="156"/>
      <c r="H103" s="105"/>
      <c r="I103" s="65"/>
      <c r="J103" s="65"/>
      <c r="K103" s="105"/>
      <c r="L103" s="105"/>
      <c r="M103" s="156"/>
      <c r="N103" s="105"/>
      <c r="O103" s="112"/>
      <c r="P103" s="112"/>
      <c r="Q103" s="112"/>
    </row>
    <row r="104" spans="2:17" x14ac:dyDescent="0.2">
      <c r="B104" s="105"/>
      <c r="C104" s="65"/>
      <c r="D104" s="65"/>
      <c r="E104" s="105"/>
      <c r="F104" s="105"/>
      <c r="G104" s="156"/>
      <c r="H104" s="105"/>
      <c r="I104" s="65"/>
      <c r="J104" s="65"/>
      <c r="K104" s="105"/>
      <c r="L104" s="105"/>
      <c r="M104" s="156"/>
      <c r="N104" s="105"/>
      <c r="O104" s="112"/>
      <c r="P104" s="112"/>
      <c r="Q104" s="112"/>
    </row>
    <row r="105" spans="2:17" x14ac:dyDescent="0.2">
      <c r="B105" s="105"/>
      <c r="C105" s="65"/>
      <c r="D105" s="65"/>
      <c r="E105" s="105"/>
      <c r="F105" s="105"/>
      <c r="G105" s="156"/>
      <c r="H105" s="105"/>
      <c r="I105" s="65"/>
      <c r="J105" s="65"/>
      <c r="K105" s="105"/>
      <c r="L105" s="105"/>
      <c r="M105" s="156"/>
      <c r="N105" s="105"/>
      <c r="O105" s="112"/>
      <c r="P105" s="112"/>
      <c r="Q105" s="112"/>
    </row>
    <row r="106" spans="2:17" x14ac:dyDescent="0.2">
      <c r="B106" s="105"/>
      <c r="C106" s="65"/>
      <c r="D106" s="65"/>
      <c r="E106" s="105"/>
      <c r="F106" s="105"/>
      <c r="G106" s="156"/>
      <c r="H106" s="105"/>
      <c r="I106" s="65"/>
      <c r="J106" s="65"/>
      <c r="K106" s="105"/>
      <c r="L106" s="105"/>
      <c r="M106" s="156"/>
      <c r="N106" s="105"/>
      <c r="O106" s="112"/>
      <c r="P106" s="112"/>
      <c r="Q106" s="112"/>
    </row>
    <row r="107" spans="2:17" x14ac:dyDescent="0.2">
      <c r="B107" s="105"/>
      <c r="C107" s="65"/>
      <c r="D107" s="65"/>
      <c r="E107" s="105"/>
      <c r="F107" s="105"/>
      <c r="G107" s="156"/>
      <c r="H107" s="105"/>
      <c r="I107" s="65"/>
      <c r="J107" s="65"/>
      <c r="K107" s="105"/>
      <c r="L107" s="105"/>
      <c r="M107" s="156"/>
      <c r="N107" s="105"/>
      <c r="O107" s="112"/>
      <c r="P107" s="112"/>
      <c r="Q107" s="112"/>
    </row>
    <row r="108" spans="2:17" x14ac:dyDescent="0.2">
      <c r="B108" s="105"/>
      <c r="C108" s="65"/>
      <c r="D108" s="65"/>
      <c r="E108" s="105"/>
      <c r="F108" s="105"/>
      <c r="G108" s="156"/>
      <c r="H108" s="105"/>
      <c r="I108" s="65"/>
      <c r="J108" s="65"/>
      <c r="K108" s="105"/>
      <c r="L108" s="105"/>
      <c r="M108" s="156"/>
      <c r="N108" s="105"/>
      <c r="O108" s="112"/>
      <c r="P108" s="112"/>
      <c r="Q108" s="112"/>
    </row>
    <row r="109" spans="2:17" x14ac:dyDescent="0.2">
      <c r="B109" s="105"/>
      <c r="C109" s="65"/>
      <c r="D109" s="65"/>
      <c r="E109" s="105"/>
      <c r="F109" s="105"/>
      <c r="G109" s="156"/>
      <c r="H109" s="105"/>
      <c r="I109" s="65"/>
      <c r="J109" s="65"/>
      <c r="K109" s="105"/>
      <c r="L109" s="105"/>
      <c r="M109" s="156"/>
      <c r="N109" s="105"/>
      <c r="O109" s="112"/>
      <c r="P109" s="112"/>
      <c r="Q109" s="112"/>
    </row>
    <row r="110" spans="2:17" x14ac:dyDescent="0.2">
      <c r="B110" s="105"/>
      <c r="C110" s="65"/>
      <c r="D110" s="65"/>
      <c r="E110" s="105"/>
      <c r="F110" s="105"/>
      <c r="G110" s="156"/>
      <c r="H110" s="105"/>
      <c r="I110" s="65"/>
      <c r="J110" s="65"/>
      <c r="K110" s="105"/>
      <c r="L110" s="105"/>
      <c r="M110" s="156"/>
      <c r="N110" s="105"/>
      <c r="O110" s="112"/>
      <c r="P110" s="112"/>
      <c r="Q110" s="112"/>
    </row>
    <row r="111" spans="2:17" x14ac:dyDescent="0.2">
      <c r="B111" s="105"/>
      <c r="C111" s="65"/>
      <c r="D111" s="65"/>
      <c r="E111" s="105"/>
      <c r="F111" s="105"/>
      <c r="G111" s="156"/>
      <c r="H111" s="105"/>
      <c r="I111" s="65"/>
      <c r="J111" s="65"/>
      <c r="K111" s="105"/>
      <c r="L111" s="105"/>
      <c r="M111" s="156"/>
      <c r="N111" s="105"/>
      <c r="O111" s="112"/>
      <c r="P111" s="112"/>
      <c r="Q111" s="112"/>
    </row>
    <row r="112" spans="2:17" x14ac:dyDescent="0.2">
      <c r="B112" s="105"/>
      <c r="C112" s="65"/>
      <c r="D112" s="65"/>
      <c r="E112" s="105"/>
      <c r="F112" s="105"/>
      <c r="G112" s="156"/>
      <c r="H112" s="105"/>
      <c r="I112" s="65"/>
      <c r="J112" s="65"/>
      <c r="K112" s="105"/>
      <c r="L112" s="105"/>
      <c r="M112" s="156"/>
      <c r="N112" s="105"/>
      <c r="O112" s="112"/>
      <c r="P112" s="112"/>
      <c r="Q112" s="112"/>
    </row>
    <row r="113" spans="2:17" x14ac:dyDescent="0.2">
      <c r="B113" s="105"/>
      <c r="C113" s="65"/>
      <c r="D113" s="65"/>
      <c r="E113" s="105"/>
      <c r="F113" s="105"/>
      <c r="G113" s="156"/>
      <c r="H113" s="105"/>
      <c r="I113" s="65"/>
      <c r="J113" s="65"/>
      <c r="K113" s="105"/>
      <c r="L113" s="105"/>
      <c r="M113" s="156"/>
      <c r="N113" s="105"/>
      <c r="O113" s="112"/>
      <c r="P113" s="112"/>
      <c r="Q113" s="112"/>
    </row>
    <row r="114" spans="2:17" x14ac:dyDescent="0.2">
      <c r="B114" s="105"/>
      <c r="C114" s="65"/>
      <c r="D114" s="65"/>
      <c r="E114" s="105"/>
      <c r="F114" s="105"/>
      <c r="G114" s="156"/>
      <c r="H114" s="105"/>
      <c r="I114" s="65"/>
      <c r="J114" s="65"/>
      <c r="K114" s="105"/>
      <c r="L114" s="105"/>
      <c r="M114" s="156"/>
      <c r="N114" s="105"/>
      <c r="O114" s="112"/>
      <c r="P114" s="112"/>
      <c r="Q114" s="112"/>
    </row>
    <row r="115" spans="2:17" x14ac:dyDescent="0.2">
      <c r="B115" s="105"/>
      <c r="C115" s="65"/>
      <c r="D115" s="65"/>
      <c r="E115" s="105"/>
      <c r="F115" s="105"/>
      <c r="G115" s="156"/>
      <c r="H115" s="105"/>
      <c r="I115" s="65"/>
      <c r="J115" s="65"/>
      <c r="K115" s="105"/>
      <c r="L115" s="105"/>
      <c r="M115" s="156"/>
      <c r="N115" s="105"/>
      <c r="O115" s="112"/>
      <c r="P115" s="112"/>
      <c r="Q115" s="112"/>
    </row>
    <row r="116" spans="2:17" x14ac:dyDescent="0.2">
      <c r="B116" s="105"/>
      <c r="C116" s="65"/>
      <c r="D116" s="65"/>
      <c r="E116" s="105"/>
      <c r="F116" s="105"/>
      <c r="G116" s="156"/>
      <c r="H116" s="105"/>
      <c r="I116" s="65"/>
      <c r="J116" s="65"/>
      <c r="K116" s="105"/>
      <c r="L116" s="105"/>
      <c r="M116" s="156"/>
      <c r="N116" s="105"/>
      <c r="O116" s="112"/>
      <c r="P116" s="112"/>
      <c r="Q116" s="112"/>
    </row>
    <row r="117" spans="2:17" x14ac:dyDescent="0.2">
      <c r="B117" s="105"/>
      <c r="C117" s="65"/>
      <c r="D117" s="65"/>
      <c r="E117" s="105"/>
      <c r="F117" s="105"/>
      <c r="G117" s="156"/>
      <c r="H117" s="105"/>
      <c r="I117" s="65"/>
      <c r="J117" s="65"/>
      <c r="K117" s="105"/>
      <c r="L117" s="105"/>
      <c r="M117" s="156"/>
      <c r="N117" s="105"/>
      <c r="O117" s="112"/>
      <c r="P117" s="112"/>
      <c r="Q117" s="112"/>
    </row>
    <row r="118" spans="2:17" x14ac:dyDescent="0.2">
      <c r="B118" s="105"/>
      <c r="C118" s="65"/>
      <c r="D118" s="65"/>
      <c r="E118" s="105"/>
      <c r="F118" s="105"/>
      <c r="G118" s="156"/>
      <c r="H118" s="105"/>
      <c r="I118" s="65"/>
      <c r="J118" s="65"/>
      <c r="K118" s="105"/>
      <c r="L118" s="105"/>
      <c r="M118" s="156"/>
      <c r="N118" s="105"/>
      <c r="O118" s="112"/>
      <c r="P118" s="112"/>
      <c r="Q118" s="112"/>
    </row>
    <row r="119" spans="2:17" x14ac:dyDescent="0.2">
      <c r="B119" s="105"/>
      <c r="C119" s="65"/>
      <c r="D119" s="65"/>
      <c r="E119" s="105"/>
      <c r="F119" s="105"/>
      <c r="G119" s="156"/>
      <c r="H119" s="105"/>
      <c r="I119" s="65"/>
      <c r="J119" s="65"/>
      <c r="K119" s="105"/>
      <c r="L119" s="105"/>
      <c r="M119" s="156"/>
      <c r="N119" s="105"/>
      <c r="O119" s="112"/>
      <c r="P119" s="112"/>
      <c r="Q119" s="112"/>
    </row>
    <row r="120" spans="2:17" x14ac:dyDescent="0.2">
      <c r="B120" s="105"/>
      <c r="C120" s="65"/>
      <c r="D120" s="65"/>
      <c r="E120" s="105"/>
      <c r="F120" s="105"/>
      <c r="G120" s="156"/>
      <c r="H120" s="105"/>
      <c r="I120" s="65"/>
      <c r="J120" s="65"/>
      <c r="K120" s="105"/>
      <c r="L120" s="105"/>
      <c r="M120" s="156"/>
      <c r="N120" s="105"/>
      <c r="O120" s="112"/>
      <c r="P120" s="112"/>
      <c r="Q120" s="112"/>
    </row>
    <row r="121" spans="2:17" x14ac:dyDescent="0.2">
      <c r="B121" s="105"/>
      <c r="C121" s="65"/>
      <c r="D121" s="65"/>
      <c r="E121" s="105"/>
      <c r="F121" s="105"/>
      <c r="G121" s="156"/>
      <c r="H121" s="105"/>
      <c r="I121" s="65"/>
      <c r="J121" s="65"/>
      <c r="K121" s="105"/>
      <c r="L121" s="105"/>
      <c r="M121" s="156"/>
      <c r="N121" s="105"/>
      <c r="O121" s="112"/>
      <c r="P121" s="112"/>
      <c r="Q121" s="112"/>
    </row>
    <row r="122" spans="2:17" x14ac:dyDescent="0.2">
      <c r="B122" s="105"/>
      <c r="C122" s="65"/>
      <c r="D122" s="65"/>
      <c r="E122" s="105"/>
      <c r="F122" s="105"/>
      <c r="G122" s="156"/>
      <c r="H122" s="105"/>
      <c r="I122" s="65"/>
      <c r="J122" s="65"/>
      <c r="K122" s="105"/>
      <c r="L122" s="105"/>
      <c r="M122" s="156"/>
      <c r="N122" s="105"/>
      <c r="O122" s="112"/>
      <c r="P122" s="112"/>
      <c r="Q122" s="112"/>
    </row>
    <row r="123" spans="2:17" x14ac:dyDescent="0.2">
      <c r="B123" s="105"/>
      <c r="C123" s="65"/>
      <c r="D123" s="65"/>
      <c r="E123" s="105"/>
      <c r="F123" s="105"/>
      <c r="G123" s="156"/>
      <c r="H123" s="105"/>
      <c r="I123" s="65"/>
      <c r="J123" s="65"/>
      <c r="K123" s="105"/>
      <c r="L123" s="105"/>
      <c r="M123" s="156"/>
      <c r="N123" s="105"/>
      <c r="O123" s="112"/>
      <c r="P123" s="112"/>
      <c r="Q123" s="112"/>
    </row>
    <row r="124" spans="2:17" x14ac:dyDescent="0.2">
      <c r="B124" s="105"/>
      <c r="C124" s="65"/>
      <c r="D124" s="65"/>
      <c r="E124" s="105"/>
      <c r="F124" s="105"/>
      <c r="G124" s="156"/>
      <c r="H124" s="105"/>
      <c r="I124" s="65"/>
      <c r="J124" s="65"/>
      <c r="K124" s="105"/>
      <c r="L124" s="105"/>
      <c r="M124" s="156"/>
      <c r="N124" s="105"/>
      <c r="O124" s="112"/>
      <c r="P124" s="112"/>
      <c r="Q124" s="112"/>
    </row>
    <row r="125" spans="2:17" x14ac:dyDescent="0.2">
      <c r="B125" s="105"/>
      <c r="C125" s="65"/>
      <c r="D125" s="65"/>
      <c r="E125" s="105"/>
      <c r="F125" s="105"/>
      <c r="G125" s="156"/>
      <c r="H125" s="105"/>
      <c r="I125" s="65"/>
      <c r="J125" s="65"/>
      <c r="K125" s="105"/>
      <c r="L125" s="105"/>
      <c r="M125" s="156"/>
      <c r="N125" s="105"/>
      <c r="O125" s="112"/>
      <c r="P125" s="112"/>
      <c r="Q125" s="112"/>
    </row>
    <row r="126" spans="2:17" x14ac:dyDescent="0.2">
      <c r="B126" s="105"/>
      <c r="C126" s="65"/>
      <c r="D126" s="65"/>
      <c r="E126" s="105"/>
      <c r="F126" s="105"/>
      <c r="G126" s="156"/>
      <c r="H126" s="105"/>
      <c r="I126" s="65"/>
      <c r="J126" s="65"/>
      <c r="K126" s="105"/>
      <c r="L126" s="105"/>
      <c r="M126" s="156"/>
      <c r="N126" s="105"/>
      <c r="O126" s="112"/>
      <c r="P126" s="112"/>
      <c r="Q126" s="112"/>
    </row>
    <row r="127" spans="2:17" x14ac:dyDescent="0.2">
      <c r="B127" s="105"/>
      <c r="C127" s="65"/>
      <c r="D127" s="65"/>
      <c r="E127" s="105"/>
      <c r="F127" s="105"/>
      <c r="G127" s="156"/>
      <c r="H127" s="105"/>
      <c r="I127" s="65"/>
      <c r="J127" s="65"/>
      <c r="K127" s="105"/>
      <c r="L127" s="105"/>
      <c r="M127" s="156"/>
      <c r="N127" s="105"/>
      <c r="O127" s="112"/>
      <c r="P127" s="112"/>
      <c r="Q127" s="112"/>
    </row>
    <row r="128" spans="2:17" x14ac:dyDescent="0.2">
      <c r="B128" s="105"/>
      <c r="C128" s="65"/>
      <c r="D128" s="65"/>
      <c r="E128" s="105"/>
      <c r="F128" s="105"/>
      <c r="G128" s="156"/>
      <c r="H128" s="105"/>
      <c r="I128" s="65"/>
      <c r="J128" s="65"/>
      <c r="K128" s="105"/>
      <c r="L128" s="105"/>
      <c r="M128" s="156"/>
      <c r="N128" s="105"/>
      <c r="O128" s="112"/>
      <c r="P128" s="112"/>
      <c r="Q128" s="112"/>
    </row>
    <row r="129" spans="2:17" x14ac:dyDescent="0.2">
      <c r="B129" s="105"/>
      <c r="C129" s="65"/>
      <c r="D129" s="65"/>
      <c r="E129" s="105"/>
      <c r="F129" s="105"/>
      <c r="G129" s="156"/>
      <c r="H129" s="105"/>
      <c r="I129" s="65"/>
      <c r="J129" s="65"/>
      <c r="K129" s="105"/>
      <c r="L129" s="105"/>
      <c r="M129" s="156"/>
      <c r="N129" s="105"/>
      <c r="O129" s="112"/>
      <c r="P129" s="112"/>
      <c r="Q129" s="112"/>
    </row>
    <row r="130" spans="2:17" x14ac:dyDescent="0.2">
      <c r="B130" s="105"/>
      <c r="C130" s="65"/>
      <c r="D130" s="65"/>
      <c r="E130" s="105"/>
      <c r="F130" s="105"/>
      <c r="G130" s="156"/>
      <c r="H130" s="105"/>
      <c r="I130" s="65"/>
      <c r="J130" s="65"/>
      <c r="K130" s="105"/>
      <c r="L130" s="105"/>
      <c r="M130" s="156"/>
      <c r="N130" s="105"/>
      <c r="O130" s="112"/>
      <c r="P130" s="112"/>
      <c r="Q130" s="112"/>
    </row>
    <row r="131" spans="2:17" x14ac:dyDescent="0.2">
      <c r="B131" s="105"/>
      <c r="C131" s="65"/>
      <c r="D131" s="65"/>
      <c r="E131" s="105"/>
      <c r="F131" s="105"/>
      <c r="G131" s="156"/>
      <c r="H131" s="105"/>
      <c r="I131" s="65"/>
      <c r="J131" s="65"/>
      <c r="K131" s="105"/>
      <c r="L131" s="105"/>
      <c r="M131" s="156"/>
      <c r="N131" s="105"/>
      <c r="O131" s="112"/>
      <c r="P131" s="112"/>
      <c r="Q131" s="112"/>
    </row>
    <row r="132" spans="2:17" x14ac:dyDescent="0.2">
      <c r="B132" s="105"/>
      <c r="C132" s="65"/>
      <c r="D132" s="65"/>
      <c r="E132" s="105"/>
      <c r="F132" s="105"/>
      <c r="G132" s="156"/>
      <c r="H132" s="105"/>
      <c r="I132" s="65"/>
      <c r="J132" s="65"/>
      <c r="K132" s="105"/>
      <c r="L132" s="105"/>
      <c r="M132" s="156"/>
      <c r="N132" s="105"/>
      <c r="O132" s="112"/>
      <c r="P132" s="112"/>
      <c r="Q132" s="112"/>
    </row>
    <row r="133" spans="2:17" x14ac:dyDescent="0.2">
      <c r="B133" s="105"/>
      <c r="C133" s="65"/>
      <c r="D133" s="65"/>
      <c r="E133" s="105"/>
      <c r="F133" s="105"/>
      <c r="G133" s="156"/>
      <c r="H133" s="105"/>
      <c r="I133" s="65"/>
      <c r="J133" s="65"/>
      <c r="K133" s="105"/>
      <c r="L133" s="105"/>
      <c r="M133" s="156"/>
      <c r="N133" s="105"/>
      <c r="O133" s="112"/>
      <c r="P133" s="112"/>
      <c r="Q133" s="112"/>
    </row>
    <row r="134" spans="2:17" x14ac:dyDescent="0.2">
      <c r="B134" s="105"/>
      <c r="C134" s="65"/>
      <c r="D134" s="65"/>
      <c r="E134" s="105"/>
      <c r="F134" s="105"/>
      <c r="G134" s="156"/>
      <c r="H134" s="105"/>
      <c r="I134" s="65"/>
      <c r="J134" s="65"/>
      <c r="K134" s="105"/>
      <c r="L134" s="105"/>
      <c r="M134" s="156"/>
      <c r="N134" s="105"/>
      <c r="O134" s="112"/>
      <c r="P134" s="112"/>
      <c r="Q134" s="112"/>
    </row>
    <row r="135" spans="2:17" x14ac:dyDescent="0.2">
      <c r="B135" s="105"/>
      <c r="C135" s="65"/>
      <c r="D135" s="65"/>
      <c r="E135" s="105"/>
      <c r="F135" s="105"/>
      <c r="G135" s="156"/>
      <c r="H135" s="105"/>
      <c r="I135" s="65"/>
      <c r="J135" s="65"/>
      <c r="K135" s="105"/>
      <c r="L135" s="105"/>
      <c r="M135" s="156"/>
      <c r="N135" s="105"/>
      <c r="O135" s="112"/>
      <c r="P135" s="112"/>
      <c r="Q135" s="112"/>
    </row>
    <row r="136" spans="2:17" x14ac:dyDescent="0.2">
      <c r="B136" s="105"/>
      <c r="C136" s="65"/>
      <c r="D136" s="65"/>
      <c r="E136" s="105"/>
      <c r="F136" s="105"/>
      <c r="G136" s="156"/>
      <c r="H136" s="105"/>
      <c r="I136" s="65"/>
      <c r="J136" s="65"/>
      <c r="K136" s="105"/>
      <c r="L136" s="105"/>
      <c r="M136" s="156"/>
      <c r="N136" s="105"/>
      <c r="O136" s="112"/>
      <c r="P136" s="112"/>
      <c r="Q136" s="112"/>
    </row>
    <row r="137" spans="2:17" x14ac:dyDescent="0.2">
      <c r="B137" s="105"/>
      <c r="C137" s="65"/>
      <c r="D137" s="65"/>
      <c r="E137" s="105"/>
      <c r="F137" s="105"/>
      <c r="G137" s="156"/>
      <c r="H137" s="105"/>
      <c r="I137" s="65"/>
      <c r="J137" s="65"/>
      <c r="K137" s="105"/>
      <c r="L137" s="105"/>
      <c r="M137" s="156"/>
      <c r="N137" s="105"/>
      <c r="O137" s="112"/>
      <c r="P137" s="112"/>
      <c r="Q137" s="112"/>
    </row>
    <row r="138" spans="2:17" x14ac:dyDescent="0.2">
      <c r="B138" s="105"/>
      <c r="C138" s="65"/>
      <c r="D138" s="65"/>
      <c r="E138" s="105"/>
      <c r="F138" s="105"/>
      <c r="G138" s="156"/>
      <c r="H138" s="105"/>
      <c r="I138" s="65"/>
      <c r="J138" s="65"/>
      <c r="K138" s="105"/>
      <c r="L138" s="105"/>
      <c r="M138" s="156"/>
      <c r="N138" s="105"/>
      <c r="O138" s="112"/>
      <c r="P138" s="112"/>
      <c r="Q138" s="112"/>
    </row>
    <row r="139" spans="2:17" x14ac:dyDescent="0.2">
      <c r="B139" s="105"/>
      <c r="C139" s="65"/>
      <c r="D139" s="65"/>
      <c r="E139" s="105"/>
      <c r="F139" s="105"/>
      <c r="G139" s="156"/>
      <c r="H139" s="105"/>
      <c r="I139" s="65"/>
      <c r="J139" s="65"/>
      <c r="K139" s="105"/>
      <c r="L139" s="105"/>
      <c r="M139" s="156"/>
      <c r="N139" s="105"/>
      <c r="O139" s="112"/>
      <c r="P139" s="112"/>
      <c r="Q139" s="112"/>
    </row>
    <row r="140" spans="2:17" x14ac:dyDescent="0.2">
      <c r="B140" s="105"/>
      <c r="C140" s="65"/>
      <c r="D140" s="65"/>
      <c r="E140" s="105"/>
      <c r="F140" s="105"/>
      <c r="G140" s="156"/>
      <c r="H140" s="105"/>
      <c r="I140" s="65"/>
      <c r="J140" s="65"/>
      <c r="K140" s="105"/>
      <c r="L140" s="105"/>
      <c r="M140" s="156"/>
      <c r="N140" s="105"/>
      <c r="O140" s="112"/>
      <c r="P140" s="112"/>
      <c r="Q140" s="112"/>
    </row>
    <row r="141" spans="2:17" x14ac:dyDescent="0.2">
      <c r="B141" s="105"/>
      <c r="C141" s="65"/>
      <c r="D141" s="65"/>
      <c r="E141" s="105"/>
      <c r="F141" s="105"/>
      <c r="G141" s="156"/>
      <c r="H141" s="105"/>
      <c r="I141" s="65"/>
      <c r="J141" s="65"/>
      <c r="K141" s="105"/>
      <c r="L141" s="105"/>
      <c r="M141" s="156"/>
      <c r="N141" s="105"/>
      <c r="O141" s="112"/>
      <c r="P141" s="112"/>
      <c r="Q141" s="112"/>
    </row>
    <row r="142" spans="2:17" x14ac:dyDescent="0.2">
      <c r="B142" s="105"/>
      <c r="C142" s="65"/>
      <c r="D142" s="65"/>
      <c r="E142" s="105"/>
      <c r="F142" s="105"/>
      <c r="G142" s="156"/>
      <c r="H142" s="105"/>
      <c r="I142" s="65"/>
      <c r="J142" s="65"/>
      <c r="K142" s="105"/>
      <c r="L142" s="105"/>
      <c r="M142" s="156"/>
      <c r="N142" s="105"/>
      <c r="O142" s="112"/>
      <c r="P142" s="112"/>
      <c r="Q142" s="112"/>
    </row>
    <row r="143" spans="2:17" x14ac:dyDescent="0.2">
      <c r="B143" s="105"/>
      <c r="C143" s="65"/>
      <c r="D143" s="65"/>
      <c r="E143" s="105"/>
      <c r="F143" s="105"/>
      <c r="G143" s="156"/>
      <c r="H143" s="105"/>
      <c r="I143" s="65"/>
      <c r="J143" s="65"/>
      <c r="K143" s="105"/>
      <c r="L143" s="105"/>
      <c r="M143" s="156"/>
      <c r="N143" s="105"/>
      <c r="O143" s="112"/>
      <c r="P143" s="112"/>
      <c r="Q143" s="112"/>
    </row>
    <row r="144" spans="2:17" x14ac:dyDescent="0.2">
      <c r="B144" s="105"/>
      <c r="C144" s="65"/>
      <c r="D144" s="65"/>
      <c r="E144" s="105"/>
      <c r="F144" s="105"/>
      <c r="G144" s="156"/>
      <c r="H144" s="105"/>
      <c r="I144" s="65"/>
      <c r="J144" s="65"/>
      <c r="K144" s="105"/>
      <c r="L144" s="105"/>
      <c r="M144" s="156"/>
      <c r="N144" s="105"/>
      <c r="O144" s="112"/>
      <c r="P144" s="112"/>
      <c r="Q144" s="112"/>
    </row>
    <row r="145" spans="2:17" x14ac:dyDescent="0.2">
      <c r="B145" s="105"/>
      <c r="C145" s="65"/>
      <c r="D145" s="65"/>
      <c r="E145" s="105"/>
      <c r="F145" s="105"/>
      <c r="G145" s="156"/>
      <c r="H145" s="105"/>
      <c r="I145" s="65"/>
      <c r="J145" s="65"/>
      <c r="K145" s="105"/>
      <c r="L145" s="105"/>
      <c r="M145" s="156"/>
      <c r="N145" s="105"/>
      <c r="O145" s="112"/>
      <c r="P145" s="112"/>
      <c r="Q145" s="112"/>
    </row>
    <row r="146" spans="2:17" x14ac:dyDescent="0.2">
      <c r="B146" s="105"/>
      <c r="C146" s="65"/>
      <c r="D146" s="65"/>
      <c r="E146" s="105"/>
      <c r="F146" s="105"/>
      <c r="G146" s="156"/>
      <c r="H146" s="105"/>
      <c r="I146" s="65"/>
      <c r="J146" s="65"/>
      <c r="K146" s="105"/>
      <c r="L146" s="105"/>
      <c r="M146" s="156"/>
      <c r="N146" s="105"/>
      <c r="O146" s="112"/>
      <c r="P146" s="112"/>
      <c r="Q146" s="112"/>
    </row>
    <row r="147" spans="2:17" x14ac:dyDescent="0.2">
      <c r="B147" s="105"/>
      <c r="C147" s="65"/>
      <c r="D147" s="65"/>
      <c r="E147" s="105"/>
      <c r="F147" s="105"/>
      <c r="G147" s="156"/>
      <c r="H147" s="105"/>
      <c r="I147" s="65"/>
      <c r="J147" s="65"/>
      <c r="K147" s="105"/>
      <c r="L147" s="105"/>
      <c r="M147" s="156"/>
      <c r="N147" s="105"/>
      <c r="O147" s="112"/>
      <c r="P147" s="112"/>
      <c r="Q147" s="112"/>
    </row>
    <row r="148" spans="2:17" x14ac:dyDescent="0.2">
      <c r="B148" s="105"/>
      <c r="C148" s="65"/>
      <c r="D148" s="65"/>
      <c r="E148" s="105"/>
      <c r="F148" s="105"/>
      <c r="G148" s="156"/>
      <c r="H148" s="105"/>
      <c r="I148" s="65"/>
      <c r="J148" s="65"/>
      <c r="K148" s="105"/>
      <c r="L148" s="105"/>
      <c r="M148" s="156"/>
      <c r="N148" s="105"/>
      <c r="O148" s="112"/>
      <c r="P148" s="112"/>
      <c r="Q148" s="112"/>
    </row>
    <row r="149" spans="2:17" x14ac:dyDescent="0.2">
      <c r="B149" s="105"/>
      <c r="C149" s="65"/>
      <c r="D149" s="65"/>
      <c r="E149" s="105"/>
      <c r="F149" s="105"/>
      <c r="G149" s="156"/>
      <c r="H149" s="105"/>
      <c r="I149" s="65"/>
      <c r="J149" s="65"/>
      <c r="K149" s="105"/>
      <c r="L149" s="105"/>
      <c r="M149" s="156"/>
      <c r="N149" s="105"/>
      <c r="O149" s="112"/>
      <c r="P149" s="112"/>
      <c r="Q149" s="112"/>
    </row>
    <row r="150" spans="2:17" x14ac:dyDescent="0.2">
      <c r="B150" s="105"/>
      <c r="C150" s="65"/>
      <c r="D150" s="65"/>
      <c r="E150" s="105"/>
      <c r="F150" s="105"/>
      <c r="G150" s="156"/>
      <c r="H150" s="105"/>
      <c r="I150" s="65"/>
      <c r="J150" s="65"/>
      <c r="K150" s="105"/>
      <c r="L150" s="105"/>
      <c r="M150" s="156"/>
      <c r="N150" s="105"/>
      <c r="O150" s="112"/>
      <c r="P150" s="112"/>
      <c r="Q150" s="112"/>
    </row>
    <row r="151" spans="2:17" x14ac:dyDescent="0.2">
      <c r="B151" s="105"/>
      <c r="C151" s="65"/>
      <c r="D151" s="65"/>
      <c r="E151" s="105"/>
      <c r="F151" s="105"/>
      <c r="G151" s="156"/>
      <c r="H151" s="105"/>
      <c r="I151" s="65"/>
      <c r="J151" s="65"/>
      <c r="K151" s="105"/>
      <c r="L151" s="105"/>
      <c r="M151" s="156"/>
      <c r="N151" s="105"/>
      <c r="O151" s="112"/>
      <c r="P151" s="112"/>
      <c r="Q151" s="112"/>
    </row>
    <row r="152" spans="2:17" x14ac:dyDescent="0.2">
      <c r="B152" s="105"/>
      <c r="C152" s="65"/>
      <c r="D152" s="65"/>
      <c r="E152" s="105"/>
      <c r="F152" s="105"/>
      <c r="G152" s="156"/>
      <c r="H152" s="105"/>
      <c r="I152" s="65"/>
      <c r="J152" s="65"/>
      <c r="K152" s="105"/>
      <c r="L152" s="105"/>
      <c r="M152" s="156"/>
      <c r="N152" s="105"/>
      <c r="O152" s="112"/>
      <c r="P152" s="112"/>
      <c r="Q152" s="112"/>
    </row>
    <row r="153" spans="2:17" x14ac:dyDescent="0.2">
      <c r="B153" s="105"/>
      <c r="C153" s="65"/>
      <c r="D153" s="65"/>
      <c r="E153" s="105"/>
      <c r="F153" s="105"/>
      <c r="G153" s="156"/>
      <c r="H153" s="105"/>
      <c r="I153" s="65"/>
      <c r="J153" s="65"/>
      <c r="K153" s="105"/>
      <c r="L153" s="105"/>
      <c r="M153" s="156"/>
      <c r="N153" s="105"/>
      <c r="O153" s="112"/>
      <c r="P153" s="112"/>
      <c r="Q153" s="112"/>
    </row>
    <row r="154" spans="2:17" x14ac:dyDescent="0.2">
      <c r="B154" s="105"/>
      <c r="C154" s="65"/>
      <c r="D154" s="65"/>
      <c r="E154" s="105"/>
      <c r="F154" s="105"/>
      <c r="G154" s="156"/>
      <c r="H154" s="105"/>
      <c r="I154" s="65"/>
      <c r="J154" s="65"/>
      <c r="K154" s="105"/>
      <c r="L154" s="105"/>
      <c r="M154" s="156"/>
      <c r="N154" s="105"/>
      <c r="O154" s="112"/>
      <c r="P154" s="112"/>
      <c r="Q154" s="112"/>
    </row>
    <row r="155" spans="2:17" x14ac:dyDescent="0.2">
      <c r="B155" s="105"/>
      <c r="C155" s="65"/>
      <c r="D155" s="65"/>
      <c r="E155" s="105"/>
      <c r="F155" s="105"/>
      <c r="G155" s="156"/>
      <c r="H155" s="105"/>
      <c r="I155" s="65"/>
      <c r="J155" s="65"/>
      <c r="K155" s="105"/>
      <c r="L155" s="105"/>
      <c r="M155" s="156"/>
      <c r="N155" s="105"/>
      <c r="O155" s="112"/>
      <c r="P155" s="112"/>
      <c r="Q155" s="112"/>
    </row>
    <row r="156" spans="2:17" x14ac:dyDescent="0.2">
      <c r="B156" s="105"/>
      <c r="C156" s="65"/>
      <c r="D156" s="65"/>
      <c r="E156" s="105"/>
      <c r="F156" s="105"/>
      <c r="G156" s="156"/>
      <c r="H156" s="105"/>
      <c r="I156" s="65"/>
      <c r="J156" s="65"/>
      <c r="K156" s="105"/>
      <c r="L156" s="105"/>
      <c r="M156" s="156"/>
      <c r="N156" s="105"/>
      <c r="O156" s="112"/>
      <c r="P156" s="112"/>
      <c r="Q156" s="112"/>
    </row>
    <row r="157" spans="2:17" x14ac:dyDescent="0.2">
      <c r="B157" s="105"/>
      <c r="C157" s="65"/>
      <c r="D157" s="65"/>
      <c r="E157" s="105"/>
      <c r="F157" s="105"/>
      <c r="G157" s="156"/>
      <c r="H157" s="105"/>
      <c r="I157" s="65"/>
      <c r="J157" s="65"/>
      <c r="K157" s="105"/>
      <c r="L157" s="105"/>
      <c r="M157" s="156"/>
      <c r="N157" s="105"/>
      <c r="O157" s="112"/>
      <c r="P157" s="112"/>
      <c r="Q157" s="112"/>
    </row>
    <row r="158" spans="2:17" x14ac:dyDescent="0.2">
      <c r="B158" s="105"/>
      <c r="C158" s="65"/>
      <c r="D158" s="65"/>
      <c r="E158" s="105"/>
      <c r="F158" s="105"/>
      <c r="G158" s="156"/>
      <c r="H158" s="105"/>
      <c r="I158" s="65"/>
      <c r="J158" s="65"/>
      <c r="K158" s="105"/>
      <c r="L158" s="105"/>
      <c r="M158" s="156"/>
      <c r="N158" s="105"/>
      <c r="O158" s="112"/>
      <c r="P158" s="112"/>
      <c r="Q158" s="112"/>
    </row>
    <row r="159" spans="2:17" x14ac:dyDescent="0.2">
      <c r="B159" s="105"/>
      <c r="C159" s="65"/>
      <c r="D159" s="65"/>
      <c r="E159" s="105"/>
      <c r="F159" s="105"/>
      <c r="G159" s="156"/>
      <c r="H159" s="105"/>
      <c r="I159" s="65"/>
      <c r="J159" s="65"/>
      <c r="K159" s="105"/>
      <c r="L159" s="105"/>
      <c r="M159" s="156"/>
      <c r="N159" s="105"/>
      <c r="O159" s="112"/>
      <c r="P159" s="112"/>
      <c r="Q159" s="112"/>
    </row>
    <row r="160" spans="2:17" x14ac:dyDescent="0.2">
      <c r="B160" s="105"/>
      <c r="C160" s="65"/>
      <c r="D160" s="65"/>
      <c r="E160" s="105"/>
      <c r="F160" s="105"/>
      <c r="G160" s="156"/>
      <c r="H160" s="105"/>
      <c r="I160" s="65"/>
      <c r="J160" s="65"/>
      <c r="K160" s="105"/>
      <c r="L160" s="105"/>
      <c r="M160" s="156"/>
      <c r="N160" s="105"/>
      <c r="O160" s="112"/>
      <c r="P160" s="112"/>
      <c r="Q160" s="112"/>
    </row>
    <row r="161" spans="2:17" x14ac:dyDescent="0.2">
      <c r="B161" s="105"/>
      <c r="C161" s="65"/>
      <c r="D161" s="65"/>
      <c r="E161" s="105"/>
      <c r="F161" s="105"/>
      <c r="G161" s="156"/>
      <c r="H161" s="105"/>
      <c r="I161" s="65"/>
      <c r="J161" s="65"/>
      <c r="K161" s="105"/>
      <c r="L161" s="105"/>
      <c r="M161" s="156"/>
      <c r="N161" s="105"/>
      <c r="O161" s="112"/>
      <c r="P161" s="112"/>
      <c r="Q161" s="112"/>
    </row>
    <row r="162" spans="2:17" x14ac:dyDescent="0.2">
      <c r="B162" s="105"/>
      <c r="C162" s="65"/>
      <c r="D162" s="65"/>
      <c r="E162" s="105"/>
      <c r="F162" s="105"/>
      <c r="G162" s="156"/>
      <c r="H162" s="105"/>
      <c r="I162" s="65"/>
      <c r="J162" s="65"/>
      <c r="K162" s="105"/>
      <c r="L162" s="105"/>
      <c r="M162" s="156"/>
      <c r="N162" s="105"/>
      <c r="O162" s="112"/>
      <c r="P162" s="112"/>
      <c r="Q162" s="112"/>
    </row>
    <row r="163" spans="2:17" x14ac:dyDescent="0.2">
      <c r="B163" s="105"/>
      <c r="C163" s="65"/>
      <c r="D163" s="65"/>
      <c r="E163" s="105"/>
      <c r="F163" s="105"/>
      <c r="G163" s="156"/>
      <c r="H163" s="105"/>
      <c r="I163" s="65"/>
      <c r="J163" s="65"/>
      <c r="K163" s="105"/>
      <c r="L163" s="105"/>
      <c r="M163" s="156"/>
      <c r="N163" s="105"/>
      <c r="O163" s="112"/>
      <c r="P163" s="112"/>
      <c r="Q163" s="112"/>
    </row>
    <row r="164" spans="2:17" x14ac:dyDescent="0.2">
      <c r="B164" s="105"/>
      <c r="C164" s="65"/>
      <c r="D164" s="65"/>
      <c r="E164" s="105"/>
      <c r="F164" s="105"/>
      <c r="G164" s="156"/>
      <c r="H164" s="105"/>
      <c r="I164" s="65"/>
      <c r="J164" s="65"/>
      <c r="K164" s="105"/>
      <c r="L164" s="105"/>
      <c r="M164" s="156"/>
      <c r="N164" s="105"/>
      <c r="O164" s="112"/>
      <c r="P164" s="112"/>
      <c r="Q164" s="112"/>
    </row>
    <row r="165" spans="2:17" x14ac:dyDescent="0.2">
      <c r="B165" s="105"/>
      <c r="C165" s="65"/>
      <c r="D165" s="65"/>
      <c r="E165" s="105"/>
      <c r="F165" s="105"/>
      <c r="G165" s="156"/>
      <c r="H165" s="105"/>
      <c r="I165" s="65"/>
      <c r="J165" s="65"/>
      <c r="K165" s="105"/>
      <c r="L165" s="105"/>
      <c r="M165" s="156"/>
      <c r="N165" s="105"/>
      <c r="O165" s="112"/>
      <c r="P165" s="112"/>
      <c r="Q165" s="112"/>
    </row>
    <row r="166" spans="2:17" x14ac:dyDescent="0.2">
      <c r="B166" s="105"/>
      <c r="C166" s="65"/>
      <c r="D166" s="65"/>
      <c r="E166" s="105"/>
      <c r="F166" s="105"/>
      <c r="G166" s="156"/>
      <c r="H166" s="105"/>
      <c r="I166" s="65"/>
      <c r="J166" s="65"/>
      <c r="K166" s="105"/>
      <c r="L166" s="105"/>
      <c r="M166" s="156"/>
      <c r="N166" s="105"/>
      <c r="O166" s="112"/>
      <c r="P166" s="112"/>
      <c r="Q166" s="112"/>
    </row>
    <row r="167" spans="2:17" x14ac:dyDescent="0.2">
      <c r="B167" s="105"/>
      <c r="C167" s="65"/>
      <c r="D167" s="65"/>
      <c r="E167" s="105"/>
      <c r="F167" s="105"/>
      <c r="G167" s="156"/>
      <c r="H167" s="105"/>
      <c r="I167" s="65"/>
      <c r="J167" s="65"/>
      <c r="K167" s="105"/>
      <c r="L167" s="105"/>
      <c r="M167" s="156"/>
      <c r="N167" s="105"/>
      <c r="O167" s="112"/>
      <c r="P167" s="112"/>
      <c r="Q167" s="112"/>
    </row>
    <row r="168" spans="2:17" x14ac:dyDescent="0.2">
      <c r="B168" s="105"/>
      <c r="C168" s="65"/>
      <c r="D168" s="65"/>
      <c r="E168" s="105"/>
      <c r="F168" s="105"/>
      <c r="G168" s="156"/>
      <c r="H168" s="105"/>
      <c r="I168" s="65"/>
      <c r="J168" s="65"/>
      <c r="K168" s="105"/>
      <c r="L168" s="105"/>
      <c r="M168" s="156"/>
      <c r="N168" s="105"/>
      <c r="O168" s="112"/>
      <c r="P168" s="112"/>
      <c r="Q168" s="112"/>
    </row>
    <row r="169" spans="2:17" x14ac:dyDescent="0.2">
      <c r="B169" s="105"/>
      <c r="C169" s="65"/>
      <c r="D169" s="65"/>
      <c r="E169" s="105"/>
      <c r="F169" s="105"/>
      <c r="G169" s="156"/>
      <c r="H169" s="105"/>
      <c r="I169" s="65"/>
      <c r="J169" s="65"/>
      <c r="K169" s="105"/>
      <c r="L169" s="105"/>
      <c r="M169" s="156"/>
      <c r="N169" s="105"/>
      <c r="O169" s="112"/>
      <c r="P169" s="112"/>
      <c r="Q169" s="112"/>
    </row>
    <row r="170" spans="2:17" x14ac:dyDescent="0.2">
      <c r="B170" s="105"/>
      <c r="C170" s="65"/>
      <c r="D170" s="65"/>
      <c r="E170" s="105"/>
      <c r="F170" s="105"/>
      <c r="G170" s="156"/>
      <c r="H170" s="105"/>
      <c r="I170" s="65"/>
      <c r="J170" s="65"/>
      <c r="K170" s="105"/>
      <c r="L170" s="105"/>
      <c r="M170" s="156"/>
      <c r="N170" s="105"/>
      <c r="O170" s="112"/>
      <c r="P170" s="112"/>
      <c r="Q170" s="112"/>
    </row>
    <row r="171" spans="2:17" x14ac:dyDescent="0.2">
      <c r="B171" s="105"/>
      <c r="C171" s="65"/>
      <c r="D171" s="65"/>
      <c r="E171" s="105"/>
      <c r="F171" s="105"/>
      <c r="G171" s="156"/>
      <c r="H171" s="105"/>
      <c r="I171" s="65"/>
      <c r="J171" s="65"/>
      <c r="K171" s="105"/>
      <c r="L171" s="105"/>
      <c r="M171" s="156"/>
      <c r="N171" s="105"/>
      <c r="O171" s="112"/>
      <c r="P171" s="112"/>
      <c r="Q171" s="112"/>
    </row>
    <row r="172" spans="2:17" x14ac:dyDescent="0.2">
      <c r="B172" s="105"/>
      <c r="C172" s="65"/>
      <c r="D172" s="65"/>
      <c r="E172" s="105"/>
      <c r="F172" s="105"/>
      <c r="G172" s="156"/>
      <c r="H172" s="105"/>
      <c r="I172" s="65"/>
      <c r="J172" s="65"/>
      <c r="K172" s="105"/>
      <c r="L172" s="105"/>
      <c r="M172" s="156"/>
      <c r="N172" s="105"/>
      <c r="O172" s="112"/>
      <c r="P172" s="112"/>
      <c r="Q172" s="112"/>
    </row>
    <row r="173" spans="2:17" x14ac:dyDescent="0.2">
      <c r="B173" s="105"/>
      <c r="C173" s="65"/>
      <c r="D173" s="65"/>
      <c r="E173" s="105"/>
      <c r="F173" s="105"/>
      <c r="G173" s="156"/>
      <c r="H173" s="105"/>
      <c r="I173" s="65"/>
      <c r="J173" s="65"/>
      <c r="K173" s="105"/>
      <c r="L173" s="105"/>
      <c r="M173" s="156"/>
      <c r="N173" s="105"/>
      <c r="O173" s="112"/>
      <c r="P173" s="112"/>
      <c r="Q173" s="112"/>
    </row>
    <row r="174" spans="2:17" x14ac:dyDescent="0.2">
      <c r="B174" s="105"/>
      <c r="C174" s="65"/>
      <c r="D174" s="65"/>
      <c r="E174" s="105"/>
      <c r="F174" s="105"/>
      <c r="G174" s="156"/>
      <c r="H174" s="105"/>
      <c r="I174" s="65"/>
      <c r="J174" s="65"/>
      <c r="K174" s="105"/>
      <c r="L174" s="105"/>
      <c r="M174" s="156"/>
      <c r="N174" s="105"/>
      <c r="O174" s="112"/>
      <c r="P174" s="112"/>
      <c r="Q174" s="112"/>
    </row>
    <row r="175" spans="2:17" x14ac:dyDescent="0.2">
      <c r="B175" s="105"/>
      <c r="C175" s="65"/>
      <c r="D175" s="65"/>
      <c r="E175" s="105"/>
      <c r="F175" s="105"/>
      <c r="G175" s="156"/>
      <c r="H175" s="105"/>
      <c r="I175" s="65"/>
      <c r="J175" s="65"/>
      <c r="K175" s="105"/>
      <c r="L175" s="105"/>
      <c r="M175" s="156"/>
      <c r="N175" s="105"/>
      <c r="O175" s="112"/>
      <c r="P175" s="112"/>
      <c r="Q175" s="112"/>
    </row>
    <row r="176" spans="2:17" x14ac:dyDescent="0.2">
      <c r="B176" s="105"/>
      <c r="C176" s="65"/>
      <c r="D176" s="65"/>
      <c r="E176" s="105"/>
      <c r="F176" s="105"/>
      <c r="G176" s="156"/>
      <c r="H176" s="105"/>
      <c r="I176" s="65"/>
      <c r="J176" s="65"/>
      <c r="K176" s="105"/>
      <c r="L176" s="105"/>
      <c r="M176" s="156"/>
      <c r="N176" s="105"/>
      <c r="O176" s="112"/>
      <c r="P176" s="112"/>
      <c r="Q176" s="112"/>
    </row>
    <row r="177" spans="2:17" x14ac:dyDescent="0.2">
      <c r="B177" s="105"/>
      <c r="C177" s="65"/>
      <c r="D177" s="65"/>
      <c r="E177" s="105"/>
      <c r="F177" s="105"/>
      <c r="G177" s="156"/>
      <c r="H177" s="105"/>
      <c r="I177" s="65"/>
      <c r="J177" s="65"/>
      <c r="K177" s="105"/>
      <c r="L177" s="105"/>
      <c r="M177" s="156"/>
      <c r="N177" s="105"/>
      <c r="O177" s="112"/>
      <c r="P177" s="112"/>
      <c r="Q177" s="112"/>
    </row>
    <row r="178" spans="2:17" x14ac:dyDescent="0.2">
      <c r="B178" s="105"/>
      <c r="C178" s="65"/>
      <c r="D178" s="65"/>
      <c r="E178" s="105"/>
      <c r="F178" s="105"/>
      <c r="G178" s="156"/>
      <c r="H178" s="105"/>
      <c r="I178" s="65"/>
      <c r="J178" s="65"/>
      <c r="K178" s="105"/>
      <c r="L178" s="105"/>
      <c r="M178" s="156"/>
      <c r="N178" s="105"/>
      <c r="O178" s="112"/>
      <c r="P178" s="112"/>
      <c r="Q178" s="112"/>
    </row>
    <row r="179" spans="2:17" x14ac:dyDescent="0.2">
      <c r="B179" s="105"/>
      <c r="C179" s="65"/>
      <c r="D179" s="65"/>
      <c r="E179" s="105"/>
      <c r="F179" s="105"/>
      <c r="G179" s="156"/>
      <c r="H179" s="105"/>
      <c r="I179" s="65"/>
      <c r="J179" s="65"/>
      <c r="K179" s="105"/>
      <c r="L179" s="105"/>
      <c r="M179" s="156"/>
      <c r="N179" s="105"/>
      <c r="O179" s="112"/>
      <c r="P179" s="112"/>
      <c r="Q179" s="112"/>
    </row>
    <row r="180" spans="2:17" x14ac:dyDescent="0.2">
      <c r="B180" s="105"/>
      <c r="C180" s="65"/>
      <c r="D180" s="65"/>
      <c r="E180" s="105"/>
      <c r="F180" s="105"/>
      <c r="G180" s="156"/>
      <c r="H180" s="105"/>
      <c r="I180" s="65"/>
      <c r="J180" s="65"/>
      <c r="K180" s="105"/>
      <c r="L180" s="105"/>
      <c r="M180" s="156"/>
      <c r="N180" s="105"/>
      <c r="O180" s="112"/>
      <c r="P180" s="112"/>
      <c r="Q180" s="112"/>
    </row>
    <row r="181" spans="2:17" x14ac:dyDescent="0.2">
      <c r="B181" s="105"/>
      <c r="C181" s="65"/>
      <c r="D181" s="65"/>
      <c r="E181" s="105"/>
      <c r="F181" s="105"/>
      <c r="G181" s="156"/>
      <c r="H181" s="105"/>
      <c r="I181" s="65"/>
      <c r="J181" s="65"/>
      <c r="K181" s="105"/>
      <c r="L181" s="105"/>
      <c r="M181" s="156"/>
      <c r="N181" s="105"/>
      <c r="O181" s="112"/>
      <c r="P181" s="112"/>
      <c r="Q181" s="112"/>
    </row>
    <row r="182" spans="2:17" x14ac:dyDescent="0.2">
      <c r="B182" s="105"/>
      <c r="C182" s="65"/>
      <c r="D182" s="65"/>
      <c r="E182" s="105"/>
      <c r="F182" s="105"/>
      <c r="G182" s="156"/>
      <c r="H182" s="105"/>
      <c r="I182" s="65"/>
      <c r="J182" s="65"/>
      <c r="K182" s="105"/>
      <c r="L182" s="105"/>
      <c r="M182" s="156"/>
      <c r="N182" s="105"/>
      <c r="O182" s="112"/>
      <c r="P182" s="112"/>
      <c r="Q182" s="112"/>
    </row>
    <row r="183" spans="2:17" x14ac:dyDescent="0.2">
      <c r="B183" s="105"/>
      <c r="C183" s="65"/>
      <c r="D183" s="65"/>
      <c r="E183" s="105"/>
      <c r="F183" s="105"/>
      <c r="G183" s="156"/>
      <c r="H183" s="105"/>
      <c r="I183" s="65"/>
      <c r="J183" s="65"/>
      <c r="K183" s="105"/>
      <c r="L183" s="105"/>
      <c r="M183" s="156"/>
      <c r="N183" s="105"/>
      <c r="O183" s="112"/>
      <c r="P183" s="112"/>
      <c r="Q183" s="112"/>
    </row>
    <row r="184" spans="2:17" x14ac:dyDescent="0.2">
      <c r="B184" s="105"/>
      <c r="C184" s="65"/>
      <c r="D184" s="65"/>
      <c r="E184" s="105"/>
      <c r="F184" s="105"/>
      <c r="G184" s="156"/>
      <c r="H184" s="105"/>
      <c r="I184" s="65"/>
      <c r="J184" s="65"/>
      <c r="K184" s="105"/>
      <c r="L184" s="105"/>
      <c r="M184" s="156"/>
      <c r="N184" s="105"/>
      <c r="O184" s="112"/>
      <c r="P184" s="112"/>
      <c r="Q184" s="112"/>
    </row>
    <row r="185" spans="2:17" x14ac:dyDescent="0.2">
      <c r="B185" s="105"/>
      <c r="C185" s="65"/>
      <c r="D185" s="65"/>
      <c r="E185" s="105"/>
      <c r="F185" s="105"/>
      <c r="G185" s="156"/>
      <c r="H185" s="105"/>
      <c r="I185" s="65"/>
      <c r="J185" s="65"/>
      <c r="K185" s="105"/>
      <c r="L185" s="105"/>
      <c r="M185" s="156"/>
      <c r="N185" s="105"/>
      <c r="O185" s="112"/>
      <c r="P185" s="112"/>
      <c r="Q185" s="112"/>
    </row>
    <row r="186" spans="2:17" x14ac:dyDescent="0.2">
      <c r="B186" s="105"/>
      <c r="C186" s="65"/>
      <c r="D186" s="65"/>
      <c r="E186" s="105"/>
      <c r="F186" s="105"/>
      <c r="G186" s="156"/>
      <c r="H186" s="105"/>
      <c r="I186" s="65"/>
      <c r="J186" s="65"/>
      <c r="K186" s="105"/>
      <c r="L186" s="105"/>
      <c r="M186" s="156"/>
      <c r="N186" s="105"/>
      <c r="O186" s="112"/>
      <c r="P186" s="112"/>
      <c r="Q186" s="112"/>
    </row>
    <row r="187" spans="2:17" x14ac:dyDescent="0.2">
      <c r="B187" s="105"/>
      <c r="C187" s="65"/>
      <c r="D187" s="65"/>
      <c r="E187" s="105"/>
      <c r="F187" s="105"/>
      <c r="G187" s="156"/>
      <c r="H187" s="105"/>
      <c r="I187" s="65"/>
      <c r="J187" s="65"/>
      <c r="K187" s="105"/>
      <c r="L187" s="105"/>
      <c r="M187" s="156"/>
      <c r="N187" s="105"/>
      <c r="O187" s="112"/>
      <c r="P187" s="112"/>
      <c r="Q187" s="112"/>
    </row>
    <row r="188" spans="2:17" x14ac:dyDescent="0.2">
      <c r="B188" s="105"/>
      <c r="C188" s="65"/>
      <c r="D188" s="65"/>
      <c r="E188" s="105"/>
      <c r="F188" s="105"/>
      <c r="G188" s="156"/>
      <c r="H188" s="105"/>
      <c r="I188" s="65"/>
      <c r="J188" s="65"/>
      <c r="K188" s="105"/>
      <c r="L188" s="105"/>
      <c r="M188" s="156"/>
      <c r="N188" s="105"/>
      <c r="O188" s="112"/>
      <c r="P188" s="112"/>
      <c r="Q188" s="112"/>
    </row>
    <row r="189" spans="2:17" x14ac:dyDescent="0.2">
      <c r="B189" s="105"/>
      <c r="C189" s="65"/>
      <c r="D189" s="65"/>
      <c r="E189" s="105"/>
      <c r="F189" s="105"/>
      <c r="G189" s="156"/>
      <c r="H189" s="105"/>
      <c r="I189" s="65"/>
      <c r="J189" s="65"/>
      <c r="K189" s="105"/>
      <c r="L189" s="105"/>
      <c r="M189" s="156"/>
      <c r="N189" s="105"/>
      <c r="O189" s="112"/>
      <c r="P189" s="112"/>
      <c r="Q189" s="112"/>
    </row>
    <row r="190" spans="2:17" x14ac:dyDescent="0.2">
      <c r="B190" s="105"/>
      <c r="C190" s="65"/>
      <c r="D190" s="65"/>
      <c r="E190" s="105"/>
      <c r="F190" s="105"/>
      <c r="G190" s="156"/>
      <c r="H190" s="105"/>
      <c r="I190" s="65"/>
      <c r="J190" s="65"/>
      <c r="K190" s="105"/>
      <c r="L190" s="105"/>
      <c r="M190" s="156"/>
      <c r="N190" s="105"/>
      <c r="O190" s="112"/>
      <c r="P190" s="112"/>
      <c r="Q190" s="112"/>
    </row>
    <row r="191" spans="2:17" x14ac:dyDescent="0.2">
      <c r="B191" s="105"/>
      <c r="C191" s="65"/>
      <c r="D191" s="65"/>
      <c r="E191" s="105"/>
      <c r="F191" s="105"/>
      <c r="G191" s="156"/>
      <c r="H191" s="105"/>
      <c r="I191" s="65"/>
      <c r="J191" s="65"/>
      <c r="K191" s="105"/>
      <c r="L191" s="105"/>
      <c r="M191" s="156"/>
      <c r="N191" s="105"/>
      <c r="O191" s="112"/>
      <c r="P191" s="112"/>
      <c r="Q191" s="112"/>
    </row>
    <row r="192" spans="2:17" x14ac:dyDescent="0.2">
      <c r="B192" s="105"/>
      <c r="C192" s="65"/>
      <c r="D192" s="65"/>
      <c r="E192" s="105"/>
      <c r="F192" s="105"/>
      <c r="G192" s="156"/>
      <c r="H192" s="105"/>
      <c r="I192" s="65"/>
      <c r="J192" s="65"/>
      <c r="K192" s="105"/>
      <c r="L192" s="105"/>
      <c r="M192" s="156"/>
      <c r="N192" s="105"/>
      <c r="O192" s="112"/>
      <c r="P192" s="112"/>
      <c r="Q192" s="112"/>
    </row>
    <row r="193" spans="2:17" x14ac:dyDescent="0.2">
      <c r="B193" s="105"/>
      <c r="C193" s="65"/>
      <c r="D193" s="65"/>
      <c r="E193" s="105"/>
      <c r="F193" s="105"/>
      <c r="G193" s="156"/>
      <c r="H193" s="105"/>
      <c r="I193" s="65"/>
      <c r="J193" s="65"/>
      <c r="K193" s="105"/>
      <c r="L193" s="105"/>
      <c r="M193" s="156"/>
      <c r="N193" s="105"/>
      <c r="O193" s="112"/>
      <c r="P193" s="112"/>
      <c r="Q193" s="112"/>
    </row>
    <row r="194" spans="2:17" x14ac:dyDescent="0.2">
      <c r="B194" s="105"/>
      <c r="C194" s="65"/>
      <c r="D194" s="65"/>
      <c r="E194" s="105"/>
      <c r="F194" s="105"/>
      <c r="G194" s="156"/>
      <c r="H194" s="105"/>
      <c r="I194" s="65"/>
      <c r="J194" s="65"/>
      <c r="K194" s="105"/>
      <c r="L194" s="105"/>
      <c r="M194" s="156"/>
      <c r="N194" s="105"/>
      <c r="O194" s="112"/>
      <c r="P194" s="112"/>
      <c r="Q194" s="112"/>
    </row>
    <row r="195" spans="2:17" x14ac:dyDescent="0.2">
      <c r="B195" s="105"/>
      <c r="C195" s="65"/>
      <c r="D195" s="65"/>
      <c r="E195" s="105"/>
      <c r="F195" s="105"/>
      <c r="G195" s="156"/>
      <c r="H195" s="105"/>
      <c r="I195" s="65"/>
      <c r="J195" s="65"/>
      <c r="K195" s="105"/>
      <c r="L195" s="105"/>
      <c r="M195" s="156"/>
      <c r="N195" s="105"/>
      <c r="O195" s="112"/>
      <c r="P195" s="112"/>
      <c r="Q195" s="112"/>
    </row>
    <row r="196" spans="2:17" x14ac:dyDescent="0.2">
      <c r="B196" s="105"/>
      <c r="C196" s="65"/>
      <c r="D196" s="65"/>
      <c r="E196" s="105"/>
      <c r="F196" s="105"/>
      <c r="G196" s="156"/>
      <c r="H196" s="105"/>
      <c r="I196" s="65"/>
      <c r="J196" s="65"/>
      <c r="K196" s="105"/>
      <c r="L196" s="105"/>
      <c r="M196" s="156"/>
      <c r="N196" s="105"/>
      <c r="O196" s="112"/>
      <c r="P196" s="112"/>
      <c r="Q196" s="112"/>
    </row>
    <row r="197" spans="2:17" x14ac:dyDescent="0.2">
      <c r="B197" s="105"/>
      <c r="C197" s="65"/>
      <c r="D197" s="65"/>
      <c r="E197" s="105"/>
      <c r="F197" s="105"/>
      <c r="G197" s="156"/>
      <c r="H197" s="105"/>
      <c r="I197" s="65"/>
      <c r="J197" s="65"/>
      <c r="K197" s="105"/>
      <c r="L197" s="105"/>
      <c r="M197" s="156"/>
      <c r="N197" s="105"/>
      <c r="O197" s="112"/>
      <c r="P197" s="112"/>
      <c r="Q197" s="112"/>
    </row>
    <row r="198" spans="2:17" x14ac:dyDescent="0.2">
      <c r="B198" s="105"/>
      <c r="C198" s="65"/>
      <c r="D198" s="65"/>
      <c r="E198" s="105"/>
      <c r="F198" s="105"/>
      <c r="G198" s="156"/>
      <c r="H198" s="105"/>
      <c r="I198" s="65"/>
      <c r="J198" s="65"/>
      <c r="K198" s="105"/>
      <c r="L198" s="105"/>
      <c r="M198" s="156"/>
      <c r="N198" s="105"/>
      <c r="O198" s="112"/>
      <c r="P198" s="112"/>
      <c r="Q198" s="112"/>
    </row>
    <row r="199" spans="2:17" x14ac:dyDescent="0.2">
      <c r="B199" s="105"/>
      <c r="C199" s="65"/>
      <c r="D199" s="65"/>
      <c r="E199" s="105"/>
      <c r="F199" s="105"/>
      <c r="G199" s="156"/>
      <c r="H199" s="105"/>
      <c r="I199" s="65"/>
      <c r="J199" s="65"/>
      <c r="K199" s="105"/>
      <c r="L199" s="105"/>
      <c r="M199" s="156"/>
      <c r="N199" s="105"/>
      <c r="O199" s="112"/>
      <c r="P199" s="112"/>
      <c r="Q199" s="112"/>
    </row>
    <row r="200" spans="2:17" x14ac:dyDescent="0.2">
      <c r="B200" s="105"/>
      <c r="C200" s="65"/>
      <c r="D200" s="65"/>
      <c r="E200" s="105"/>
      <c r="F200" s="105"/>
      <c r="G200" s="156"/>
      <c r="H200" s="105"/>
      <c r="I200" s="65"/>
      <c r="J200" s="65"/>
      <c r="K200" s="105"/>
      <c r="L200" s="105"/>
      <c r="M200" s="156"/>
      <c r="N200" s="105"/>
      <c r="O200" s="112"/>
      <c r="P200" s="112"/>
      <c r="Q200" s="112"/>
    </row>
    <row r="201" spans="2:17" x14ac:dyDescent="0.2">
      <c r="B201" s="105"/>
      <c r="C201" s="65"/>
      <c r="D201" s="65"/>
      <c r="E201" s="105"/>
      <c r="F201" s="105"/>
      <c r="G201" s="156"/>
      <c r="H201" s="105"/>
      <c r="I201" s="65"/>
      <c r="J201" s="65"/>
      <c r="K201" s="105"/>
      <c r="L201" s="105"/>
      <c r="M201" s="156"/>
      <c r="N201" s="105"/>
      <c r="O201" s="112"/>
      <c r="P201" s="112"/>
      <c r="Q201" s="112"/>
    </row>
    <row r="202" spans="2:17" x14ac:dyDescent="0.2">
      <c r="B202" s="105"/>
      <c r="C202" s="65"/>
      <c r="D202" s="65"/>
      <c r="E202" s="105"/>
      <c r="F202" s="105"/>
      <c r="G202" s="156"/>
      <c r="H202" s="105"/>
      <c r="I202" s="65"/>
      <c r="J202" s="65"/>
      <c r="K202" s="105"/>
      <c r="L202" s="105"/>
      <c r="M202" s="156"/>
      <c r="N202" s="105"/>
      <c r="O202" s="112"/>
      <c r="P202" s="112"/>
      <c r="Q202" s="112"/>
    </row>
    <row r="203" spans="2:17" x14ac:dyDescent="0.2">
      <c r="B203" s="105"/>
      <c r="C203" s="65"/>
      <c r="D203" s="65"/>
      <c r="E203" s="105"/>
      <c r="F203" s="105"/>
      <c r="G203" s="156"/>
      <c r="H203" s="105"/>
      <c r="I203" s="65"/>
      <c r="J203" s="65"/>
      <c r="K203" s="105"/>
      <c r="L203" s="105"/>
      <c r="M203" s="156"/>
      <c r="N203" s="105"/>
      <c r="O203" s="112"/>
      <c r="P203" s="112"/>
      <c r="Q203" s="112"/>
    </row>
    <row r="204" spans="2:17" x14ac:dyDescent="0.2">
      <c r="B204" s="105"/>
      <c r="C204" s="65"/>
      <c r="D204" s="65"/>
      <c r="E204" s="105"/>
      <c r="F204" s="105"/>
      <c r="G204" s="156"/>
      <c r="H204" s="105"/>
      <c r="I204" s="65"/>
      <c r="J204" s="65"/>
      <c r="K204" s="105"/>
      <c r="L204" s="105"/>
      <c r="M204" s="156"/>
      <c r="N204" s="105"/>
      <c r="O204" s="112"/>
      <c r="P204" s="112"/>
      <c r="Q204" s="112"/>
    </row>
    <row r="205" spans="2:17" x14ac:dyDescent="0.2">
      <c r="B205" s="105"/>
      <c r="C205" s="65"/>
      <c r="D205" s="65"/>
      <c r="E205" s="105"/>
      <c r="F205" s="105"/>
      <c r="G205" s="156"/>
      <c r="H205" s="105"/>
      <c r="I205" s="65"/>
      <c r="J205" s="65"/>
      <c r="K205" s="105"/>
      <c r="L205" s="105"/>
      <c r="M205" s="156"/>
      <c r="N205" s="105"/>
      <c r="O205" s="112"/>
      <c r="P205" s="112"/>
      <c r="Q205" s="112"/>
    </row>
    <row r="206" spans="2:17" x14ac:dyDescent="0.2">
      <c r="B206" s="105"/>
      <c r="C206" s="65"/>
      <c r="D206" s="65"/>
      <c r="E206" s="105"/>
      <c r="F206" s="105"/>
      <c r="G206" s="156"/>
      <c r="H206" s="105"/>
      <c r="I206" s="65"/>
      <c r="J206" s="65"/>
      <c r="K206" s="105"/>
      <c r="L206" s="105"/>
      <c r="M206" s="156"/>
      <c r="N206" s="105"/>
      <c r="O206" s="112"/>
      <c r="P206" s="112"/>
      <c r="Q206" s="112"/>
    </row>
    <row r="207" spans="2:17" x14ac:dyDescent="0.2">
      <c r="B207" s="105"/>
      <c r="C207" s="65"/>
      <c r="D207" s="65"/>
      <c r="E207" s="105"/>
      <c r="F207" s="105"/>
      <c r="G207" s="156"/>
      <c r="H207" s="105"/>
      <c r="I207" s="65"/>
      <c r="J207" s="65"/>
      <c r="K207" s="105"/>
      <c r="L207" s="105"/>
      <c r="M207" s="156"/>
      <c r="N207" s="105"/>
      <c r="O207" s="112"/>
      <c r="P207" s="112"/>
      <c r="Q207" s="112"/>
    </row>
    <row r="208" spans="2:17" x14ac:dyDescent="0.2">
      <c r="B208" s="105"/>
      <c r="C208" s="65"/>
      <c r="D208" s="65"/>
      <c r="E208" s="105"/>
      <c r="F208" s="105"/>
      <c r="G208" s="156"/>
      <c r="H208" s="105"/>
      <c r="I208" s="65"/>
      <c r="J208" s="65"/>
      <c r="K208" s="105"/>
      <c r="L208" s="105"/>
      <c r="M208" s="156"/>
      <c r="N208" s="105"/>
      <c r="O208" s="112"/>
      <c r="P208" s="112"/>
      <c r="Q208" s="112"/>
    </row>
    <row r="209" spans="2:17" x14ac:dyDescent="0.2">
      <c r="B209" s="105"/>
      <c r="C209" s="65"/>
      <c r="D209" s="65"/>
      <c r="E209" s="105"/>
      <c r="F209" s="105"/>
      <c r="G209" s="156"/>
      <c r="H209" s="105"/>
      <c r="I209" s="65"/>
      <c r="J209" s="65"/>
      <c r="K209" s="105"/>
      <c r="L209" s="105"/>
      <c r="M209" s="156"/>
      <c r="N209" s="105"/>
      <c r="O209" s="112"/>
      <c r="P209" s="112"/>
      <c r="Q209" s="112"/>
    </row>
    <row r="210" spans="2:17" x14ac:dyDescent="0.2">
      <c r="B210" s="105"/>
      <c r="C210" s="65"/>
      <c r="D210" s="65"/>
      <c r="E210" s="105"/>
      <c r="F210" s="105"/>
      <c r="G210" s="156"/>
      <c r="H210" s="105"/>
      <c r="I210" s="65"/>
      <c r="J210" s="65"/>
      <c r="K210" s="105"/>
      <c r="L210" s="105"/>
      <c r="M210" s="156"/>
      <c r="N210" s="105"/>
      <c r="O210" s="112"/>
      <c r="P210" s="112"/>
      <c r="Q210" s="112"/>
    </row>
    <row r="211" spans="2:17" x14ac:dyDescent="0.2">
      <c r="B211" s="105"/>
      <c r="C211" s="65"/>
      <c r="D211" s="65"/>
      <c r="E211" s="105"/>
      <c r="F211" s="105"/>
      <c r="G211" s="156"/>
      <c r="H211" s="105"/>
      <c r="I211" s="65"/>
      <c r="J211" s="65"/>
      <c r="K211" s="105"/>
      <c r="L211" s="105"/>
      <c r="M211" s="156"/>
      <c r="N211" s="105"/>
      <c r="O211" s="112"/>
      <c r="P211" s="112"/>
      <c r="Q211" s="112"/>
    </row>
    <row r="212" spans="2:17" x14ac:dyDescent="0.2">
      <c r="B212" s="105"/>
      <c r="C212" s="65"/>
      <c r="D212" s="65"/>
      <c r="E212" s="105"/>
      <c r="F212" s="105"/>
      <c r="G212" s="156"/>
      <c r="H212" s="105"/>
      <c r="I212" s="65"/>
      <c r="J212" s="65"/>
      <c r="K212" s="105"/>
      <c r="L212" s="105"/>
      <c r="M212" s="156"/>
      <c r="N212" s="105"/>
      <c r="O212" s="112"/>
      <c r="P212" s="112"/>
      <c r="Q212" s="112"/>
    </row>
    <row r="213" spans="2:17" x14ac:dyDescent="0.2">
      <c r="B213" s="105"/>
      <c r="C213" s="65"/>
      <c r="D213" s="65"/>
      <c r="E213" s="105"/>
      <c r="F213" s="105"/>
      <c r="G213" s="156"/>
      <c r="H213" s="105"/>
      <c r="I213" s="65"/>
      <c r="J213" s="65"/>
      <c r="K213" s="105"/>
      <c r="L213" s="105"/>
      <c r="M213" s="156"/>
      <c r="N213" s="105"/>
      <c r="O213" s="112"/>
      <c r="P213" s="112"/>
      <c r="Q213" s="112"/>
    </row>
    <row r="214" spans="2:17" x14ac:dyDescent="0.2">
      <c r="B214" s="105"/>
      <c r="C214" s="65"/>
      <c r="D214" s="65"/>
      <c r="E214" s="105"/>
      <c r="F214" s="105"/>
      <c r="G214" s="156"/>
      <c r="H214" s="105"/>
      <c r="I214" s="65"/>
      <c r="J214" s="65"/>
      <c r="K214" s="105"/>
      <c r="L214" s="105"/>
      <c r="M214" s="156"/>
      <c r="N214" s="105"/>
      <c r="O214" s="112"/>
      <c r="P214" s="112"/>
      <c r="Q214" s="112"/>
    </row>
    <row r="215" spans="2:17" x14ac:dyDescent="0.2">
      <c r="B215" s="105"/>
      <c r="C215" s="65"/>
      <c r="D215" s="65"/>
      <c r="E215" s="105"/>
      <c r="F215" s="105"/>
      <c r="G215" s="156"/>
      <c r="H215" s="105"/>
      <c r="I215" s="65"/>
      <c r="J215" s="65"/>
      <c r="K215" s="105"/>
      <c r="L215" s="105"/>
      <c r="M215" s="156"/>
      <c r="N215" s="105"/>
      <c r="O215" s="112"/>
      <c r="P215" s="112"/>
      <c r="Q215" s="112"/>
    </row>
    <row r="216" spans="2:17" x14ac:dyDescent="0.2">
      <c r="B216" s="105"/>
      <c r="C216" s="65"/>
      <c r="D216" s="65"/>
      <c r="E216" s="105"/>
      <c r="F216" s="105"/>
      <c r="G216" s="156"/>
      <c r="H216" s="105"/>
      <c r="I216" s="65"/>
      <c r="J216" s="65"/>
      <c r="K216" s="105"/>
      <c r="L216" s="105"/>
      <c r="M216" s="156"/>
      <c r="N216" s="105"/>
      <c r="O216" s="112"/>
      <c r="P216" s="112"/>
      <c r="Q216" s="112"/>
    </row>
    <row r="217" spans="2:17" x14ac:dyDescent="0.2">
      <c r="B217" s="105"/>
      <c r="C217" s="65"/>
      <c r="D217" s="65"/>
      <c r="E217" s="105"/>
      <c r="F217" s="105"/>
      <c r="G217" s="156"/>
      <c r="H217" s="105"/>
      <c r="I217" s="65"/>
      <c r="J217" s="65"/>
      <c r="K217" s="105"/>
      <c r="L217" s="105"/>
      <c r="M217" s="156"/>
      <c r="N217" s="105"/>
      <c r="O217" s="112"/>
      <c r="P217" s="112"/>
      <c r="Q217" s="112"/>
    </row>
    <row r="218" spans="2:17" x14ac:dyDescent="0.2">
      <c r="B218" s="105"/>
      <c r="C218" s="65"/>
      <c r="D218" s="65"/>
      <c r="E218" s="105"/>
      <c r="F218" s="105"/>
      <c r="G218" s="156"/>
      <c r="H218" s="105"/>
      <c r="I218" s="65"/>
      <c r="J218" s="65"/>
      <c r="K218" s="105"/>
      <c r="L218" s="105"/>
      <c r="M218" s="156"/>
      <c r="N218" s="105"/>
      <c r="O218" s="112"/>
      <c r="P218" s="112"/>
      <c r="Q218" s="112"/>
    </row>
    <row r="219" spans="2:17" x14ac:dyDescent="0.2">
      <c r="B219" s="105"/>
      <c r="C219" s="65"/>
      <c r="D219" s="65"/>
      <c r="E219" s="105"/>
      <c r="F219" s="105"/>
      <c r="G219" s="156"/>
      <c r="H219" s="105"/>
      <c r="I219" s="65"/>
      <c r="J219" s="65"/>
      <c r="K219" s="105"/>
      <c r="L219" s="105"/>
      <c r="M219" s="156"/>
      <c r="N219" s="105"/>
      <c r="O219" s="112"/>
      <c r="P219" s="112"/>
      <c r="Q219" s="112"/>
    </row>
    <row r="220" spans="2:17" x14ac:dyDescent="0.2">
      <c r="B220" s="105"/>
      <c r="C220" s="65"/>
      <c r="D220" s="65"/>
      <c r="E220" s="105"/>
      <c r="F220" s="105"/>
      <c r="G220" s="156"/>
      <c r="H220" s="105"/>
      <c r="I220" s="65"/>
      <c r="J220" s="65"/>
      <c r="K220" s="105"/>
      <c r="L220" s="105"/>
      <c r="M220" s="156"/>
      <c r="N220" s="105"/>
      <c r="O220" s="112"/>
      <c r="P220" s="112"/>
      <c r="Q220" s="112"/>
    </row>
    <row r="221" spans="2:17" x14ac:dyDescent="0.2">
      <c r="B221" s="105"/>
      <c r="C221" s="65"/>
      <c r="D221" s="65"/>
      <c r="E221" s="105"/>
      <c r="F221" s="105"/>
      <c r="G221" s="156"/>
      <c r="H221" s="105"/>
      <c r="I221" s="65"/>
      <c r="J221" s="65"/>
      <c r="K221" s="105"/>
      <c r="L221" s="105"/>
      <c r="M221" s="156"/>
      <c r="N221" s="105"/>
      <c r="O221" s="112"/>
      <c r="P221" s="112"/>
      <c r="Q221" s="112"/>
    </row>
    <row r="222" spans="2:17" x14ac:dyDescent="0.2">
      <c r="B222" s="105"/>
      <c r="C222" s="65"/>
      <c r="D222" s="65"/>
      <c r="E222" s="105"/>
      <c r="F222" s="105"/>
      <c r="G222" s="156"/>
      <c r="H222" s="105"/>
      <c r="I222" s="65"/>
      <c r="J222" s="65"/>
      <c r="K222" s="105"/>
      <c r="L222" s="105"/>
      <c r="M222" s="156"/>
      <c r="N222" s="105"/>
      <c r="O222" s="112"/>
      <c r="P222" s="112"/>
      <c r="Q222" s="112"/>
    </row>
    <row r="223" spans="2:17" x14ac:dyDescent="0.2">
      <c r="B223" s="105"/>
      <c r="C223" s="65"/>
      <c r="D223" s="65"/>
      <c r="E223" s="105"/>
      <c r="F223" s="105"/>
      <c r="G223" s="156"/>
      <c r="H223" s="105"/>
      <c r="I223" s="65"/>
      <c r="J223" s="65"/>
      <c r="K223" s="105"/>
      <c r="L223" s="105"/>
      <c r="M223" s="156"/>
      <c r="N223" s="105"/>
      <c r="O223" s="112"/>
      <c r="P223" s="112"/>
      <c r="Q223" s="112"/>
    </row>
    <row r="224" spans="2:17" x14ac:dyDescent="0.2">
      <c r="B224" s="105"/>
      <c r="C224" s="65"/>
      <c r="D224" s="65"/>
      <c r="E224" s="105"/>
      <c r="F224" s="105"/>
      <c r="G224" s="156"/>
      <c r="H224" s="105"/>
      <c r="I224" s="65"/>
      <c r="J224" s="65"/>
      <c r="K224" s="105"/>
      <c r="L224" s="105"/>
      <c r="M224" s="156"/>
      <c r="N224" s="105"/>
      <c r="O224" s="112"/>
      <c r="P224" s="112"/>
      <c r="Q224" s="112"/>
    </row>
    <row r="225" spans="2:17" x14ac:dyDescent="0.2">
      <c r="B225" s="105"/>
      <c r="C225" s="65"/>
      <c r="D225" s="65"/>
      <c r="E225" s="105"/>
      <c r="F225" s="105"/>
      <c r="G225" s="156"/>
      <c r="H225" s="105"/>
      <c r="I225" s="65"/>
      <c r="J225" s="65"/>
      <c r="K225" s="105"/>
      <c r="L225" s="105"/>
      <c r="M225" s="156"/>
      <c r="N225" s="105"/>
      <c r="O225" s="112"/>
      <c r="P225" s="112"/>
      <c r="Q225" s="112"/>
    </row>
    <row r="226" spans="2:17" x14ac:dyDescent="0.2">
      <c r="B226" s="105"/>
      <c r="C226" s="65"/>
      <c r="D226" s="65"/>
      <c r="E226" s="105"/>
      <c r="F226" s="105"/>
      <c r="G226" s="156"/>
      <c r="H226" s="105"/>
      <c r="I226" s="65"/>
      <c r="J226" s="65"/>
      <c r="K226" s="105"/>
      <c r="L226" s="105"/>
      <c r="M226" s="156"/>
      <c r="N226" s="105"/>
      <c r="O226" s="112"/>
      <c r="P226" s="112"/>
      <c r="Q226" s="112"/>
    </row>
    <row r="227" spans="2:17" x14ac:dyDescent="0.2">
      <c r="B227" s="105"/>
      <c r="C227" s="65"/>
      <c r="D227" s="65"/>
      <c r="E227" s="105"/>
      <c r="F227" s="105"/>
      <c r="G227" s="156"/>
      <c r="H227" s="105"/>
      <c r="I227" s="65"/>
      <c r="J227" s="65"/>
      <c r="K227" s="105"/>
      <c r="L227" s="105"/>
      <c r="M227" s="156"/>
      <c r="N227" s="105"/>
      <c r="O227" s="112"/>
      <c r="P227" s="112"/>
      <c r="Q227" s="112"/>
    </row>
    <row r="228" spans="2:17" x14ac:dyDescent="0.2">
      <c r="B228" s="105"/>
      <c r="C228" s="65"/>
      <c r="D228" s="65"/>
      <c r="E228" s="105"/>
      <c r="F228" s="105"/>
      <c r="G228" s="156"/>
      <c r="H228" s="105"/>
      <c r="I228" s="65"/>
      <c r="J228" s="65"/>
      <c r="K228" s="105"/>
      <c r="L228" s="105"/>
      <c r="M228" s="156"/>
      <c r="N228" s="105"/>
      <c r="O228" s="112"/>
      <c r="P228" s="112"/>
      <c r="Q228" s="112"/>
    </row>
    <row r="229" spans="2:17" x14ac:dyDescent="0.2">
      <c r="B229" s="105"/>
      <c r="C229" s="65"/>
      <c r="D229" s="65"/>
      <c r="E229" s="105"/>
      <c r="F229" s="105"/>
      <c r="G229" s="156"/>
      <c r="H229" s="105"/>
      <c r="I229" s="65"/>
      <c r="J229" s="65"/>
      <c r="K229" s="105"/>
      <c r="L229" s="105"/>
      <c r="M229" s="156"/>
      <c r="N229" s="105"/>
      <c r="O229" s="112"/>
      <c r="P229" s="112"/>
      <c r="Q229" s="112"/>
    </row>
    <row r="230" spans="2:17" x14ac:dyDescent="0.2">
      <c r="B230" s="105"/>
      <c r="C230" s="65"/>
      <c r="D230" s="65"/>
      <c r="E230" s="105"/>
      <c r="F230" s="105"/>
      <c r="G230" s="156"/>
      <c r="H230" s="105"/>
      <c r="I230" s="65"/>
      <c r="J230" s="65"/>
      <c r="K230" s="105"/>
      <c r="L230" s="105"/>
      <c r="M230" s="156"/>
      <c r="N230" s="105"/>
      <c r="O230" s="112"/>
      <c r="P230" s="112"/>
      <c r="Q230" s="112"/>
    </row>
    <row r="231" spans="2:17" x14ac:dyDescent="0.2">
      <c r="B231" s="105"/>
      <c r="C231" s="65"/>
      <c r="D231" s="65"/>
      <c r="E231" s="105"/>
      <c r="F231" s="105"/>
      <c r="G231" s="156"/>
      <c r="H231" s="105"/>
      <c r="I231" s="65"/>
      <c r="J231" s="65"/>
      <c r="K231" s="105"/>
      <c r="L231" s="105"/>
      <c r="M231" s="156"/>
      <c r="N231" s="105"/>
      <c r="O231" s="112"/>
      <c r="P231" s="112"/>
      <c r="Q231" s="112"/>
    </row>
    <row r="232" spans="2:17" x14ac:dyDescent="0.2">
      <c r="B232" s="105"/>
      <c r="C232" s="65"/>
      <c r="D232" s="65"/>
      <c r="E232" s="105"/>
      <c r="F232" s="105"/>
      <c r="G232" s="156"/>
      <c r="H232" s="105"/>
      <c r="I232" s="65"/>
      <c r="J232" s="65"/>
      <c r="K232" s="105"/>
      <c r="L232" s="105"/>
      <c r="M232" s="156"/>
      <c r="N232" s="105"/>
      <c r="O232" s="112"/>
      <c r="P232" s="112"/>
      <c r="Q232" s="112"/>
    </row>
    <row r="233" spans="2:17" x14ac:dyDescent="0.2">
      <c r="B233" s="105"/>
      <c r="C233" s="65"/>
      <c r="D233" s="65"/>
      <c r="E233" s="105"/>
      <c r="F233" s="105"/>
      <c r="G233" s="156"/>
      <c r="H233" s="105"/>
      <c r="I233" s="65"/>
      <c r="J233" s="65"/>
      <c r="K233" s="105"/>
      <c r="L233" s="105"/>
      <c r="M233" s="156"/>
      <c r="N233" s="105"/>
      <c r="O233" s="112"/>
      <c r="P233" s="112"/>
      <c r="Q233" s="112"/>
    </row>
    <row r="234" spans="2:17" x14ac:dyDescent="0.2">
      <c r="B234" s="105"/>
      <c r="C234" s="65"/>
      <c r="D234" s="65"/>
      <c r="E234" s="105"/>
      <c r="F234" s="105"/>
      <c r="G234" s="156"/>
      <c r="H234" s="105"/>
      <c r="I234" s="65"/>
      <c r="J234" s="65"/>
      <c r="K234" s="105"/>
      <c r="L234" s="105"/>
      <c r="M234" s="156"/>
      <c r="N234" s="105"/>
      <c r="O234" s="112"/>
      <c r="P234" s="112"/>
      <c r="Q234" s="112"/>
    </row>
    <row r="235" spans="2:17" x14ac:dyDescent="0.2">
      <c r="B235" s="105"/>
      <c r="C235" s="65"/>
      <c r="D235" s="65"/>
      <c r="E235" s="105"/>
      <c r="F235" s="105"/>
      <c r="G235" s="156"/>
      <c r="H235" s="105"/>
      <c r="I235" s="65"/>
      <c r="J235" s="65"/>
      <c r="K235" s="105"/>
      <c r="L235" s="105"/>
      <c r="M235" s="156"/>
      <c r="N235" s="105"/>
      <c r="O235" s="112"/>
      <c r="P235" s="112"/>
      <c r="Q235" s="112"/>
    </row>
    <row r="236" spans="2:17" x14ac:dyDescent="0.2">
      <c r="B236" s="105"/>
      <c r="C236" s="65"/>
      <c r="D236" s="65"/>
      <c r="E236" s="105"/>
      <c r="F236" s="105"/>
      <c r="G236" s="156"/>
      <c r="H236" s="105"/>
      <c r="I236" s="65"/>
      <c r="J236" s="65"/>
      <c r="K236" s="105"/>
      <c r="L236" s="105"/>
      <c r="M236" s="156"/>
      <c r="N236" s="105"/>
      <c r="O236" s="112"/>
      <c r="P236" s="112"/>
      <c r="Q236" s="112"/>
    </row>
    <row r="237" spans="2:17" x14ac:dyDescent="0.2">
      <c r="B237" s="105"/>
      <c r="C237" s="65"/>
      <c r="D237" s="65"/>
      <c r="E237" s="105"/>
      <c r="F237" s="105"/>
      <c r="G237" s="156"/>
      <c r="H237" s="105"/>
      <c r="I237" s="65"/>
      <c r="J237" s="65"/>
      <c r="K237" s="105"/>
      <c r="L237" s="105"/>
      <c r="M237" s="156"/>
      <c r="N237" s="105"/>
      <c r="O237" s="112"/>
      <c r="P237" s="112"/>
      <c r="Q237" s="112"/>
    </row>
    <row r="238" spans="2:17" x14ac:dyDescent="0.2">
      <c r="B238" s="105"/>
      <c r="C238" s="65"/>
      <c r="D238" s="65"/>
      <c r="E238" s="105"/>
      <c r="F238" s="105"/>
      <c r="G238" s="156"/>
      <c r="H238" s="105"/>
      <c r="I238" s="65"/>
      <c r="J238" s="65"/>
      <c r="K238" s="105"/>
      <c r="L238" s="105"/>
      <c r="M238" s="156"/>
      <c r="N238" s="105"/>
      <c r="O238" s="112"/>
      <c r="P238" s="112"/>
      <c r="Q238" s="112"/>
    </row>
    <row r="239" spans="2:17" x14ac:dyDescent="0.2">
      <c r="B239" s="105"/>
      <c r="C239" s="65"/>
      <c r="D239" s="65"/>
      <c r="E239" s="105"/>
      <c r="F239" s="105"/>
      <c r="G239" s="156"/>
      <c r="H239" s="105"/>
      <c r="I239" s="65"/>
      <c r="J239" s="65"/>
      <c r="K239" s="105"/>
      <c r="L239" s="105"/>
      <c r="M239" s="156"/>
      <c r="N239" s="105"/>
      <c r="O239" s="112"/>
      <c r="P239" s="112"/>
      <c r="Q239" s="112"/>
    </row>
    <row r="240" spans="2:17" x14ac:dyDescent="0.2">
      <c r="B240" s="105"/>
      <c r="C240" s="65"/>
      <c r="D240" s="65"/>
      <c r="E240" s="105"/>
      <c r="F240" s="105"/>
      <c r="G240" s="156"/>
      <c r="H240" s="105"/>
      <c r="I240" s="65"/>
      <c r="J240" s="65"/>
      <c r="K240" s="105"/>
      <c r="L240" s="105"/>
      <c r="M240" s="156"/>
      <c r="N240" s="105"/>
      <c r="O240" s="112"/>
      <c r="P240" s="112"/>
      <c r="Q240" s="112"/>
    </row>
    <row r="241" spans="2:17" x14ac:dyDescent="0.2">
      <c r="B241" s="105"/>
      <c r="C241" s="65"/>
      <c r="D241" s="65"/>
      <c r="E241" s="105"/>
      <c r="F241" s="105"/>
      <c r="G241" s="156"/>
      <c r="H241" s="105"/>
      <c r="I241" s="65"/>
      <c r="J241" s="65"/>
      <c r="K241" s="105"/>
      <c r="L241" s="105"/>
      <c r="M241" s="156"/>
      <c r="N241" s="105"/>
      <c r="O241" s="112"/>
      <c r="P241" s="112"/>
      <c r="Q241" s="112"/>
    </row>
    <row r="242" spans="2:17" x14ac:dyDescent="0.2">
      <c r="B242" s="105"/>
      <c r="C242" s="65"/>
      <c r="D242" s="65"/>
      <c r="E242" s="105"/>
      <c r="F242" s="105"/>
      <c r="G242" s="156"/>
      <c r="H242" s="105"/>
      <c r="I242" s="65"/>
      <c r="J242" s="65"/>
      <c r="K242" s="105"/>
      <c r="L242" s="105"/>
      <c r="M242" s="156"/>
      <c r="N242" s="105"/>
      <c r="O242" s="112"/>
      <c r="P242" s="112"/>
      <c r="Q242" s="112"/>
    </row>
    <row r="243" spans="2:17" x14ac:dyDescent="0.2">
      <c r="B243" s="105"/>
      <c r="C243" s="65"/>
      <c r="D243" s="65"/>
      <c r="E243" s="105"/>
      <c r="F243" s="105"/>
      <c r="G243" s="156"/>
      <c r="H243" s="105"/>
      <c r="I243" s="65"/>
      <c r="J243" s="65"/>
      <c r="K243" s="105"/>
      <c r="L243" s="105"/>
      <c r="M243" s="156"/>
      <c r="N243" s="105"/>
      <c r="O243" s="112"/>
      <c r="P243" s="112"/>
      <c r="Q243" s="112"/>
    </row>
    <row r="244" spans="2:17" x14ac:dyDescent="0.2">
      <c r="B244" s="105"/>
      <c r="C244" s="65"/>
      <c r="D244" s="65"/>
      <c r="E244" s="105"/>
      <c r="F244" s="105"/>
      <c r="G244" s="156"/>
      <c r="H244" s="105"/>
      <c r="I244" s="65"/>
      <c r="J244" s="65"/>
      <c r="K244" s="105"/>
      <c r="L244" s="105"/>
      <c r="M244" s="156"/>
      <c r="N244" s="105"/>
      <c r="O244" s="112"/>
      <c r="P244" s="112"/>
      <c r="Q244" s="112"/>
    </row>
    <row r="245" spans="2:17" x14ac:dyDescent="0.2">
      <c r="B245" s="105"/>
      <c r="C245" s="65"/>
      <c r="D245" s="65"/>
      <c r="E245" s="105"/>
      <c r="F245" s="105"/>
      <c r="G245" s="156"/>
      <c r="H245" s="105"/>
      <c r="I245" s="65"/>
      <c r="J245" s="65"/>
      <c r="K245" s="105"/>
      <c r="L245" s="105"/>
      <c r="M245" s="156"/>
      <c r="N245" s="105"/>
      <c r="O245" s="112"/>
      <c r="P245" s="112"/>
      <c r="Q245" s="112"/>
    </row>
    <row r="246" spans="2:17" x14ac:dyDescent="0.2">
      <c r="B246" s="105"/>
      <c r="C246" s="65"/>
      <c r="D246" s="65"/>
      <c r="E246" s="105"/>
      <c r="F246" s="105"/>
      <c r="G246" s="156"/>
      <c r="H246" s="105"/>
      <c r="I246" s="65"/>
      <c r="J246" s="65"/>
      <c r="K246" s="105"/>
      <c r="L246" s="105"/>
      <c r="M246" s="156"/>
      <c r="N246" s="105"/>
      <c r="O246" s="112"/>
      <c r="P246" s="112"/>
      <c r="Q246" s="112"/>
    </row>
    <row r="247" spans="2:17" x14ac:dyDescent="0.2">
      <c r="B247" s="105"/>
      <c r="C247" s="65"/>
      <c r="D247" s="65"/>
      <c r="E247" s="105"/>
      <c r="F247" s="105"/>
      <c r="G247" s="156"/>
      <c r="H247" s="105"/>
      <c r="I247" s="65"/>
      <c r="J247" s="65"/>
      <c r="K247" s="105"/>
      <c r="L247" s="105"/>
      <c r="M247" s="156"/>
      <c r="N247" s="105"/>
      <c r="O247" s="112"/>
      <c r="P247" s="112"/>
      <c r="Q247" s="112"/>
    </row>
  </sheetData>
  <mergeCells count="5">
    <mergeCell ref="A2:N2"/>
    <mergeCell ref="B5:G5"/>
    <mergeCell ref="H5:M5"/>
    <mergeCell ref="B24:G24"/>
    <mergeCell ref="H24:M24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indexed="12"/>
    <outlinePr applyStyles="1" summaryBelow="0"/>
    <pageSetUpPr fitToPage="1"/>
  </sheetPr>
  <dimension ref="A2:T232"/>
  <sheetViews>
    <sheetView workbookViewId="0">
      <selection activeCell="D5" sqref="D5"/>
    </sheetView>
  </sheetViews>
  <sheetFormatPr defaultRowHeight="12.75" outlineLevelRow="2" x14ac:dyDescent="0.2"/>
  <cols>
    <col min="1" max="1" width="81.42578125" style="215" customWidth="1"/>
    <col min="2" max="2" width="14.28515625" style="84" customWidth="1"/>
    <col min="3" max="3" width="15.42578125" style="84" customWidth="1"/>
    <col min="4" max="4" width="10.28515625" style="138" customWidth="1"/>
    <col min="5" max="5" width="8.85546875" style="92" hidden="1" customWidth="1"/>
    <col min="6" max="16384" width="9.140625" style="92"/>
  </cols>
  <sheetData>
    <row r="2" spans="1:20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ht="18.75" x14ac:dyDescent="0.3">
      <c r="A3" s="1" t="s">
        <v>176</v>
      </c>
      <c r="B3" s="1"/>
      <c r="C3" s="1"/>
      <c r="D3" s="1"/>
    </row>
    <row r="4" spans="1:20" x14ac:dyDescent="0.2">
      <c r="B4" s="105"/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</row>
    <row r="5" spans="1:20" s="29" customFormat="1" x14ac:dyDescent="0.2">
      <c r="B5" s="21"/>
      <c r="C5" s="21"/>
      <c r="D5" s="29" t="str">
        <f>VALVAL</f>
        <v>млн. одиниць</v>
      </c>
    </row>
    <row r="6" spans="1:20" s="27" customFormat="1" x14ac:dyDescent="0.2">
      <c r="A6" s="63"/>
      <c r="B6" s="119" t="s">
        <v>173</v>
      </c>
      <c r="C6" s="119" t="s">
        <v>3</v>
      </c>
      <c r="D6" s="167" t="s">
        <v>68</v>
      </c>
      <c r="E6" s="198" t="s">
        <v>162</v>
      </c>
    </row>
    <row r="7" spans="1:20" s="233" customFormat="1" ht="15.75" x14ac:dyDescent="0.2">
      <c r="A7" s="210" t="s">
        <v>172</v>
      </c>
      <c r="B7" s="20">
        <f t="shared" ref="B7:C7" si="0">B$18+B$8</f>
        <v>67090.705344240007</v>
      </c>
      <c r="C7" s="20">
        <f t="shared" si="0"/>
        <v>1689781.9286986499</v>
      </c>
      <c r="D7" s="98">
        <v>1</v>
      </c>
      <c r="E7" s="153" t="s">
        <v>7</v>
      </c>
    </row>
    <row r="8" spans="1:20" s="76" customFormat="1" ht="15" x14ac:dyDescent="0.2">
      <c r="A8" s="25" t="s">
        <v>75</v>
      </c>
      <c r="B8" s="128">
        <f t="shared" ref="B8:D8" si="1">B$9+B$12</f>
        <v>57527.329978680005</v>
      </c>
      <c r="C8" s="128">
        <f t="shared" si="1"/>
        <v>1448913.7072791099</v>
      </c>
      <c r="D8" s="194">
        <f t="shared" si="1"/>
        <v>0.857456</v>
      </c>
      <c r="E8" s="235" t="s">
        <v>7</v>
      </c>
    </row>
    <row r="9" spans="1:20" s="31" customFormat="1" ht="15" outlineLevel="1" x14ac:dyDescent="0.2">
      <c r="A9" s="91" t="s">
        <v>51</v>
      </c>
      <c r="B9" s="213">
        <f t="shared" ref="B9:C9" si="2">SUM(B$10:B$11)</f>
        <v>21730.409988299998</v>
      </c>
      <c r="C9" s="213">
        <f t="shared" si="2"/>
        <v>547313.57962778001</v>
      </c>
      <c r="D9" s="86">
        <v>0.32389600000000002</v>
      </c>
      <c r="E9" s="90" t="s">
        <v>163</v>
      </c>
    </row>
    <row r="10" spans="1:20" s="165" customFormat="1" ht="14.25" outlineLevel="2" x14ac:dyDescent="0.2">
      <c r="A10" s="229" t="s">
        <v>130</v>
      </c>
      <c r="B10" s="201">
        <v>21626.704256429999</v>
      </c>
      <c r="C10" s="201">
        <v>544701.59230829997</v>
      </c>
      <c r="D10" s="50">
        <v>0.32235000000000003</v>
      </c>
      <c r="E10" s="182" t="s">
        <v>131</v>
      </c>
    </row>
    <row r="11" spans="1:20" ht="14.25" outlineLevel="2" x14ac:dyDescent="0.2">
      <c r="A11" s="100" t="s">
        <v>8</v>
      </c>
      <c r="B11" s="64">
        <v>103.70573186999999</v>
      </c>
      <c r="C11" s="64">
        <v>2611.9873194800002</v>
      </c>
      <c r="D11" s="50">
        <v>1.5460000000000001E-3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</row>
    <row r="12" spans="1:20" ht="15" outlineLevel="1" x14ac:dyDescent="0.25">
      <c r="A12" s="137" t="s">
        <v>80</v>
      </c>
      <c r="B12" s="7">
        <f t="shared" ref="B12:C12" si="3">SUM(B$13:B$17)</f>
        <v>35796.919990380004</v>
      </c>
      <c r="C12" s="7">
        <f t="shared" si="3"/>
        <v>901600.12765132997</v>
      </c>
      <c r="D12" s="58">
        <v>0.53356000000000003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</row>
    <row r="13" spans="1:20" ht="14.25" outlineLevel="2" x14ac:dyDescent="0.25">
      <c r="A13" s="10" t="s">
        <v>143</v>
      </c>
      <c r="B13" s="173">
        <v>14251.86646186</v>
      </c>
      <c r="C13" s="173">
        <v>358955.03369399998</v>
      </c>
      <c r="D13" s="212">
        <v>0.212427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</row>
    <row r="14" spans="1:20" ht="28.5" outlineLevel="2" x14ac:dyDescent="0.25">
      <c r="A14" s="10" t="s">
        <v>4</v>
      </c>
      <c r="B14" s="173">
        <v>1766.4358332100001</v>
      </c>
      <c r="C14" s="173">
        <v>44490.385573250001</v>
      </c>
      <c r="D14" s="212">
        <v>2.6329000000000002E-2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</row>
    <row r="15" spans="1:20" ht="28.5" outlineLevel="2" x14ac:dyDescent="0.25">
      <c r="A15" s="10" t="s">
        <v>22</v>
      </c>
      <c r="B15" s="173">
        <v>5.8072550000000001E-2</v>
      </c>
      <c r="C15" s="173">
        <v>1.4626458200000001</v>
      </c>
      <c r="D15" s="212">
        <v>9.9999999999999995E-7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</row>
    <row r="16" spans="1:20" ht="14.25" outlineLevel="2" x14ac:dyDescent="0.25">
      <c r="A16" s="10" t="s">
        <v>144</v>
      </c>
      <c r="B16" s="173">
        <v>18043.330000000002</v>
      </c>
      <c r="C16" s="173">
        <v>454448.83625826001</v>
      </c>
      <c r="D16" s="212">
        <v>0.26893899999999998</v>
      </c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</row>
    <row r="17" spans="1:18" ht="14.25" outlineLevel="2" x14ac:dyDescent="0.25">
      <c r="A17" s="10" t="s">
        <v>6</v>
      </c>
      <c r="B17" s="173">
        <v>1735.22962276</v>
      </c>
      <c r="C17" s="173">
        <v>43704.409480000002</v>
      </c>
      <c r="D17" s="212">
        <v>2.5864000000000002E-2</v>
      </c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</row>
    <row r="18" spans="1:18" ht="15" x14ac:dyDescent="0.25">
      <c r="A18" s="22" t="s">
        <v>113</v>
      </c>
      <c r="B18" s="120">
        <f t="shared" ref="B18:D18" si="4">B$19+B$23</f>
        <v>9563.3753655599994</v>
      </c>
      <c r="C18" s="120">
        <f t="shared" si="4"/>
        <v>240868.22141954</v>
      </c>
      <c r="D18" s="125">
        <f t="shared" si="4"/>
        <v>0.142544</v>
      </c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</row>
    <row r="19" spans="1:18" ht="15" outlineLevel="1" x14ac:dyDescent="0.25">
      <c r="A19" s="137" t="s">
        <v>51</v>
      </c>
      <c r="B19" s="7">
        <f t="shared" ref="B19:C19" si="5">SUM(B$20:B$22)</f>
        <v>816.49166080999998</v>
      </c>
      <c r="C19" s="7">
        <f t="shared" si="5"/>
        <v>20564.59007699</v>
      </c>
      <c r="D19" s="58">
        <v>1.217E-2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</row>
    <row r="20" spans="1:18" ht="14.25" outlineLevel="2" x14ac:dyDescent="0.25">
      <c r="A20" s="10" t="s">
        <v>130</v>
      </c>
      <c r="B20" s="173">
        <v>643.20146070999999</v>
      </c>
      <c r="C20" s="173">
        <v>16200.0116</v>
      </c>
      <c r="D20" s="212">
        <v>9.587E-3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</row>
    <row r="21" spans="1:18" ht="14.25" outlineLevel="2" x14ac:dyDescent="0.25">
      <c r="A21" s="10" t="s">
        <v>8</v>
      </c>
      <c r="B21" s="173">
        <v>173.2522969</v>
      </c>
      <c r="C21" s="173">
        <v>4363.6238269900005</v>
      </c>
      <c r="D21" s="212">
        <v>2.5820000000000001E-3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</row>
    <row r="22" spans="1:18" ht="14.25" outlineLevel="2" x14ac:dyDescent="0.25">
      <c r="A22" s="10" t="s">
        <v>133</v>
      </c>
      <c r="B22" s="173">
        <v>3.7903199999999998E-2</v>
      </c>
      <c r="C22" s="173">
        <v>0.95465</v>
      </c>
      <c r="D22" s="212">
        <v>9.9999999999999995E-7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</row>
    <row r="23" spans="1:18" ht="15" outlineLevel="1" x14ac:dyDescent="0.25">
      <c r="A23" s="137" t="s">
        <v>80</v>
      </c>
      <c r="B23" s="7">
        <f t="shared" ref="B23:C23" si="6">SUM(B$24:B$27)</f>
        <v>8746.8837047500001</v>
      </c>
      <c r="C23" s="7">
        <f t="shared" si="6"/>
        <v>220303.63134255001</v>
      </c>
      <c r="D23" s="58">
        <v>0.13037399999999999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</row>
    <row r="24" spans="1:18" ht="14.25" outlineLevel="2" x14ac:dyDescent="0.25">
      <c r="A24" s="10" t="s">
        <v>143</v>
      </c>
      <c r="B24" s="173">
        <v>6136.9315796399997</v>
      </c>
      <c r="C24" s="173">
        <v>154567.99906462</v>
      </c>
      <c r="D24" s="212">
        <v>9.1471999999999998E-2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</row>
    <row r="25" spans="1:18" ht="28.5" outlineLevel="2" x14ac:dyDescent="0.25">
      <c r="A25" s="10" t="s">
        <v>4</v>
      </c>
      <c r="B25" s="173">
        <v>170.58624330000001</v>
      </c>
      <c r="C25" s="173">
        <v>4296.4751932899999</v>
      </c>
      <c r="D25" s="212">
        <v>2.5430000000000001E-3</v>
      </c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</row>
    <row r="26" spans="1:18" ht="28.5" outlineLevel="2" x14ac:dyDescent="0.25">
      <c r="A26" s="10" t="s">
        <v>22</v>
      </c>
      <c r="B26" s="173">
        <v>2324.2819954900001</v>
      </c>
      <c r="C26" s="173">
        <v>58540.593559419998</v>
      </c>
      <c r="D26" s="212">
        <v>3.4644000000000001E-2</v>
      </c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</row>
    <row r="27" spans="1:18" ht="14.25" outlineLevel="2" x14ac:dyDescent="0.25">
      <c r="A27" s="10" t="s">
        <v>6</v>
      </c>
      <c r="B27" s="173">
        <v>115.08388632</v>
      </c>
      <c r="C27" s="173">
        <v>2898.56352522</v>
      </c>
      <c r="D27" s="212">
        <v>1.7149999999999999E-3</v>
      </c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</row>
    <row r="28" spans="1:18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</row>
    <row r="29" spans="1:18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</row>
    <row r="30" spans="1:18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</row>
    <row r="31" spans="1:18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</row>
    <row r="32" spans="1:18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</row>
    <row r="33" spans="2:18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</row>
    <row r="34" spans="2:18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</row>
    <row r="35" spans="2:18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</row>
    <row r="36" spans="2:18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2:18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</row>
    <row r="38" spans="2:18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</row>
    <row r="39" spans="2:18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</row>
    <row r="40" spans="2:18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</row>
    <row r="41" spans="2:18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</row>
    <row r="42" spans="2:18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</row>
    <row r="43" spans="2:18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</row>
    <row r="44" spans="2:18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</row>
    <row r="45" spans="2:18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</row>
    <row r="46" spans="2:18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</row>
    <row r="47" spans="2:18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</row>
    <row r="48" spans="2:18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</row>
    <row r="49" spans="2:18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</row>
    <row r="50" spans="2:18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</row>
    <row r="51" spans="2:18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</row>
    <row r="52" spans="2:18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</row>
    <row r="53" spans="2:18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</row>
    <row r="54" spans="2:18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</row>
    <row r="55" spans="2:18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</row>
    <row r="56" spans="2:18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</row>
    <row r="57" spans="2:18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</row>
    <row r="58" spans="2:18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</row>
    <row r="59" spans="2:18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</row>
    <row r="60" spans="2:18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</row>
    <row r="61" spans="2:18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</row>
    <row r="62" spans="2:18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</row>
    <row r="63" spans="2:18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</row>
    <row r="64" spans="2:18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</row>
    <row r="65" spans="2:18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</row>
    <row r="66" spans="2:18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</row>
    <row r="67" spans="2:18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</row>
    <row r="68" spans="2:18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</row>
    <row r="69" spans="2:18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</row>
    <row r="70" spans="2:18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</row>
    <row r="71" spans="2:18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</row>
    <row r="72" spans="2:18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</row>
    <row r="73" spans="2:18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</row>
    <row r="74" spans="2:18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</row>
    <row r="75" spans="2:18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</row>
    <row r="76" spans="2:18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</row>
    <row r="77" spans="2:18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</row>
    <row r="78" spans="2:18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</row>
    <row r="79" spans="2:18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</row>
    <row r="80" spans="2:18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</row>
    <row r="81" spans="2:18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</row>
    <row r="82" spans="2:18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</row>
    <row r="83" spans="2:18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</row>
    <row r="84" spans="2:18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</row>
    <row r="85" spans="2:18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</row>
    <row r="86" spans="2:18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</row>
    <row r="87" spans="2:18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</row>
    <row r="88" spans="2:18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</row>
    <row r="89" spans="2:18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</row>
    <row r="90" spans="2:18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</row>
    <row r="91" spans="2:18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</row>
    <row r="92" spans="2:18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</row>
    <row r="93" spans="2:18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</row>
    <row r="94" spans="2:18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</row>
    <row r="95" spans="2:18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</row>
    <row r="96" spans="2:18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</row>
    <row r="97" spans="2:18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</row>
    <row r="98" spans="2:18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</row>
    <row r="99" spans="2:18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</row>
    <row r="100" spans="2:18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</row>
    <row r="101" spans="2:18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</row>
    <row r="102" spans="2:18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</row>
    <row r="103" spans="2:18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</row>
    <row r="104" spans="2:18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</row>
    <row r="105" spans="2:18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</row>
    <row r="106" spans="2:18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</row>
    <row r="107" spans="2:18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</row>
    <row r="108" spans="2:18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</row>
    <row r="109" spans="2:18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</row>
    <row r="110" spans="2:18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</row>
    <row r="111" spans="2:18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</row>
    <row r="112" spans="2:18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</row>
    <row r="113" spans="2:18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</row>
    <row r="114" spans="2:18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</row>
    <row r="115" spans="2:18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</row>
    <row r="116" spans="2:18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</row>
    <row r="117" spans="2:18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</row>
    <row r="118" spans="2:18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</row>
    <row r="119" spans="2:18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</row>
    <row r="120" spans="2:18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</row>
    <row r="121" spans="2:18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</row>
    <row r="122" spans="2:18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</row>
    <row r="123" spans="2:18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</row>
    <row r="124" spans="2:18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</row>
    <row r="125" spans="2:18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</row>
    <row r="126" spans="2:18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</row>
    <row r="127" spans="2:18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</row>
    <row r="128" spans="2:18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</row>
    <row r="129" spans="2:18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</row>
    <row r="130" spans="2:18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</row>
    <row r="131" spans="2:18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</row>
    <row r="132" spans="2:18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</row>
    <row r="133" spans="2:18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</row>
    <row r="134" spans="2:18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</row>
    <row r="135" spans="2:18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</row>
    <row r="136" spans="2:18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</row>
    <row r="137" spans="2:18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</row>
    <row r="138" spans="2:18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</row>
    <row r="139" spans="2:18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</row>
    <row r="140" spans="2:18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</row>
    <row r="141" spans="2:18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</row>
    <row r="142" spans="2:18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</row>
    <row r="143" spans="2:18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</row>
    <row r="144" spans="2:18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</row>
    <row r="145" spans="2:18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</row>
    <row r="146" spans="2:18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</row>
    <row r="147" spans="2:18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</row>
    <row r="148" spans="2:18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</row>
    <row r="149" spans="2:18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</row>
    <row r="150" spans="2:18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</row>
    <row r="151" spans="2:18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</row>
    <row r="152" spans="2:18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</row>
    <row r="153" spans="2:18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</row>
    <row r="154" spans="2:18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</row>
    <row r="155" spans="2:18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</row>
    <row r="156" spans="2:18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</row>
    <row r="157" spans="2:18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</row>
    <row r="158" spans="2:18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</row>
    <row r="159" spans="2:18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</row>
    <row r="160" spans="2:18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</row>
    <row r="161" spans="2:18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</row>
    <row r="162" spans="2:18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</row>
    <row r="163" spans="2:18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</row>
    <row r="164" spans="2:18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</row>
    <row r="165" spans="2:18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</row>
    <row r="166" spans="2:18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</row>
    <row r="167" spans="2:18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</row>
    <row r="168" spans="2:18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</row>
    <row r="169" spans="2:18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</row>
    <row r="170" spans="2:18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</row>
    <row r="171" spans="2:18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</row>
    <row r="172" spans="2:18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</row>
    <row r="173" spans="2:18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</row>
    <row r="174" spans="2:18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</row>
    <row r="175" spans="2:18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</row>
    <row r="176" spans="2:18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</row>
    <row r="177" spans="2:18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</row>
    <row r="178" spans="2:18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</row>
    <row r="179" spans="2:18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</row>
    <row r="180" spans="2:18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</row>
    <row r="181" spans="2:18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</row>
    <row r="182" spans="2:18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</row>
    <row r="183" spans="2:18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</row>
    <row r="184" spans="2:18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</row>
    <row r="185" spans="2:18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</row>
    <row r="186" spans="2:18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</row>
    <row r="187" spans="2:18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</row>
    <row r="188" spans="2:18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</row>
    <row r="189" spans="2:18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</row>
    <row r="190" spans="2:18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</row>
    <row r="191" spans="2:18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</row>
    <row r="192" spans="2:18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</row>
    <row r="193" spans="2:18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</row>
    <row r="194" spans="2:18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</row>
    <row r="195" spans="2:18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</row>
    <row r="196" spans="2:18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</row>
    <row r="197" spans="2:18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</row>
    <row r="198" spans="2:18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</row>
    <row r="199" spans="2:18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</row>
    <row r="200" spans="2:18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</row>
    <row r="201" spans="2:18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</row>
    <row r="202" spans="2:18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</row>
    <row r="203" spans="2:18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</row>
    <row r="204" spans="2:18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</row>
    <row r="205" spans="2:18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</row>
    <row r="206" spans="2:18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</row>
    <row r="207" spans="2:18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</row>
    <row r="208" spans="2:18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</row>
    <row r="209" spans="2:18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</row>
    <row r="210" spans="2:18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</row>
    <row r="211" spans="2:18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</row>
    <row r="212" spans="2:18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</row>
    <row r="213" spans="2:18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</row>
    <row r="214" spans="2:18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</row>
    <row r="215" spans="2:18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</row>
    <row r="216" spans="2:18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</row>
    <row r="217" spans="2:18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</row>
    <row r="218" spans="2:18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</row>
    <row r="219" spans="2:18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</row>
    <row r="220" spans="2:18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</row>
    <row r="221" spans="2:18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</row>
    <row r="222" spans="2:18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</row>
    <row r="223" spans="2:18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</row>
    <row r="224" spans="2:18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</row>
    <row r="225" spans="2:18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</row>
    <row r="226" spans="2:18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</row>
    <row r="227" spans="2:18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</row>
    <row r="228" spans="2:18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</row>
    <row r="229" spans="2:18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</row>
    <row r="230" spans="2:18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</row>
    <row r="231" spans="2:18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</row>
    <row r="232" spans="2:18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57"/>
    <outlinePr applyStyles="1" summaryBelow="0"/>
    <pageSetUpPr fitToPage="1"/>
  </sheetPr>
  <dimension ref="A1:K180"/>
  <sheetViews>
    <sheetView workbookViewId="0"/>
  </sheetViews>
  <sheetFormatPr defaultRowHeight="11.25" outlineLevelRow="3" x14ac:dyDescent="0.2"/>
  <cols>
    <col min="1" max="1" width="52" style="71" customWidth="1"/>
    <col min="2" max="6" width="15.140625" style="117" customWidth="1"/>
    <col min="7" max="16384" width="9.140625" style="71"/>
  </cols>
  <sheetData>
    <row r="1" spans="1:11" s="92" customFormat="1" ht="12.75" x14ac:dyDescent="0.2">
      <c r="B1" s="84"/>
      <c r="D1" s="84"/>
      <c r="E1" s="84"/>
      <c r="F1" s="84"/>
    </row>
    <row r="2" spans="1:11" s="92" customFormat="1" ht="18.75" x14ac:dyDescent="0.2">
      <c r="A2" s="5" t="s">
        <v>185</v>
      </c>
      <c r="B2" s="5"/>
      <c r="C2" s="5"/>
      <c r="D2" s="5"/>
      <c r="E2" s="5"/>
      <c r="F2" s="5"/>
      <c r="G2" s="155"/>
      <c r="H2" s="155"/>
      <c r="I2" s="155"/>
      <c r="J2" s="155"/>
      <c r="K2" s="155"/>
    </row>
    <row r="3" spans="1:11" s="92" customFormat="1" ht="12.75" x14ac:dyDescent="0.2">
      <c r="A3" s="80"/>
      <c r="B3" s="84"/>
      <c r="C3" s="84"/>
      <c r="D3" s="84"/>
      <c r="E3" s="84"/>
      <c r="F3" s="84"/>
    </row>
    <row r="4" spans="1:11" s="29" customFormat="1" ht="12.75" x14ac:dyDescent="0.2">
      <c r="B4" s="21"/>
      <c r="C4" s="21"/>
      <c r="D4" s="21"/>
      <c r="E4" s="21"/>
      <c r="F4" s="21" t="str">
        <f>VALUSD</f>
        <v>млн. дол. США</v>
      </c>
    </row>
    <row r="5" spans="1:11" s="27" customFormat="1" ht="12.75" x14ac:dyDescent="0.2">
      <c r="A5" s="63"/>
      <c r="B5" s="199">
        <v>42369</v>
      </c>
      <c r="C5" s="199">
        <v>42400</v>
      </c>
      <c r="D5" s="199">
        <v>42429</v>
      </c>
      <c r="E5" s="199">
        <v>42460</v>
      </c>
      <c r="F5" s="199">
        <v>42490</v>
      </c>
    </row>
    <row r="6" spans="1:11" s="184" customFormat="1" ht="31.5" x14ac:dyDescent="0.2">
      <c r="A6" s="130" t="s">
        <v>172</v>
      </c>
      <c r="B6" s="70">
        <f t="shared" ref="B6:E6" si="0">B$7+B$47</f>
        <v>65505.686112320007</v>
      </c>
      <c r="C6" s="70">
        <f t="shared" si="0"/>
        <v>65427.59130349</v>
      </c>
      <c r="D6" s="70">
        <f t="shared" si="0"/>
        <v>64349.583056180003</v>
      </c>
      <c r="E6" s="70">
        <f t="shared" si="0"/>
        <v>65236.759234120007</v>
      </c>
      <c r="F6" s="70">
        <v>67090.705344240007</v>
      </c>
    </row>
    <row r="7" spans="1:11" s="78" customFormat="1" ht="15" x14ac:dyDescent="0.2">
      <c r="A7" s="68" t="s">
        <v>51</v>
      </c>
      <c r="B7" s="47">
        <f t="shared" ref="B7:F7" si="1">B$8+B$32</f>
        <v>22060.244326390002</v>
      </c>
      <c r="C7" s="47">
        <f t="shared" si="1"/>
        <v>21851.593685870001</v>
      </c>
      <c r="D7" s="47">
        <f t="shared" si="1"/>
        <v>20901.171420940002</v>
      </c>
      <c r="E7" s="47">
        <f t="shared" si="1"/>
        <v>21108.379584550003</v>
      </c>
      <c r="F7" s="47">
        <f t="shared" si="1"/>
        <v>22546.901649109997</v>
      </c>
    </row>
    <row r="8" spans="1:11" s="31" customFormat="1" ht="15" outlineLevel="1" x14ac:dyDescent="0.2">
      <c r="A8" s="59" t="s">
        <v>75</v>
      </c>
      <c r="B8" s="75">
        <f t="shared" ref="B8:F8" si="2">B$9+B$30</f>
        <v>21166.125221090002</v>
      </c>
      <c r="C8" s="75">
        <f t="shared" si="2"/>
        <v>21010.688718429999</v>
      </c>
      <c r="D8" s="75">
        <f t="shared" si="2"/>
        <v>20126.796235790003</v>
      </c>
      <c r="E8" s="75">
        <f t="shared" si="2"/>
        <v>20309.302509890003</v>
      </c>
      <c r="F8" s="75">
        <f t="shared" si="2"/>
        <v>21730.409988299998</v>
      </c>
    </row>
    <row r="9" spans="1:11" s="94" customFormat="1" ht="12.75" outlineLevel="2" x14ac:dyDescent="0.2">
      <c r="A9" s="244" t="s">
        <v>130</v>
      </c>
      <c r="B9" s="126">
        <f t="shared" ref="B9:E9" si="3">SUM(B$10:B$29)</f>
        <v>21055.917848520003</v>
      </c>
      <c r="C9" s="126">
        <f t="shared" si="3"/>
        <v>20905.52512337</v>
      </c>
      <c r="D9" s="126">
        <f t="shared" si="3"/>
        <v>20029.028348660002</v>
      </c>
      <c r="E9" s="126">
        <f t="shared" si="3"/>
        <v>20209.676995340003</v>
      </c>
      <c r="F9" s="126">
        <v>21626.704256429999</v>
      </c>
    </row>
    <row r="10" spans="1:11" s="190" customFormat="1" ht="12.75" outlineLevel="3" x14ac:dyDescent="0.2">
      <c r="A10" s="234" t="s">
        <v>53</v>
      </c>
      <c r="B10" s="146">
        <v>4.1098024500000001</v>
      </c>
      <c r="C10" s="146">
        <v>3.95996003</v>
      </c>
      <c r="D10" s="146">
        <v>3.6814729000000002</v>
      </c>
      <c r="E10" s="146">
        <v>3.7989086599999999</v>
      </c>
      <c r="F10" s="146">
        <v>3.9544950399999999</v>
      </c>
    </row>
    <row r="11" spans="1:11" ht="12.75" outlineLevel="3" x14ac:dyDescent="0.2">
      <c r="A11" s="34" t="s">
        <v>161</v>
      </c>
      <c r="B11" s="96">
        <v>2523.1991677199999</v>
      </c>
      <c r="C11" s="96">
        <v>2407.7218186499999</v>
      </c>
      <c r="D11" s="96">
        <v>2238.3969935800001</v>
      </c>
      <c r="E11" s="96">
        <v>2309.7998951899999</v>
      </c>
      <c r="F11" s="96">
        <v>2404.3990104099998</v>
      </c>
      <c r="G11" s="85"/>
      <c r="H11" s="85"/>
      <c r="I11" s="85"/>
    </row>
    <row r="12" spans="1:11" ht="12.75" outlineLevel="3" x14ac:dyDescent="0.2">
      <c r="A12" s="34" t="s">
        <v>45</v>
      </c>
      <c r="B12" s="96">
        <v>1620.07918365</v>
      </c>
      <c r="C12" s="96">
        <v>1545.9342441700001</v>
      </c>
      <c r="D12" s="96">
        <v>1437.2152703199999</v>
      </c>
      <c r="E12" s="96">
        <v>1483.06117737</v>
      </c>
      <c r="F12" s="96">
        <v>1543.80075726</v>
      </c>
      <c r="G12" s="85"/>
      <c r="H12" s="85"/>
      <c r="I12" s="85"/>
    </row>
    <row r="13" spans="1:11" ht="12.75" outlineLevel="3" x14ac:dyDescent="0.2">
      <c r="A13" s="34" t="s">
        <v>73</v>
      </c>
      <c r="B13" s="96">
        <v>345.14499999999998</v>
      </c>
      <c r="C13" s="96">
        <v>349.12086348999998</v>
      </c>
      <c r="D13" s="96">
        <v>348.84125792999998</v>
      </c>
      <c r="E13" s="96">
        <v>350.86624798000003</v>
      </c>
      <c r="F13" s="96">
        <v>374.92282406999999</v>
      </c>
      <c r="G13" s="85"/>
      <c r="H13" s="85"/>
      <c r="I13" s="85"/>
    </row>
    <row r="14" spans="1:11" ht="12.75" outlineLevel="3" x14ac:dyDescent="0.2">
      <c r="A14" s="34" t="s">
        <v>121</v>
      </c>
      <c r="B14" s="96">
        <v>62.49826307</v>
      </c>
      <c r="C14" s="96">
        <v>59.637952300000002</v>
      </c>
      <c r="D14" s="96">
        <v>55.443869020000001</v>
      </c>
      <c r="E14" s="96">
        <v>57.212479829999999</v>
      </c>
      <c r="F14" s="96">
        <v>59.555648159999997</v>
      </c>
      <c r="G14" s="85"/>
      <c r="H14" s="85"/>
      <c r="I14" s="85"/>
    </row>
    <row r="15" spans="1:11" ht="12.75" outlineLevel="3" x14ac:dyDescent="0.2">
      <c r="A15" s="34" t="s">
        <v>178</v>
      </c>
      <c r="B15" s="96">
        <v>109.06488557</v>
      </c>
      <c r="C15" s="96">
        <v>104.07339539</v>
      </c>
      <c r="D15" s="96">
        <v>96.754356569999999</v>
      </c>
      <c r="E15" s="96">
        <v>99.840735710000004</v>
      </c>
      <c r="F15" s="96">
        <v>103.92976753000001</v>
      </c>
      <c r="G15" s="85"/>
      <c r="H15" s="85"/>
      <c r="I15" s="85"/>
    </row>
    <row r="16" spans="1:11" ht="12.75" outlineLevel="3" x14ac:dyDescent="0.2">
      <c r="A16" s="34" t="s">
        <v>77</v>
      </c>
      <c r="B16" s="96">
        <v>135.41290332</v>
      </c>
      <c r="C16" s="96">
        <v>129.21556333000001</v>
      </c>
      <c r="D16" s="96">
        <v>120.12838287</v>
      </c>
      <c r="E16" s="96">
        <v>123.96037296</v>
      </c>
      <c r="F16" s="96">
        <v>129.03723769000001</v>
      </c>
      <c r="G16" s="85"/>
      <c r="H16" s="85"/>
      <c r="I16" s="85"/>
    </row>
    <row r="17" spans="1:9" ht="12.75" outlineLevel="3" x14ac:dyDescent="0.2">
      <c r="A17" s="34" t="s">
        <v>142</v>
      </c>
      <c r="B17" s="96">
        <v>660.34998111000004</v>
      </c>
      <c r="C17" s="96">
        <v>630.12824267999997</v>
      </c>
      <c r="D17" s="96">
        <v>585.81400600999996</v>
      </c>
      <c r="E17" s="96">
        <v>604.50095918</v>
      </c>
      <c r="F17" s="96">
        <v>629.25862588999996</v>
      </c>
      <c r="G17" s="85"/>
      <c r="H17" s="85"/>
      <c r="I17" s="85"/>
    </row>
    <row r="18" spans="1:9" ht="12.75" outlineLevel="3" x14ac:dyDescent="0.2">
      <c r="A18" s="34" t="s">
        <v>140</v>
      </c>
      <c r="B18" s="96">
        <v>43.704000389999997</v>
      </c>
      <c r="C18" s="96">
        <v>528.12500040999998</v>
      </c>
      <c r="D18" s="96">
        <v>528.53700069000001</v>
      </c>
      <c r="E18" s="96">
        <v>529.80900058999998</v>
      </c>
      <c r="F18" s="96">
        <v>484.51299999999998</v>
      </c>
      <c r="G18" s="85"/>
      <c r="H18" s="85"/>
      <c r="I18" s="85"/>
    </row>
    <row r="19" spans="1:9" ht="12.75" outlineLevel="3" x14ac:dyDescent="0.2">
      <c r="A19" s="34" t="s">
        <v>132</v>
      </c>
      <c r="B19" s="96">
        <v>912.90555955000002</v>
      </c>
      <c r="C19" s="96">
        <v>876.26246692999996</v>
      </c>
      <c r="D19" s="96">
        <v>1267.1299779000001</v>
      </c>
      <c r="E19" s="96">
        <v>1303.56598353</v>
      </c>
      <c r="F19" s="96">
        <v>1951.7774004800001</v>
      </c>
      <c r="G19" s="85"/>
      <c r="H19" s="85"/>
      <c r="I19" s="85"/>
    </row>
    <row r="20" spans="1:9" ht="12.75" outlineLevel="3" x14ac:dyDescent="0.2">
      <c r="A20" s="34" t="s">
        <v>136</v>
      </c>
      <c r="B20" s="96">
        <v>0</v>
      </c>
      <c r="C20" s="96">
        <v>0</v>
      </c>
      <c r="D20" s="96">
        <v>0</v>
      </c>
      <c r="E20" s="96">
        <v>0</v>
      </c>
      <c r="F20" s="96">
        <v>11.91112963</v>
      </c>
      <c r="G20" s="85"/>
      <c r="H20" s="85"/>
      <c r="I20" s="85"/>
    </row>
    <row r="21" spans="1:9" ht="12.75" outlineLevel="3" x14ac:dyDescent="0.2">
      <c r="A21" s="34" t="s">
        <v>0</v>
      </c>
      <c r="B21" s="96">
        <v>1807.33460988</v>
      </c>
      <c r="C21" s="96">
        <v>1446.0065132300001</v>
      </c>
      <c r="D21" s="96">
        <v>1430.63603259</v>
      </c>
      <c r="E21" s="96">
        <v>1114.91564537</v>
      </c>
      <c r="F21" s="96">
        <v>1357.74669999</v>
      </c>
      <c r="G21" s="85"/>
      <c r="H21" s="85"/>
      <c r="I21" s="85"/>
    </row>
    <row r="22" spans="1:9" ht="12.75" outlineLevel="3" x14ac:dyDescent="0.2">
      <c r="A22" s="34" t="s">
        <v>86</v>
      </c>
      <c r="B22" s="96">
        <v>160.20832754</v>
      </c>
      <c r="C22" s="96">
        <v>160.19879316999999</v>
      </c>
      <c r="D22" s="96">
        <v>160.1848129</v>
      </c>
      <c r="E22" s="96">
        <v>160.19070826999999</v>
      </c>
      <c r="F22" s="96">
        <v>160.19851883000001</v>
      </c>
      <c r="G22" s="85"/>
      <c r="H22" s="85"/>
      <c r="I22" s="85"/>
    </row>
    <row r="23" spans="1:9" ht="12.75" outlineLevel="3" x14ac:dyDescent="0.2">
      <c r="A23" s="34" t="s">
        <v>152</v>
      </c>
      <c r="B23" s="96">
        <v>6676.2232943400004</v>
      </c>
      <c r="C23" s="96">
        <v>6374.3339652100003</v>
      </c>
      <c r="D23" s="96">
        <v>5907.8641992900002</v>
      </c>
      <c r="E23" s="96">
        <v>6030.1439771400001</v>
      </c>
      <c r="F23" s="96">
        <v>6252.8321869600004</v>
      </c>
      <c r="G23" s="85"/>
      <c r="H23" s="85"/>
      <c r="I23" s="85"/>
    </row>
    <row r="24" spans="1:9" ht="12.75" outlineLevel="3" x14ac:dyDescent="0.2">
      <c r="A24" s="34" t="s">
        <v>40</v>
      </c>
      <c r="B24" s="96">
        <v>0</v>
      </c>
      <c r="C24" s="96">
        <v>1.9879317400000001</v>
      </c>
      <c r="D24" s="96">
        <v>1.8481289700000001</v>
      </c>
      <c r="E24" s="96">
        <v>4.9584149200000001</v>
      </c>
      <c r="F24" s="96">
        <v>32.954125320000003</v>
      </c>
      <c r="G24" s="85"/>
      <c r="H24" s="85"/>
      <c r="I24" s="85"/>
    </row>
    <row r="25" spans="1:9" ht="12.75" outlineLevel="3" x14ac:dyDescent="0.2">
      <c r="A25" s="34" t="s">
        <v>28</v>
      </c>
      <c r="B25" s="96">
        <v>1129.1352861099999</v>
      </c>
      <c r="C25" s="96">
        <v>1077.45900495</v>
      </c>
      <c r="D25" s="96">
        <v>1001.68590024</v>
      </c>
      <c r="E25" s="96">
        <v>1033.63880219</v>
      </c>
      <c r="F25" s="96">
        <v>1075.97204343</v>
      </c>
      <c r="G25" s="85"/>
      <c r="H25" s="85"/>
      <c r="I25" s="85"/>
    </row>
    <row r="26" spans="1:9" ht="12.75" outlineLevel="3" x14ac:dyDescent="0.2">
      <c r="A26" s="34" t="s">
        <v>108</v>
      </c>
      <c r="B26" s="96">
        <v>2025.9766530700001</v>
      </c>
      <c r="C26" s="96">
        <v>1933.2553109400001</v>
      </c>
      <c r="D26" s="96">
        <v>1797.2976953800001</v>
      </c>
      <c r="E26" s="96">
        <v>1854.6299161100001</v>
      </c>
      <c r="F26" s="96">
        <v>1776.33816776</v>
      </c>
      <c r="G26" s="85"/>
      <c r="H26" s="85"/>
      <c r="I26" s="85"/>
    </row>
    <row r="27" spans="1:9" ht="12.75" outlineLevel="3" x14ac:dyDescent="0.2">
      <c r="A27" s="34" t="s">
        <v>169</v>
      </c>
      <c r="B27" s="96">
        <v>1304.18033797</v>
      </c>
      <c r="C27" s="96">
        <v>1244.4929022599999</v>
      </c>
      <c r="D27" s="96">
        <v>1156.9730146300001</v>
      </c>
      <c r="E27" s="96">
        <v>1193.8794393999999</v>
      </c>
      <c r="F27" s="96">
        <v>1242.7754234199999</v>
      </c>
      <c r="G27" s="85"/>
      <c r="H27" s="85"/>
      <c r="I27" s="85"/>
    </row>
    <row r="28" spans="1:9" ht="12.75" outlineLevel="3" x14ac:dyDescent="0.2">
      <c r="A28" s="34" t="s">
        <v>2</v>
      </c>
      <c r="B28" s="96">
        <v>0</v>
      </c>
      <c r="C28" s="96">
        <v>0</v>
      </c>
      <c r="D28" s="96">
        <v>0</v>
      </c>
      <c r="E28" s="96">
        <v>0</v>
      </c>
      <c r="F28" s="96">
        <v>2.2512040000000001E-2</v>
      </c>
      <c r="G28" s="85"/>
      <c r="H28" s="85"/>
      <c r="I28" s="85"/>
    </row>
    <row r="29" spans="1:9" ht="12.75" outlineLevel="3" x14ac:dyDescent="0.2">
      <c r="A29" s="34" t="s">
        <v>57</v>
      </c>
      <c r="B29" s="96">
        <v>1536.3905927799999</v>
      </c>
      <c r="C29" s="96">
        <v>2033.6111944899999</v>
      </c>
      <c r="D29" s="96">
        <v>1890.59597687</v>
      </c>
      <c r="E29" s="96">
        <v>1950.9043309399999</v>
      </c>
      <c r="F29" s="96">
        <v>2030.8046825199999</v>
      </c>
      <c r="G29" s="85"/>
      <c r="H29" s="85"/>
      <c r="I29" s="85"/>
    </row>
    <row r="30" spans="1:9" ht="12.75" outlineLevel="2" x14ac:dyDescent="0.2">
      <c r="A30" s="168" t="s">
        <v>8</v>
      </c>
      <c r="B30" s="196">
        <f t="shared" ref="B30:E30" si="4">SUM(B$31:B$31)</f>
        <v>110.20737257</v>
      </c>
      <c r="C30" s="196">
        <f t="shared" si="4"/>
        <v>105.16359506000001</v>
      </c>
      <c r="D30" s="196">
        <f t="shared" si="4"/>
        <v>97.767887130000005</v>
      </c>
      <c r="E30" s="196">
        <f t="shared" si="4"/>
        <v>99.625514550000005</v>
      </c>
      <c r="F30" s="196">
        <v>103.70573186999999</v>
      </c>
      <c r="G30" s="85"/>
      <c r="H30" s="85"/>
      <c r="I30" s="85"/>
    </row>
    <row r="31" spans="1:9" ht="12.75" outlineLevel="3" x14ac:dyDescent="0.2">
      <c r="A31" s="34" t="s">
        <v>97</v>
      </c>
      <c r="B31" s="96">
        <v>110.20737257</v>
      </c>
      <c r="C31" s="96">
        <v>105.16359506000001</v>
      </c>
      <c r="D31" s="96">
        <v>97.767887130000005</v>
      </c>
      <c r="E31" s="96">
        <v>99.625514550000005</v>
      </c>
      <c r="F31" s="96">
        <v>103.70573186999999</v>
      </c>
      <c r="G31" s="85"/>
      <c r="H31" s="85"/>
      <c r="I31" s="85"/>
    </row>
    <row r="32" spans="1:9" ht="15" outlineLevel="1" x14ac:dyDescent="0.25">
      <c r="A32" s="45" t="s">
        <v>113</v>
      </c>
      <c r="B32" s="35">
        <f t="shared" ref="B32:F32" si="5">B$33+B$41+B$45</f>
        <v>894.11910529999989</v>
      </c>
      <c r="C32" s="35">
        <f t="shared" si="5"/>
        <v>840.90496744000006</v>
      </c>
      <c r="D32" s="35">
        <f t="shared" si="5"/>
        <v>774.37518514999988</v>
      </c>
      <c r="E32" s="35">
        <f t="shared" si="5"/>
        <v>799.07707465999999</v>
      </c>
      <c r="F32" s="35">
        <f t="shared" si="5"/>
        <v>816.49166080999998</v>
      </c>
      <c r="G32" s="85"/>
      <c r="H32" s="85"/>
      <c r="I32" s="85"/>
    </row>
    <row r="33" spans="1:9" ht="12.75" outlineLevel="2" x14ac:dyDescent="0.2">
      <c r="A33" s="168" t="s">
        <v>130</v>
      </c>
      <c r="B33" s="196">
        <f t="shared" ref="B33:E33" si="6">SUM(B$34:B$40)</f>
        <v>683.31482615999994</v>
      </c>
      <c r="C33" s="196">
        <f t="shared" si="6"/>
        <v>652.04207309000003</v>
      </c>
      <c r="D33" s="196">
        <f t="shared" si="6"/>
        <v>598.79421411999999</v>
      </c>
      <c r="E33" s="196">
        <f t="shared" si="6"/>
        <v>617.89522459</v>
      </c>
      <c r="F33" s="196">
        <v>643.20146070999999</v>
      </c>
      <c r="G33" s="85"/>
      <c r="H33" s="85"/>
      <c r="I33" s="85"/>
    </row>
    <row r="34" spans="1:9" ht="12.75" outlineLevel="3" x14ac:dyDescent="0.2">
      <c r="A34" s="34" t="s">
        <v>154</v>
      </c>
      <c r="B34" s="96">
        <v>4.8331999999999997E-4</v>
      </c>
      <c r="C34" s="96">
        <v>4.6119999999999999E-4</v>
      </c>
      <c r="D34" s="96">
        <v>4.2876999999999998E-4</v>
      </c>
      <c r="E34" s="96">
        <v>4.4244E-4</v>
      </c>
      <c r="F34" s="96">
        <v>4.6055999999999999E-4</v>
      </c>
      <c r="G34" s="85"/>
      <c r="H34" s="85"/>
      <c r="I34" s="85"/>
    </row>
    <row r="35" spans="1:9" ht="12.75" outlineLevel="3" x14ac:dyDescent="0.2">
      <c r="A35" s="34" t="s">
        <v>47</v>
      </c>
      <c r="B35" s="96">
        <v>41.665508709999997</v>
      </c>
      <c r="C35" s="96">
        <v>39.758634870000002</v>
      </c>
      <c r="D35" s="96">
        <v>36.962579339999998</v>
      </c>
      <c r="E35" s="96">
        <v>38.141653220000002</v>
      </c>
      <c r="F35" s="96">
        <v>39.703765439999998</v>
      </c>
      <c r="G35" s="85"/>
      <c r="H35" s="85"/>
      <c r="I35" s="85"/>
    </row>
    <row r="36" spans="1:9" ht="12.75" outlineLevel="3" x14ac:dyDescent="0.2">
      <c r="A36" s="34" t="s">
        <v>52</v>
      </c>
      <c r="B36" s="96">
        <v>124.99652613000001</v>
      </c>
      <c r="C36" s="96">
        <v>119.27590461</v>
      </c>
      <c r="D36" s="96">
        <v>110.88773802</v>
      </c>
      <c r="E36" s="96">
        <v>114.42495966</v>
      </c>
      <c r="F36" s="96">
        <v>119.11129631999999</v>
      </c>
      <c r="G36" s="85"/>
      <c r="H36" s="85"/>
      <c r="I36" s="85"/>
    </row>
    <row r="37" spans="1:9" ht="12.75" outlineLevel="3" x14ac:dyDescent="0.2">
      <c r="A37" s="34" t="s">
        <v>180</v>
      </c>
      <c r="B37" s="96">
        <v>133.32962782999999</v>
      </c>
      <c r="C37" s="96">
        <v>127.22763161</v>
      </c>
      <c r="D37" s="96">
        <v>110.88773802</v>
      </c>
      <c r="E37" s="96">
        <v>114.42495966</v>
      </c>
      <c r="F37" s="96">
        <v>119.11129631999999</v>
      </c>
      <c r="G37" s="85"/>
      <c r="H37" s="85"/>
      <c r="I37" s="85"/>
    </row>
    <row r="38" spans="1:9" ht="12.75" outlineLevel="3" x14ac:dyDescent="0.2">
      <c r="A38" s="34" t="s">
        <v>146</v>
      </c>
      <c r="B38" s="96">
        <v>199.99444181999999</v>
      </c>
      <c r="C38" s="96">
        <v>190.84144737</v>
      </c>
      <c r="D38" s="96">
        <v>177.42038084999999</v>
      </c>
      <c r="E38" s="96">
        <v>183.07993544999999</v>
      </c>
      <c r="F38" s="96">
        <v>190.57807413</v>
      </c>
      <c r="G38" s="85"/>
      <c r="H38" s="85"/>
      <c r="I38" s="85"/>
    </row>
    <row r="39" spans="1:9" ht="12.75" outlineLevel="3" x14ac:dyDescent="0.2">
      <c r="A39" s="34" t="s">
        <v>42</v>
      </c>
      <c r="B39" s="96">
        <v>10.41637718</v>
      </c>
      <c r="C39" s="96">
        <v>9.9396587200000006</v>
      </c>
      <c r="D39" s="96">
        <v>9.2406448399999999</v>
      </c>
      <c r="E39" s="96">
        <v>9.5354133000000001</v>
      </c>
      <c r="F39" s="96">
        <v>9.9259413599999995</v>
      </c>
      <c r="G39" s="85"/>
      <c r="H39" s="85"/>
      <c r="I39" s="85"/>
    </row>
    <row r="40" spans="1:9" ht="12.75" outlineLevel="3" x14ac:dyDescent="0.2">
      <c r="A40" s="34" t="s">
        <v>177</v>
      </c>
      <c r="B40" s="96">
        <v>172.91186117000001</v>
      </c>
      <c r="C40" s="96">
        <v>164.99833470999999</v>
      </c>
      <c r="D40" s="96">
        <v>153.39470428000001</v>
      </c>
      <c r="E40" s="96">
        <v>158.28786086</v>
      </c>
      <c r="F40" s="96">
        <v>164.77062658</v>
      </c>
      <c r="G40" s="85"/>
      <c r="H40" s="85"/>
      <c r="I40" s="85"/>
    </row>
    <row r="41" spans="1:9" ht="12.75" outlineLevel="2" x14ac:dyDescent="0.2">
      <c r="A41" s="168" t="s">
        <v>8</v>
      </c>
      <c r="B41" s="196">
        <f t="shared" ref="B41:E41" si="7">SUM(B$42:B$44)</f>
        <v>210.76450316</v>
      </c>
      <c r="C41" s="196">
        <f t="shared" si="7"/>
        <v>188.82493877000002</v>
      </c>
      <c r="D41" s="196">
        <f t="shared" si="7"/>
        <v>175.54568469999998</v>
      </c>
      <c r="E41" s="196">
        <f t="shared" si="7"/>
        <v>181.14543813999998</v>
      </c>
      <c r="F41" s="196">
        <v>173.2522969</v>
      </c>
      <c r="G41" s="85"/>
      <c r="H41" s="85"/>
      <c r="I41" s="85"/>
    </row>
    <row r="42" spans="1:9" ht="12.75" outlineLevel="3" x14ac:dyDescent="0.2">
      <c r="A42" s="34" t="s">
        <v>10</v>
      </c>
      <c r="B42" s="96">
        <v>43.748784149999999</v>
      </c>
      <c r="C42" s="96">
        <v>31.30992496</v>
      </c>
      <c r="D42" s="96">
        <v>29.108031230000002</v>
      </c>
      <c r="E42" s="96">
        <v>30.03655191</v>
      </c>
      <c r="F42" s="96">
        <v>20.84447686</v>
      </c>
      <c r="G42" s="85"/>
      <c r="H42" s="85"/>
      <c r="I42" s="85"/>
    </row>
    <row r="43" spans="1:9" ht="12.75" outlineLevel="3" x14ac:dyDescent="0.2">
      <c r="A43" s="34" t="s">
        <v>106</v>
      </c>
      <c r="B43" s="96">
        <v>160.82312705000001</v>
      </c>
      <c r="C43" s="96">
        <v>151.97190775000001</v>
      </c>
      <c r="D43" s="96">
        <v>141.28437047</v>
      </c>
      <c r="E43" s="96">
        <v>145.79121800999999</v>
      </c>
      <c r="F43" s="96">
        <v>147.23793284000001</v>
      </c>
      <c r="G43" s="85"/>
      <c r="H43" s="85"/>
      <c r="I43" s="85"/>
    </row>
    <row r="44" spans="1:9" ht="12.75" outlineLevel="3" x14ac:dyDescent="0.2">
      <c r="A44" s="34" t="s">
        <v>30</v>
      </c>
      <c r="B44" s="96">
        <v>6.1925919599999997</v>
      </c>
      <c r="C44" s="96">
        <v>5.5431060600000004</v>
      </c>
      <c r="D44" s="96">
        <v>5.1532830000000001</v>
      </c>
      <c r="E44" s="96">
        <v>5.3176682199999998</v>
      </c>
      <c r="F44" s="96">
        <v>5.1698871999999998</v>
      </c>
      <c r="G44" s="85"/>
      <c r="H44" s="85"/>
      <c r="I44" s="85"/>
    </row>
    <row r="45" spans="1:9" ht="12.75" outlineLevel="2" x14ac:dyDescent="0.2">
      <c r="A45" s="168" t="s">
        <v>133</v>
      </c>
      <c r="B45" s="196">
        <f t="shared" ref="B45:E45" si="8">SUM(B$46:B$46)</f>
        <v>3.9775980000000002E-2</v>
      </c>
      <c r="C45" s="196">
        <f t="shared" si="8"/>
        <v>3.7955580000000003E-2</v>
      </c>
      <c r="D45" s="196">
        <f t="shared" si="8"/>
        <v>3.5286329999999998E-2</v>
      </c>
      <c r="E45" s="196">
        <f t="shared" si="8"/>
        <v>3.6411930000000002E-2</v>
      </c>
      <c r="F45" s="196">
        <v>3.7903199999999998E-2</v>
      </c>
      <c r="G45" s="85"/>
      <c r="H45" s="85"/>
      <c r="I45" s="85"/>
    </row>
    <row r="46" spans="1:9" ht="12.75" outlineLevel="3" x14ac:dyDescent="0.2">
      <c r="A46" s="34" t="s">
        <v>175</v>
      </c>
      <c r="B46" s="96">
        <v>3.9775980000000002E-2</v>
      </c>
      <c r="C46" s="96">
        <v>3.7955580000000003E-2</v>
      </c>
      <c r="D46" s="96">
        <v>3.5286329999999998E-2</v>
      </c>
      <c r="E46" s="96">
        <v>3.6411930000000002E-2</v>
      </c>
      <c r="F46" s="96">
        <v>3.7903199999999998E-2</v>
      </c>
      <c r="G46" s="85"/>
      <c r="H46" s="85"/>
      <c r="I46" s="85"/>
    </row>
    <row r="47" spans="1:9" ht="15" x14ac:dyDescent="0.25">
      <c r="A47" s="83" t="s">
        <v>80</v>
      </c>
      <c r="B47" s="43">
        <f t="shared" ref="B47:F47" si="9">B$48+B$70</f>
        <v>43445.441785930001</v>
      </c>
      <c r="C47" s="43">
        <f t="shared" si="9"/>
        <v>43575.99761762</v>
      </c>
      <c r="D47" s="43">
        <f t="shared" si="9"/>
        <v>43448.411635240001</v>
      </c>
      <c r="E47" s="43">
        <f t="shared" si="9"/>
        <v>44128.379649570001</v>
      </c>
      <c r="F47" s="43">
        <f t="shared" si="9"/>
        <v>44543.803695130002</v>
      </c>
      <c r="G47" s="85"/>
      <c r="H47" s="85"/>
      <c r="I47" s="85"/>
    </row>
    <row r="48" spans="1:9" ht="15" outlineLevel="1" x14ac:dyDescent="0.25">
      <c r="A48" s="45" t="s">
        <v>75</v>
      </c>
      <c r="B48" s="35">
        <f t="shared" ref="B48:F48" si="10">B$49+B$56+B$62+B$64+B$68</f>
        <v>34426.979807620002</v>
      </c>
      <c r="C48" s="35">
        <f t="shared" si="10"/>
        <v>34349.248189290003</v>
      </c>
      <c r="D48" s="35">
        <f t="shared" si="10"/>
        <v>34720.256965749999</v>
      </c>
      <c r="E48" s="35">
        <f t="shared" si="10"/>
        <v>35288.784872429998</v>
      </c>
      <c r="F48" s="35">
        <f t="shared" si="10"/>
        <v>35796.919990380004</v>
      </c>
      <c r="G48" s="85"/>
      <c r="H48" s="85"/>
      <c r="I48" s="85"/>
    </row>
    <row r="49" spans="1:9" ht="12.75" outlineLevel="2" x14ac:dyDescent="0.2">
      <c r="A49" s="168" t="s">
        <v>143</v>
      </c>
      <c r="B49" s="196">
        <f t="shared" ref="B49:E49" si="11">SUM(B$50:B$55)</f>
        <v>14059.99637889</v>
      </c>
      <c r="C49" s="196">
        <f t="shared" si="11"/>
        <v>13990.078145400001</v>
      </c>
      <c r="D49" s="196">
        <f t="shared" si="11"/>
        <v>14018.65264058</v>
      </c>
      <c r="E49" s="196">
        <f t="shared" si="11"/>
        <v>14209.318265079999</v>
      </c>
      <c r="F49" s="196">
        <v>14251.86646186</v>
      </c>
      <c r="G49" s="85"/>
      <c r="H49" s="85"/>
      <c r="I49" s="85"/>
    </row>
    <row r="50" spans="1:9" ht="12.75" outlineLevel="3" x14ac:dyDescent="0.2">
      <c r="A50" s="34" t="s">
        <v>29</v>
      </c>
      <c r="B50" s="96">
        <v>2414.6460216999999</v>
      </c>
      <c r="C50" s="96">
        <v>2409.5630227900001</v>
      </c>
      <c r="D50" s="96">
        <v>2432.3260381199998</v>
      </c>
      <c r="E50" s="96">
        <v>2502.6040324999999</v>
      </c>
      <c r="F50" s="96">
        <v>2510.1180436599998</v>
      </c>
      <c r="G50" s="85"/>
      <c r="H50" s="85"/>
      <c r="I50" s="85"/>
    </row>
    <row r="51" spans="1:9" ht="12.75" outlineLevel="3" x14ac:dyDescent="0.2">
      <c r="A51" s="34" t="s">
        <v>98</v>
      </c>
      <c r="B51" s="96">
        <v>582.92959400999996</v>
      </c>
      <c r="C51" s="96">
        <v>585.26213554000003</v>
      </c>
      <c r="D51" s="96">
        <v>591.01053108999997</v>
      </c>
      <c r="E51" s="96">
        <v>607.69416908999995</v>
      </c>
      <c r="F51" s="96">
        <v>619.33635807999997</v>
      </c>
      <c r="G51" s="85"/>
      <c r="H51" s="85"/>
      <c r="I51" s="85"/>
    </row>
    <row r="52" spans="1:9" ht="12.75" outlineLevel="3" x14ac:dyDescent="0.2">
      <c r="A52" s="34" t="s">
        <v>78</v>
      </c>
      <c r="B52" s="96">
        <v>522.07487058000004</v>
      </c>
      <c r="C52" s="96">
        <v>520.97586643</v>
      </c>
      <c r="D52" s="96">
        <v>519.32141300000001</v>
      </c>
      <c r="E52" s="96">
        <v>534.32633698999996</v>
      </c>
      <c r="F52" s="96">
        <v>538.20223959999998</v>
      </c>
      <c r="G52" s="85"/>
      <c r="H52" s="85"/>
      <c r="I52" s="85"/>
    </row>
    <row r="53" spans="1:9" ht="12.75" outlineLevel="3" x14ac:dyDescent="0.2">
      <c r="A53" s="34" t="s">
        <v>67</v>
      </c>
      <c r="B53" s="96">
        <v>5197.6524570499996</v>
      </c>
      <c r="C53" s="96">
        <v>5151.7600067000003</v>
      </c>
      <c r="D53" s="96">
        <v>5150.3239540799996</v>
      </c>
      <c r="E53" s="96">
        <v>5132.9939155100001</v>
      </c>
      <c r="F53" s="96">
        <v>5136.1897376099996</v>
      </c>
      <c r="G53" s="85"/>
      <c r="H53" s="85"/>
      <c r="I53" s="85"/>
    </row>
    <row r="54" spans="1:9" ht="12.75" outlineLevel="3" x14ac:dyDescent="0.2">
      <c r="A54" s="34" t="s">
        <v>94</v>
      </c>
      <c r="B54" s="96">
        <v>5341.8389230499997</v>
      </c>
      <c r="C54" s="96">
        <v>5321.6626014399999</v>
      </c>
      <c r="D54" s="96">
        <v>5324.8161917899997</v>
      </c>
      <c r="E54" s="96">
        <v>5430.8452984899995</v>
      </c>
      <c r="F54" s="96">
        <v>5447.1655704100003</v>
      </c>
      <c r="G54" s="85"/>
      <c r="H54" s="85"/>
      <c r="I54" s="85"/>
    </row>
    <row r="55" spans="1:9" ht="12.75" outlineLevel="3" x14ac:dyDescent="0.2">
      <c r="A55" s="34" t="s">
        <v>23</v>
      </c>
      <c r="B55" s="96">
        <v>0.85451250000000001</v>
      </c>
      <c r="C55" s="96">
        <v>0.85451250000000001</v>
      </c>
      <c r="D55" s="96">
        <v>0.85451250000000001</v>
      </c>
      <c r="E55" s="96">
        <v>0.85451250000000001</v>
      </c>
      <c r="F55" s="96">
        <v>0.85451250000000001</v>
      </c>
      <c r="G55" s="85"/>
      <c r="H55" s="85"/>
      <c r="I55" s="85"/>
    </row>
    <row r="56" spans="1:9" ht="12.75" outlineLevel="2" x14ac:dyDescent="0.2">
      <c r="A56" s="168" t="s">
        <v>4</v>
      </c>
      <c r="B56" s="196">
        <f t="shared" ref="B56:E56" si="12">SUM(B$57:B$61)</f>
        <v>1362.81742308</v>
      </c>
      <c r="C56" s="196">
        <f t="shared" si="12"/>
        <v>1361.4314528300001</v>
      </c>
      <c r="D56" s="196">
        <f t="shared" si="12"/>
        <v>1387.0916109900002</v>
      </c>
      <c r="E56" s="196">
        <f t="shared" si="12"/>
        <v>1731.1760134600004</v>
      </c>
      <c r="F56" s="196">
        <v>1766.4358332100001</v>
      </c>
      <c r="G56" s="85"/>
      <c r="H56" s="85"/>
      <c r="I56" s="85"/>
    </row>
    <row r="57" spans="1:9" ht="12.75" outlineLevel="3" x14ac:dyDescent="0.2">
      <c r="A57" s="34" t="s">
        <v>103</v>
      </c>
      <c r="B57" s="96">
        <v>288.07592721999998</v>
      </c>
      <c r="C57" s="96">
        <v>283.98775449999999</v>
      </c>
      <c r="D57" s="96">
        <v>295.28473179999997</v>
      </c>
      <c r="E57" s="96">
        <v>306.98745932000003</v>
      </c>
      <c r="F57" s="96">
        <v>318.55279139999999</v>
      </c>
      <c r="G57" s="85"/>
      <c r="H57" s="85"/>
      <c r="I57" s="85"/>
    </row>
    <row r="58" spans="1:9" ht="12.75" outlineLevel="3" x14ac:dyDescent="0.2">
      <c r="A58" s="34" t="s">
        <v>37</v>
      </c>
      <c r="B58" s="96">
        <v>226.16820203</v>
      </c>
      <c r="C58" s="96">
        <v>225.69210212999999</v>
      </c>
      <c r="D58" s="96">
        <v>227.82420357000001</v>
      </c>
      <c r="E58" s="96">
        <v>234.40680304</v>
      </c>
      <c r="F58" s="96">
        <v>235.11060409000001</v>
      </c>
      <c r="G58" s="85"/>
      <c r="H58" s="85"/>
      <c r="I58" s="85"/>
    </row>
    <row r="59" spans="1:9" ht="12.75" outlineLevel="3" x14ac:dyDescent="0.2">
      <c r="A59" s="34" t="s">
        <v>9</v>
      </c>
      <c r="B59" s="96">
        <v>605.85586000000001</v>
      </c>
      <c r="C59" s="96">
        <v>605.85586000000001</v>
      </c>
      <c r="D59" s="96">
        <v>605.85586000000001</v>
      </c>
      <c r="E59" s="96">
        <v>605.85586000000001</v>
      </c>
      <c r="F59" s="96">
        <v>605.85586000000001</v>
      </c>
      <c r="G59" s="85"/>
      <c r="H59" s="85"/>
      <c r="I59" s="85"/>
    </row>
    <row r="60" spans="1:9" ht="12.75" outlineLevel="3" x14ac:dyDescent="0.2">
      <c r="A60" s="34" t="s">
        <v>99</v>
      </c>
      <c r="B60" s="96">
        <v>9.0219974300000008</v>
      </c>
      <c r="C60" s="96">
        <v>9.0219974300000008</v>
      </c>
      <c r="D60" s="96">
        <v>9.0219974300000008</v>
      </c>
      <c r="E60" s="96">
        <v>9.0219974300000008</v>
      </c>
      <c r="F60" s="96">
        <v>9.0219974300000008</v>
      </c>
      <c r="G60" s="85"/>
      <c r="H60" s="85"/>
      <c r="I60" s="85"/>
    </row>
    <row r="61" spans="1:9" ht="12.75" outlineLevel="3" x14ac:dyDescent="0.2">
      <c r="A61" s="34" t="s">
        <v>104</v>
      </c>
      <c r="B61" s="96">
        <v>233.69543640000001</v>
      </c>
      <c r="C61" s="96">
        <v>236.87373876999999</v>
      </c>
      <c r="D61" s="96">
        <v>249.10481819</v>
      </c>
      <c r="E61" s="96">
        <v>574.90389367</v>
      </c>
      <c r="F61" s="96">
        <v>597.89458029000002</v>
      </c>
      <c r="G61" s="85"/>
      <c r="H61" s="85"/>
      <c r="I61" s="85"/>
    </row>
    <row r="62" spans="1:9" ht="12.75" outlineLevel="2" x14ac:dyDescent="0.2">
      <c r="A62" s="168" t="s">
        <v>22</v>
      </c>
      <c r="B62" s="196">
        <f t="shared" ref="B62:E62" si="13">SUM(B$63:B$63)</f>
        <v>5.5863759999999998E-2</v>
      </c>
      <c r="C62" s="196">
        <f t="shared" si="13"/>
        <v>5.5746169999999998E-2</v>
      </c>
      <c r="D62" s="196">
        <f t="shared" si="13"/>
        <v>5.6272799999999998E-2</v>
      </c>
      <c r="E62" s="196">
        <f t="shared" si="13"/>
        <v>5.7898709999999999E-2</v>
      </c>
      <c r="F62" s="196">
        <v>5.8072550000000001E-2</v>
      </c>
      <c r="G62" s="85"/>
      <c r="H62" s="85"/>
      <c r="I62" s="85"/>
    </row>
    <row r="63" spans="1:9" ht="12.75" outlineLevel="3" x14ac:dyDescent="0.2">
      <c r="A63" s="34" t="s">
        <v>76</v>
      </c>
      <c r="B63" s="96">
        <v>5.5863759999999998E-2</v>
      </c>
      <c r="C63" s="96">
        <v>5.5746169999999998E-2</v>
      </c>
      <c r="D63" s="96">
        <v>5.6272799999999998E-2</v>
      </c>
      <c r="E63" s="96">
        <v>5.7898709999999999E-2</v>
      </c>
      <c r="F63" s="96">
        <v>5.8072550000000001E-2</v>
      </c>
      <c r="G63" s="85"/>
      <c r="H63" s="85"/>
      <c r="I63" s="85"/>
    </row>
    <row r="64" spans="1:9" ht="12.75" outlineLevel="2" x14ac:dyDescent="0.2">
      <c r="A64" s="168" t="s">
        <v>144</v>
      </c>
      <c r="B64" s="196">
        <f t="shared" ref="B64:E64" si="14">SUM(B$65:B$67)</f>
        <v>17302.433000000001</v>
      </c>
      <c r="C64" s="196">
        <f t="shared" si="14"/>
        <v>17302.433000000001</v>
      </c>
      <c r="D64" s="196">
        <f t="shared" si="14"/>
        <v>17618.201999999997</v>
      </c>
      <c r="E64" s="196">
        <f t="shared" si="14"/>
        <v>17618.201999999997</v>
      </c>
      <c r="F64" s="196">
        <v>18043.330000000002</v>
      </c>
      <c r="G64" s="85"/>
      <c r="H64" s="85"/>
      <c r="I64" s="85"/>
    </row>
    <row r="65" spans="1:9" ht="12.75" outlineLevel="3" x14ac:dyDescent="0.2">
      <c r="A65" s="34" t="s">
        <v>120</v>
      </c>
      <c r="B65" s="96">
        <v>3000</v>
      </c>
      <c r="C65" s="96">
        <v>3000</v>
      </c>
      <c r="D65" s="96">
        <v>3000</v>
      </c>
      <c r="E65" s="96">
        <v>3000</v>
      </c>
      <c r="F65" s="96">
        <v>3000</v>
      </c>
      <c r="G65" s="85"/>
      <c r="H65" s="85"/>
      <c r="I65" s="85"/>
    </row>
    <row r="66" spans="1:9" ht="12.75" outlineLevel="3" x14ac:dyDescent="0.2">
      <c r="A66" s="34" t="s">
        <v>122</v>
      </c>
      <c r="B66" s="96">
        <v>1000</v>
      </c>
      <c r="C66" s="96">
        <v>1000</v>
      </c>
      <c r="D66" s="96">
        <v>1000</v>
      </c>
      <c r="E66" s="96">
        <v>1000</v>
      </c>
      <c r="F66" s="96">
        <v>1000</v>
      </c>
      <c r="G66" s="85"/>
      <c r="H66" s="85"/>
      <c r="I66" s="85"/>
    </row>
    <row r="67" spans="1:9" ht="12.75" outlineLevel="3" x14ac:dyDescent="0.2">
      <c r="A67" s="34" t="s">
        <v>126</v>
      </c>
      <c r="B67" s="96">
        <v>13302.433000000001</v>
      </c>
      <c r="C67" s="96">
        <v>13302.433000000001</v>
      </c>
      <c r="D67" s="96">
        <v>13618.201999999999</v>
      </c>
      <c r="E67" s="96">
        <v>13618.201999999999</v>
      </c>
      <c r="F67" s="96">
        <v>14043.33</v>
      </c>
      <c r="G67" s="85"/>
      <c r="H67" s="85"/>
      <c r="I67" s="85"/>
    </row>
    <row r="68" spans="1:9" ht="12.75" outlineLevel="2" x14ac:dyDescent="0.2">
      <c r="A68" s="168" t="s">
        <v>6</v>
      </c>
      <c r="B68" s="196">
        <f t="shared" ref="B68:E68" si="15">SUM(B$69:B$69)</f>
        <v>1701.67714189</v>
      </c>
      <c r="C68" s="196">
        <f t="shared" si="15"/>
        <v>1695.2498448900001</v>
      </c>
      <c r="D68" s="196">
        <f t="shared" si="15"/>
        <v>1696.2544413799999</v>
      </c>
      <c r="E68" s="196">
        <f t="shared" si="15"/>
        <v>1730.0306951800001</v>
      </c>
      <c r="F68" s="196">
        <v>1735.22962276</v>
      </c>
      <c r="G68" s="85"/>
      <c r="H68" s="85"/>
      <c r="I68" s="85"/>
    </row>
    <row r="69" spans="1:9" ht="12.75" outlineLevel="3" x14ac:dyDescent="0.2">
      <c r="A69" s="34" t="s">
        <v>94</v>
      </c>
      <c r="B69" s="96">
        <v>1701.67714189</v>
      </c>
      <c r="C69" s="96">
        <v>1695.2498448900001</v>
      </c>
      <c r="D69" s="96">
        <v>1696.2544413799999</v>
      </c>
      <c r="E69" s="96">
        <v>1730.0306951800001</v>
      </c>
      <c r="F69" s="96">
        <v>1735.22962276</v>
      </c>
      <c r="G69" s="85"/>
      <c r="H69" s="85"/>
      <c r="I69" s="85"/>
    </row>
    <row r="70" spans="1:9" ht="15" outlineLevel="1" x14ac:dyDescent="0.25">
      <c r="A70" s="45" t="s">
        <v>113</v>
      </c>
      <c r="B70" s="35">
        <f t="shared" ref="B70:F70" si="16">B$71+B$77+B$79+B$88+B$89</f>
        <v>9018.4619783100006</v>
      </c>
      <c r="C70" s="35">
        <f t="shared" si="16"/>
        <v>9226.7494283300002</v>
      </c>
      <c r="D70" s="35">
        <f t="shared" si="16"/>
        <v>8728.1546694900007</v>
      </c>
      <c r="E70" s="35">
        <f t="shared" si="16"/>
        <v>8839.5947771400006</v>
      </c>
      <c r="F70" s="35">
        <f t="shared" si="16"/>
        <v>8746.8837047500001</v>
      </c>
      <c r="G70" s="85"/>
      <c r="H70" s="85"/>
      <c r="I70" s="85"/>
    </row>
    <row r="71" spans="1:9" ht="12.75" outlineLevel="2" x14ac:dyDescent="0.2">
      <c r="A71" s="168" t="s">
        <v>143</v>
      </c>
      <c r="B71" s="196">
        <f t="shared" ref="B71:E71" si="17">SUM(B$72:B$76)</f>
        <v>5867.9120508099995</v>
      </c>
      <c r="C71" s="196">
        <f t="shared" si="17"/>
        <v>6101.1788171600001</v>
      </c>
      <c r="D71" s="196">
        <f t="shared" si="17"/>
        <v>6010.1963061000006</v>
      </c>
      <c r="E71" s="196">
        <f t="shared" si="17"/>
        <v>6122.8575054499997</v>
      </c>
      <c r="F71" s="196">
        <v>6136.9315796399997</v>
      </c>
      <c r="G71" s="85"/>
      <c r="H71" s="85"/>
      <c r="I71" s="85"/>
    </row>
    <row r="72" spans="1:9" ht="12.75" outlineLevel="3" x14ac:dyDescent="0.2">
      <c r="A72" s="34" t="s">
        <v>11</v>
      </c>
      <c r="B72" s="96">
        <v>19.026070099999998</v>
      </c>
      <c r="C72" s="96">
        <v>19.0036451</v>
      </c>
      <c r="D72" s="96">
        <v>19.10407017</v>
      </c>
      <c r="E72" s="96">
        <v>17.20594011</v>
      </c>
      <c r="F72" s="96">
        <v>16.074565150000002</v>
      </c>
      <c r="G72" s="85"/>
      <c r="H72" s="85"/>
      <c r="I72" s="85"/>
    </row>
    <row r="73" spans="1:9" ht="12.75" outlineLevel="3" x14ac:dyDescent="0.2">
      <c r="A73" s="34" t="s">
        <v>98</v>
      </c>
      <c r="B73" s="96">
        <v>127.08577197</v>
      </c>
      <c r="C73" s="96">
        <v>378.43726812</v>
      </c>
      <c r="D73" s="96">
        <v>273.97997856000001</v>
      </c>
      <c r="E73" s="96">
        <v>272.24641874000002</v>
      </c>
      <c r="F73" s="96">
        <v>272.28568898999998</v>
      </c>
      <c r="G73" s="85"/>
      <c r="H73" s="85"/>
      <c r="I73" s="85"/>
    </row>
    <row r="74" spans="1:9" ht="12.75" outlineLevel="3" x14ac:dyDescent="0.2">
      <c r="A74" s="34" t="s">
        <v>78</v>
      </c>
      <c r="B74" s="96">
        <v>0</v>
      </c>
      <c r="C74" s="96">
        <v>0</v>
      </c>
      <c r="D74" s="96">
        <v>5.5030000899999996</v>
      </c>
      <c r="E74" s="96">
        <v>5.6620000700000004</v>
      </c>
      <c r="F74" s="96">
        <v>5.6790000999999997</v>
      </c>
      <c r="G74" s="85"/>
      <c r="H74" s="85"/>
      <c r="I74" s="85"/>
    </row>
    <row r="75" spans="1:9" ht="12.75" outlineLevel="3" x14ac:dyDescent="0.2">
      <c r="A75" s="34" t="s">
        <v>67</v>
      </c>
      <c r="B75" s="96">
        <v>392.44671814999998</v>
      </c>
      <c r="C75" s="96">
        <v>394.51357701000001</v>
      </c>
      <c r="D75" s="96">
        <v>399.23871086000003</v>
      </c>
      <c r="E75" s="96">
        <v>409.59131430000002</v>
      </c>
      <c r="F75" s="96">
        <v>408.45836646999999</v>
      </c>
      <c r="G75" s="85"/>
      <c r="H75" s="85"/>
      <c r="I75" s="85"/>
    </row>
    <row r="76" spans="1:9" ht="12.75" outlineLevel="3" x14ac:dyDescent="0.2">
      <c r="A76" s="34" t="s">
        <v>94</v>
      </c>
      <c r="B76" s="96">
        <v>5329.3534905899996</v>
      </c>
      <c r="C76" s="96">
        <v>5309.2243269299997</v>
      </c>
      <c r="D76" s="96">
        <v>5312.3705464200002</v>
      </c>
      <c r="E76" s="96">
        <v>5418.1518322299999</v>
      </c>
      <c r="F76" s="96">
        <v>5434.4339589299998</v>
      </c>
      <c r="G76" s="85"/>
      <c r="H76" s="85"/>
      <c r="I76" s="85"/>
    </row>
    <row r="77" spans="1:9" ht="12.75" outlineLevel="2" x14ac:dyDescent="0.2">
      <c r="A77" s="168" t="s">
        <v>4</v>
      </c>
      <c r="B77" s="196">
        <f t="shared" ref="B77:E77" si="18">SUM(B$78:B$78)</f>
        <v>194.95570663999999</v>
      </c>
      <c r="C77" s="196">
        <f t="shared" si="18"/>
        <v>170.58624330000001</v>
      </c>
      <c r="D77" s="196">
        <f t="shared" si="18"/>
        <v>170.58624330000001</v>
      </c>
      <c r="E77" s="196">
        <f t="shared" si="18"/>
        <v>170.58624330000001</v>
      </c>
      <c r="F77" s="196">
        <v>170.58624330000001</v>
      </c>
      <c r="G77" s="85"/>
      <c r="H77" s="85"/>
      <c r="I77" s="85"/>
    </row>
    <row r="78" spans="1:9" ht="12.75" outlineLevel="3" x14ac:dyDescent="0.2">
      <c r="A78" s="34" t="s">
        <v>103</v>
      </c>
      <c r="B78" s="96">
        <v>194.95570663999999</v>
      </c>
      <c r="C78" s="96">
        <v>170.58624330000001</v>
      </c>
      <c r="D78" s="96">
        <v>170.58624330000001</v>
      </c>
      <c r="E78" s="96">
        <v>170.58624330000001</v>
      </c>
      <c r="F78" s="96">
        <v>170.58624330000001</v>
      </c>
      <c r="G78" s="85"/>
      <c r="H78" s="85"/>
      <c r="I78" s="85"/>
    </row>
    <row r="79" spans="1:9" ht="12.75" outlineLevel="2" x14ac:dyDescent="0.2">
      <c r="A79" s="168" t="s">
        <v>22</v>
      </c>
      <c r="B79" s="196">
        <f t="shared" ref="B79:E79" si="19">SUM(B$80:B$87)</f>
        <v>2842.73560193</v>
      </c>
      <c r="C79" s="196">
        <f t="shared" si="19"/>
        <v>2842.5520200799997</v>
      </c>
      <c r="D79" s="196">
        <f t="shared" si="19"/>
        <v>2434.8731454600002</v>
      </c>
      <c r="E79" s="196">
        <f t="shared" si="19"/>
        <v>2431.4119452999998</v>
      </c>
      <c r="F79" s="196">
        <v>2324.2819954900001</v>
      </c>
      <c r="G79" s="85"/>
      <c r="H79" s="85"/>
      <c r="I79" s="85"/>
    </row>
    <row r="80" spans="1:9" ht="12.75" outlineLevel="3" x14ac:dyDescent="0.2">
      <c r="A80" s="34" t="s">
        <v>66</v>
      </c>
      <c r="B80" s="96">
        <v>40.77388535</v>
      </c>
      <c r="C80" s="96">
        <v>40.68805347</v>
      </c>
      <c r="D80" s="96">
        <v>0</v>
      </c>
      <c r="E80" s="96">
        <v>0</v>
      </c>
      <c r="F80" s="96">
        <v>0</v>
      </c>
      <c r="G80" s="85"/>
      <c r="H80" s="85"/>
      <c r="I80" s="85"/>
    </row>
    <row r="81" spans="1:9" ht="12.75" outlineLevel="3" x14ac:dyDescent="0.2">
      <c r="A81" s="34" t="s">
        <v>137</v>
      </c>
      <c r="B81" s="96">
        <v>100.8</v>
      </c>
      <c r="C81" s="96">
        <v>100.8</v>
      </c>
      <c r="D81" s="96">
        <v>100.8</v>
      </c>
      <c r="E81" s="96">
        <v>100.8</v>
      </c>
      <c r="F81" s="96">
        <v>0</v>
      </c>
      <c r="G81" s="85"/>
      <c r="H81" s="85"/>
      <c r="I81" s="85"/>
    </row>
    <row r="82" spans="1:9" ht="12.75" outlineLevel="3" x14ac:dyDescent="0.2">
      <c r="A82" s="34" t="s">
        <v>123</v>
      </c>
      <c r="B82" s="96">
        <v>46.435500140000002</v>
      </c>
      <c r="C82" s="96">
        <v>46.33775017</v>
      </c>
      <c r="D82" s="96">
        <v>46.775500460000003</v>
      </c>
      <c r="E82" s="96">
        <v>43.314300299999999</v>
      </c>
      <c r="F82" s="96">
        <v>43.444350489999998</v>
      </c>
      <c r="G82" s="85"/>
      <c r="H82" s="85"/>
      <c r="I82" s="85"/>
    </row>
    <row r="83" spans="1:9" ht="12.75" outlineLevel="3" x14ac:dyDescent="0.2">
      <c r="A83" s="34" t="s">
        <v>155</v>
      </c>
      <c r="B83" s="96">
        <v>500</v>
      </c>
      <c r="C83" s="96">
        <v>500</v>
      </c>
      <c r="D83" s="96">
        <v>500</v>
      </c>
      <c r="E83" s="96">
        <v>500</v>
      </c>
      <c r="F83" s="96">
        <v>500</v>
      </c>
      <c r="G83" s="85"/>
      <c r="H83" s="85"/>
      <c r="I83" s="85"/>
    </row>
    <row r="84" spans="1:9" ht="12.75" outlineLevel="3" x14ac:dyDescent="0.2">
      <c r="A84" s="34" t="s">
        <v>71</v>
      </c>
      <c r="B84" s="96">
        <v>72.08</v>
      </c>
      <c r="C84" s="96">
        <v>72.08</v>
      </c>
      <c r="D84" s="96">
        <v>72.08</v>
      </c>
      <c r="E84" s="96">
        <v>72.08</v>
      </c>
      <c r="F84" s="96">
        <v>65.62</v>
      </c>
      <c r="G84" s="85"/>
      <c r="H84" s="85"/>
      <c r="I84" s="85"/>
    </row>
    <row r="85" spans="1:9" ht="12.75" outlineLevel="3" x14ac:dyDescent="0.2">
      <c r="A85" s="34" t="s">
        <v>74</v>
      </c>
      <c r="B85" s="96">
        <v>1552.1238949999999</v>
      </c>
      <c r="C85" s="96">
        <v>1552.1238949999999</v>
      </c>
      <c r="D85" s="96">
        <v>1552.1238949999999</v>
      </c>
      <c r="E85" s="96">
        <v>1552.1238949999999</v>
      </c>
      <c r="F85" s="96">
        <v>1552.1238949999999</v>
      </c>
      <c r="G85" s="85"/>
      <c r="H85" s="85"/>
      <c r="I85" s="85"/>
    </row>
    <row r="86" spans="1:9" ht="12.75" outlineLevel="3" x14ac:dyDescent="0.2">
      <c r="A86" s="34" t="s">
        <v>160</v>
      </c>
      <c r="B86" s="96">
        <v>163.09375</v>
      </c>
      <c r="C86" s="96">
        <v>163.09375</v>
      </c>
      <c r="D86" s="96">
        <v>163.09375</v>
      </c>
      <c r="E86" s="96">
        <v>163.09375</v>
      </c>
      <c r="F86" s="96">
        <v>163.09375</v>
      </c>
      <c r="G86" s="85"/>
      <c r="H86" s="85"/>
      <c r="I86" s="85"/>
    </row>
    <row r="87" spans="1:9" ht="12.75" outlineLevel="3" x14ac:dyDescent="0.2">
      <c r="A87" s="34" t="s">
        <v>31</v>
      </c>
      <c r="B87" s="96">
        <v>367.42857143999998</v>
      </c>
      <c r="C87" s="96">
        <v>367.42857143999998</v>
      </c>
      <c r="D87" s="96">
        <v>0</v>
      </c>
      <c r="E87" s="96">
        <v>0</v>
      </c>
      <c r="F87" s="96">
        <v>0</v>
      </c>
      <c r="G87" s="85"/>
      <c r="H87" s="85"/>
      <c r="I87" s="85"/>
    </row>
    <row r="88" spans="1:9" ht="12.75" outlineLevel="2" x14ac:dyDescent="0.2">
      <c r="A88" s="168" t="s">
        <v>144</v>
      </c>
      <c r="B88" s="196"/>
      <c r="C88" s="196"/>
      <c r="D88" s="196"/>
      <c r="E88" s="196"/>
      <c r="F88" s="196"/>
      <c r="G88" s="85"/>
      <c r="H88" s="85"/>
      <c r="I88" s="85"/>
    </row>
    <row r="89" spans="1:9" ht="12.75" outlineLevel="2" x14ac:dyDescent="0.2">
      <c r="A89" s="168" t="s">
        <v>6</v>
      </c>
      <c r="B89" s="196">
        <f t="shared" ref="B89:E89" si="20">SUM(B$90:B$90)</f>
        <v>112.85861893000001</v>
      </c>
      <c r="C89" s="196">
        <f t="shared" si="20"/>
        <v>112.43234778999999</v>
      </c>
      <c r="D89" s="196">
        <f t="shared" si="20"/>
        <v>112.49897463000001</v>
      </c>
      <c r="E89" s="196">
        <f t="shared" si="20"/>
        <v>114.73908308999999</v>
      </c>
      <c r="F89" s="196">
        <v>115.08388632</v>
      </c>
      <c r="G89" s="85"/>
      <c r="H89" s="85"/>
      <c r="I89" s="85"/>
    </row>
    <row r="90" spans="1:9" ht="12.75" outlineLevel="3" x14ac:dyDescent="0.2">
      <c r="A90" s="34" t="s">
        <v>94</v>
      </c>
      <c r="B90" s="96">
        <v>112.85861893000001</v>
      </c>
      <c r="C90" s="96">
        <v>112.43234778999999</v>
      </c>
      <c r="D90" s="96">
        <v>112.49897463000001</v>
      </c>
      <c r="E90" s="96">
        <v>114.73908308999999</v>
      </c>
      <c r="F90" s="96">
        <v>115.08388632</v>
      </c>
      <c r="G90" s="85"/>
      <c r="H90" s="85"/>
      <c r="I90" s="85"/>
    </row>
    <row r="91" spans="1:9" x14ac:dyDescent="0.2">
      <c r="B91" s="136"/>
      <c r="C91" s="136"/>
      <c r="D91" s="136"/>
      <c r="E91" s="136"/>
      <c r="F91" s="136"/>
      <c r="G91" s="85"/>
      <c r="H91" s="85"/>
      <c r="I91" s="85"/>
    </row>
    <row r="92" spans="1:9" x14ac:dyDescent="0.2">
      <c r="B92" s="136"/>
      <c r="C92" s="136"/>
      <c r="D92" s="136"/>
      <c r="E92" s="136"/>
      <c r="F92" s="136"/>
      <c r="G92" s="85"/>
      <c r="H92" s="85"/>
      <c r="I92" s="85"/>
    </row>
    <row r="93" spans="1:9" x14ac:dyDescent="0.2">
      <c r="B93" s="136"/>
      <c r="C93" s="136"/>
      <c r="D93" s="136"/>
      <c r="E93" s="136"/>
      <c r="F93" s="136"/>
      <c r="G93" s="85"/>
      <c r="H93" s="85"/>
      <c r="I93" s="85"/>
    </row>
    <row r="94" spans="1:9" x14ac:dyDescent="0.2">
      <c r="B94" s="136"/>
      <c r="C94" s="136"/>
      <c r="D94" s="136"/>
      <c r="E94" s="136"/>
      <c r="F94" s="136"/>
      <c r="G94" s="85"/>
      <c r="H94" s="85"/>
      <c r="I94" s="85"/>
    </row>
    <row r="95" spans="1:9" x14ac:dyDescent="0.2">
      <c r="B95" s="136"/>
      <c r="C95" s="136"/>
      <c r="D95" s="136"/>
      <c r="E95" s="136"/>
      <c r="F95" s="136"/>
      <c r="G95" s="85"/>
      <c r="H95" s="85"/>
      <c r="I95" s="85"/>
    </row>
    <row r="96" spans="1:9" x14ac:dyDescent="0.2">
      <c r="B96" s="136"/>
      <c r="C96" s="136"/>
      <c r="D96" s="136"/>
      <c r="E96" s="136"/>
      <c r="F96" s="136"/>
      <c r="G96" s="85"/>
      <c r="H96" s="85"/>
      <c r="I96" s="85"/>
    </row>
    <row r="97" spans="2:9" x14ac:dyDescent="0.2">
      <c r="B97" s="136"/>
      <c r="C97" s="136"/>
      <c r="D97" s="136"/>
      <c r="E97" s="136"/>
      <c r="F97" s="136"/>
      <c r="G97" s="85"/>
      <c r="H97" s="85"/>
      <c r="I97" s="85"/>
    </row>
    <row r="98" spans="2:9" x14ac:dyDescent="0.2">
      <c r="B98" s="136"/>
      <c r="C98" s="136"/>
      <c r="D98" s="136"/>
      <c r="E98" s="136"/>
      <c r="F98" s="136"/>
      <c r="G98" s="85"/>
      <c r="H98" s="85"/>
      <c r="I98" s="85"/>
    </row>
    <row r="99" spans="2:9" x14ac:dyDescent="0.2">
      <c r="B99" s="136"/>
      <c r="C99" s="136"/>
      <c r="D99" s="136"/>
      <c r="E99" s="136"/>
      <c r="F99" s="136"/>
      <c r="G99" s="85"/>
      <c r="H99" s="85"/>
      <c r="I99" s="85"/>
    </row>
    <row r="100" spans="2:9" x14ac:dyDescent="0.2">
      <c r="B100" s="136"/>
      <c r="C100" s="136"/>
      <c r="D100" s="136"/>
      <c r="E100" s="136"/>
      <c r="F100" s="136"/>
      <c r="G100" s="85"/>
      <c r="H100" s="85"/>
      <c r="I100" s="85"/>
    </row>
    <row r="101" spans="2:9" x14ac:dyDescent="0.2">
      <c r="B101" s="136"/>
      <c r="C101" s="136"/>
      <c r="D101" s="136"/>
      <c r="E101" s="136"/>
      <c r="F101" s="136"/>
      <c r="G101" s="85"/>
      <c r="H101" s="85"/>
      <c r="I101" s="85"/>
    </row>
    <row r="102" spans="2:9" x14ac:dyDescent="0.2">
      <c r="B102" s="136"/>
      <c r="C102" s="136"/>
      <c r="D102" s="136"/>
      <c r="E102" s="136"/>
      <c r="F102" s="136"/>
      <c r="G102" s="85"/>
      <c r="H102" s="85"/>
      <c r="I102" s="85"/>
    </row>
    <row r="103" spans="2:9" x14ac:dyDescent="0.2">
      <c r="B103" s="136"/>
      <c r="C103" s="136"/>
      <c r="D103" s="136"/>
      <c r="E103" s="136"/>
      <c r="F103" s="136"/>
      <c r="G103" s="85"/>
      <c r="H103" s="85"/>
      <c r="I103" s="85"/>
    </row>
    <row r="104" spans="2:9" x14ac:dyDescent="0.2">
      <c r="B104" s="136"/>
      <c r="C104" s="136"/>
      <c r="D104" s="136"/>
      <c r="E104" s="136"/>
      <c r="F104" s="136"/>
      <c r="G104" s="85"/>
      <c r="H104" s="85"/>
      <c r="I104" s="85"/>
    </row>
    <row r="105" spans="2:9" x14ac:dyDescent="0.2">
      <c r="B105" s="136"/>
      <c r="C105" s="136"/>
      <c r="D105" s="136"/>
      <c r="E105" s="136"/>
      <c r="F105" s="136"/>
      <c r="G105" s="85"/>
      <c r="H105" s="85"/>
      <c r="I105" s="85"/>
    </row>
    <row r="106" spans="2:9" x14ac:dyDescent="0.2">
      <c r="B106" s="136"/>
      <c r="C106" s="136"/>
      <c r="D106" s="136"/>
      <c r="E106" s="136"/>
      <c r="F106" s="136"/>
      <c r="G106" s="85"/>
      <c r="H106" s="85"/>
      <c r="I106" s="85"/>
    </row>
    <row r="107" spans="2:9" x14ac:dyDescent="0.2">
      <c r="B107" s="136"/>
      <c r="C107" s="136"/>
      <c r="D107" s="136"/>
      <c r="E107" s="136"/>
      <c r="F107" s="136"/>
      <c r="G107" s="85"/>
      <c r="H107" s="85"/>
      <c r="I107" s="85"/>
    </row>
    <row r="108" spans="2:9" x14ac:dyDescent="0.2">
      <c r="B108" s="136"/>
      <c r="C108" s="136"/>
      <c r="D108" s="136"/>
      <c r="E108" s="136"/>
      <c r="F108" s="136"/>
      <c r="G108" s="85"/>
      <c r="H108" s="85"/>
      <c r="I108" s="85"/>
    </row>
    <row r="109" spans="2:9" x14ac:dyDescent="0.2">
      <c r="B109" s="136"/>
      <c r="C109" s="136"/>
      <c r="D109" s="136"/>
      <c r="E109" s="136"/>
      <c r="F109" s="136"/>
      <c r="G109" s="85"/>
      <c r="H109" s="85"/>
      <c r="I109" s="85"/>
    </row>
    <row r="110" spans="2:9" x14ac:dyDescent="0.2">
      <c r="B110" s="136"/>
      <c r="C110" s="136"/>
      <c r="D110" s="136"/>
      <c r="E110" s="136"/>
      <c r="F110" s="136"/>
      <c r="G110" s="85"/>
      <c r="H110" s="85"/>
      <c r="I110" s="85"/>
    </row>
    <row r="111" spans="2:9" x14ac:dyDescent="0.2">
      <c r="B111" s="136"/>
      <c r="C111" s="136"/>
      <c r="D111" s="136"/>
      <c r="E111" s="136"/>
      <c r="F111" s="136"/>
      <c r="G111" s="85"/>
      <c r="H111" s="85"/>
      <c r="I111" s="85"/>
    </row>
    <row r="112" spans="2:9" x14ac:dyDescent="0.2">
      <c r="B112" s="136"/>
      <c r="C112" s="136"/>
      <c r="D112" s="136"/>
      <c r="E112" s="136"/>
      <c r="F112" s="136"/>
      <c r="G112" s="85"/>
      <c r="H112" s="85"/>
      <c r="I112" s="85"/>
    </row>
    <row r="113" spans="2:9" x14ac:dyDescent="0.2">
      <c r="B113" s="136"/>
      <c r="C113" s="136"/>
      <c r="D113" s="136"/>
      <c r="E113" s="136"/>
      <c r="F113" s="136"/>
      <c r="G113" s="85"/>
      <c r="H113" s="85"/>
      <c r="I113" s="85"/>
    </row>
    <row r="114" spans="2:9" x14ac:dyDescent="0.2">
      <c r="B114" s="136"/>
      <c r="C114" s="136"/>
      <c r="D114" s="136"/>
      <c r="E114" s="136"/>
      <c r="F114" s="136"/>
      <c r="G114" s="85"/>
      <c r="H114" s="85"/>
      <c r="I114" s="85"/>
    </row>
    <row r="115" spans="2:9" x14ac:dyDescent="0.2">
      <c r="B115" s="136"/>
      <c r="C115" s="136"/>
      <c r="D115" s="136"/>
      <c r="E115" s="136"/>
      <c r="F115" s="136"/>
      <c r="G115" s="85"/>
      <c r="H115" s="85"/>
      <c r="I115" s="85"/>
    </row>
    <row r="116" spans="2:9" x14ac:dyDescent="0.2">
      <c r="B116" s="136"/>
      <c r="C116" s="136"/>
      <c r="D116" s="136"/>
      <c r="E116" s="136"/>
      <c r="F116" s="136"/>
      <c r="G116" s="85"/>
      <c r="H116" s="85"/>
      <c r="I116" s="85"/>
    </row>
    <row r="117" spans="2:9" x14ac:dyDescent="0.2">
      <c r="B117" s="136"/>
      <c r="C117" s="136"/>
      <c r="D117" s="136"/>
      <c r="E117" s="136"/>
      <c r="F117" s="136"/>
      <c r="G117" s="85"/>
      <c r="H117" s="85"/>
      <c r="I117" s="85"/>
    </row>
    <row r="118" spans="2:9" x14ac:dyDescent="0.2">
      <c r="B118" s="136"/>
      <c r="C118" s="136"/>
      <c r="D118" s="136"/>
      <c r="E118" s="136"/>
      <c r="F118" s="136"/>
      <c r="G118" s="85"/>
      <c r="H118" s="85"/>
      <c r="I118" s="85"/>
    </row>
    <row r="119" spans="2:9" x14ac:dyDescent="0.2">
      <c r="B119" s="136"/>
      <c r="C119" s="136"/>
      <c r="D119" s="136"/>
      <c r="E119" s="136"/>
      <c r="F119" s="136"/>
      <c r="G119" s="85"/>
      <c r="H119" s="85"/>
      <c r="I119" s="85"/>
    </row>
    <row r="120" spans="2:9" x14ac:dyDescent="0.2">
      <c r="B120" s="136"/>
      <c r="C120" s="136"/>
      <c r="D120" s="136"/>
      <c r="E120" s="136"/>
      <c r="F120" s="136"/>
      <c r="G120" s="85"/>
      <c r="H120" s="85"/>
      <c r="I120" s="85"/>
    </row>
    <row r="121" spans="2:9" x14ac:dyDescent="0.2">
      <c r="B121" s="136"/>
      <c r="C121" s="136"/>
      <c r="D121" s="136"/>
      <c r="E121" s="136"/>
      <c r="F121" s="136"/>
      <c r="G121" s="85"/>
      <c r="H121" s="85"/>
      <c r="I121" s="85"/>
    </row>
    <row r="122" spans="2:9" x14ac:dyDescent="0.2">
      <c r="B122" s="136"/>
      <c r="C122" s="136"/>
      <c r="D122" s="136"/>
      <c r="E122" s="136"/>
      <c r="F122" s="136"/>
      <c r="G122" s="85"/>
      <c r="H122" s="85"/>
      <c r="I122" s="85"/>
    </row>
    <row r="123" spans="2:9" x14ac:dyDescent="0.2">
      <c r="B123" s="136"/>
      <c r="C123" s="136"/>
      <c r="D123" s="136"/>
      <c r="E123" s="136"/>
      <c r="F123" s="136"/>
      <c r="G123" s="85"/>
      <c r="H123" s="85"/>
      <c r="I123" s="85"/>
    </row>
    <row r="124" spans="2:9" x14ac:dyDescent="0.2">
      <c r="B124" s="136"/>
      <c r="C124" s="136"/>
      <c r="D124" s="136"/>
      <c r="E124" s="136"/>
      <c r="F124" s="136"/>
      <c r="G124" s="85"/>
      <c r="H124" s="85"/>
      <c r="I124" s="85"/>
    </row>
    <row r="125" spans="2:9" x14ac:dyDescent="0.2">
      <c r="B125" s="136"/>
      <c r="C125" s="136"/>
      <c r="D125" s="136"/>
      <c r="E125" s="136"/>
      <c r="F125" s="136"/>
      <c r="G125" s="85"/>
      <c r="H125" s="85"/>
      <c r="I125" s="85"/>
    </row>
    <row r="126" spans="2:9" x14ac:dyDescent="0.2">
      <c r="B126" s="136"/>
      <c r="C126" s="136"/>
      <c r="D126" s="136"/>
      <c r="E126" s="136"/>
      <c r="F126" s="136"/>
      <c r="G126" s="85"/>
      <c r="H126" s="85"/>
      <c r="I126" s="85"/>
    </row>
    <row r="127" spans="2:9" x14ac:dyDescent="0.2">
      <c r="B127" s="136"/>
      <c r="C127" s="136"/>
      <c r="D127" s="136"/>
      <c r="E127" s="136"/>
      <c r="F127" s="136"/>
      <c r="G127" s="85"/>
      <c r="H127" s="85"/>
      <c r="I127" s="85"/>
    </row>
    <row r="128" spans="2:9" x14ac:dyDescent="0.2">
      <c r="B128" s="136"/>
      <c r="C128" s="136"/>
      <c r="D128" s="136"/>
      <c r="E128" s="136"/>
      <c r="F128" s="136"/>
      <c r="G128" s="85"/>
      <c r="H128" s="85"/>
      <c r="I128" s="85"/>
    </row>
    <row r="129" spans="2:9" x14ac:dyDescent="0.2">
      <c r="B129" s="136"/>
      <c r="C129" s="136"/>
      <c r="D129" s="136"/>
      <c r="E129" s="136"/>
      <c r="F129" s="136"/>
      <c r="G129" s="85"/>
      <c r="H129" s="85"/>
      <c r="I129" s="85"/>
    </row>
    <row r="130" spans="2:9" x14ac:dyDescent="0.2">
      <c r="B130" s="136"/>
      <c r="C130" s="136"/>
      <c r="D130" s="136"/>
      <c r="E130" s="136"/>
      <c r="F130" s="136"/>
      <c r="G130" s="85"/>
      <c r="H130" s="85"/>
      <c r="I130" s="85"/>
    </row>
    <row r="131" spans="2:9" x14ac:dyDescent="0.2">
      <c r="B131" s="136"/>
      <c r="C131" s="136"/>
      <c r="D131" s="136"/>
      <c r="E131" s="136"/>
      <c r="F131" s="136"/>
      <c r="G131" s="85"/>
      <c r="H131" s="85"/>
      <c r="I131" s="85"/>
    </row>
    <row r="132" spans="2:9" x14ac:dyDescent="0.2">
      <c r="B132" s="136"/>
      <c r="C132" s="136"/>
      <c r="D132" s="136"/>
      <c r="E132" s="136"/>
      <c r="F132" s="136"/>
      <c r="G132" s="85"/>
      <c r="H132" s="85"/>
      <c r="I132" s="85"/>
    </row>
    <row r="133" spans="2:9" x14ac:dyDescent="0.2">
      <c r="B133" s="136"/>
      <c r="C133" s="136"/>
      <c r="D133" s="136"/>
      <c r="E133" s="136"/>
      <c r="F133" s="136"/>
      <c r="G133" s="85"/>
      <c r="H133" s="85"/>
      <c r="I133" s="85"/>
    </row>
    <row r="134" spans="2:9" x14ac:dyDescent="0.2">
      <c r="B134" s="136"/>
      <c r="C134" s="136"/>
      <c r="D134" s="136"/>
      <c r="E134" s="136"/>
      <c r="F134" s="136"/>
      <c r="G134" s="85"/>
      <c r="H134" s="85"/>
      <c r="I134" s="85"/>
    </row>
    <row r="135" spans="2:9" x14ac:dyDescent="0.2">
      <c r="B135" s="136"/>
      <c r="C135" s="136"/>
      <c r="D135" s="136"/>
      <c r="E135" s="136"/>
      <c r="F135" s="136"/>
      <c r="G135" s="85"/>
      <c r="H135" s="85"/>
      <c r="I135" s="85"/>
    </row>
    <row r="136" spans="2:9" x14ac:dyDescent="0.2">
      <c r="B136" s="136"/>
      <c r="C136" s="136"/>
      <c r="D136" s="136"/>
      <c r="E136" s="136"/>
      <c r="F136" s="136"/>
      <c r="G136" s="85"/>
      <c r="H136" s="85"/>
      <c r="I136" s="85"/>
    </row>
    <row r="137" spans="2:9" x14ac:dyDescent="0.2">
      <c r="B137" s="136"/>
      <c r="C137" s="136"/>
      <c r="D137" s="136"/>
      <c r="E137" s="136"/>
      <c r="F137" s="136"/>
      <c r="G137" s="85"/>
      <c r="H137" s="85"/>
      <c r="I137" s="85"/>
    </row>
    <row r="138" spans="2:9" x14ac:dyDescent="0.2">
      <c r="B138" s="136"/>
      <c r="C138" s="136"/>
      <c r="D138" s="136"/>
      <c r="E138" s="136"/>
      <c r="F138" s="136"/>
      <c r="G138" s="85"/>
      <c r="H138" s="85"/>
      <c r="I138" s="85"/>
    </row>
    <row r="139" spans="2:9" x14ac:dyDescent="0.2">
      <c r="B139" s="136"/>
      <c r="C139" s="136"/>
      <c r="D139" s="136"/>
      <c r="E139" s="136"/>
      <c r="F139" s="136"/>
      <c r="G139" s="85"/>
      <c r="H139" s="85"/>
      <c r="I139" s="85"/>
    </row>
    <row r="140" spans="2:9" x14ac:dyDescent="0.2">
      <c r="B140" s="136"/>
      <c r="C140" s="136"/>
      <c r="D140" s="136"/>
      <c r="E140" s="136"/>
      <c r="F140" s="136"/>
      <c r="G140" s="85"/>
      <c r="H140" s="85"/>
      <c r="I140" s="85"/>
    </row>
    <row r="141" spans="2:9" x14ac:dyDescent="0.2">
      <c r="B141" s="136"/>
      <c r="C141" s="136"/>
      <c r="D141" s="136"/>
      <c r="E141" s="136"/>
      <c r="F141" s="136"/>
      <c r="G141" s="85"/>
      <c r="H141" s="85"/>
      <c r="I141" s="85"/>
    </row>
    <row r="142" spans="2:9" x14ac:dyDescent="0.2">
      <c r="B142" s="136"/>
      <c r="C142" s="136"/>
      <c r="D142" s="136"/>
      <c r="E142" s="136"/>
      <c r="F142" s="136"/>
      <c r="G142" s="85"/>
      <c r="H142" s="85"/>
      <c r="I142" s="85"/>
    </row>
    <row r="143" spans="2:9" x14ac:dyDescent="0.2">
      <c r="B143" s="136"/>
      <c r="C143" s="136"/>
      <c r="D143" s="136"/>
      <c r="E143" s="136"/>
      <c r="F143" s="136"/>
      <c r="G143" s="85"/>
      <c r="H143" s="85"/>
      <c r="I143" s="85"/>
    </row>
    <row r="144" spans="2:9" x14ac:dyDescent="0.2">
      <c r="B144" s="136"/>
      <c r="C144" s="136"/>
      <c r="D144" s="136"/>
      <c r="E144" s="136"/>
      <c r="F144" s="136"/>
      <c r="G144" s="85"/>
      <c r="H144" s="85"/>
      <c r="I144" s="85"/>
    </row>
    <row r="145" spans="2:9" x14ac:dyDescent="0.2">
      <c r="B145" s="136"/>
      <c r="C145" s="136"/>
      <c r="D145" s="136"/>
      <c r="E145" s="136"/>
      <c r="F145" s="136"/>
      <c r="G145" s="85"/>
      <c r="H145" s="85"/>
      <c r="I145" s="85"/>
    </row>
    <row r="146" spans="2:9" x14ac:dyDescent="0.2">
      <c r="B146" s="136"/>
      <c r="C146" s="136"/>
      <c r="D146" s="136"/>
      <c r="E146" s="136"/>
      <c r="F146" s="136"/>
      <c r="G146" s="85"/>
      <c r="H146" s="85"/>
      <c r="I146" s="85"/>
    </row>
    <row r="147" spans="2:9" x14ac:dyDescent="0.2">
      <c r="B147" s="136"/>
      <c r="C147" s="136"/>
      <c r="D147" s="136"/>
      <c r="E147" s="136"/>
      <c r="F147" s="136"/>
      <c r="G147" s="85"/>
      <c r="H147" s="85"/>
      <c r="I147" s="85"/>
    </row>
    <row r="148" spans="2:9" x14ac:dyDescent="0.2">
      <c r="B148" s="136"/>
      <c r="C148" s="136"/>
      <c r="D148" s="136"/>
      <c r="E148" s="136"/>
      <c r="F148" s="136"/>
      <c r="G148" s="85"/>
      <c r="H148" s="85"/>
      <c r="I148" s="85"/>
    </row>
    <row r="149" spans="2:9" x14ac:dyDescent="0.2">
      <c r="B149" s="136"/>
      <c r="C149" s="136"/>
      <c r="D149" s="136"/>
      <c r="E149" s="136"/>
      <c r="F149" s="136"/>
      <c r="G149" s="85"/>
      <c r="H149" s="85"/>
      <c r="I149" s="85"/>
    </row>
    <row r="150" spans="2:9" x14ac:dyDescent="0.2">
      <c r="B150" s="136"/>
      <c r="C150" s="136"/>
      <c r="D150" s="136"/>
      <c r="E150" s="136"/>
      <c r="F150" s="136"/>
      <c r="G150" s="85"/>
      <c r="H150" s="85"/>
      <c r="I150" s="85"/>
    </row>
    <row r="151" spans="2:9" x14ac:dyDescent="0.2">
      <c r="B151" s="136"/>
      <c r="C151" s="136"/>
      <c r="D151" s="136"/>
      <c r="E151" s="136"/>
      <c r="F151" s="136"/>
      <c r="G151" s="85"/>
      <c r="H151" s="85"/>
      <c r="I151" s="85"/>
    </row>
    <row r="152" spans="2:9" x14ac:dyDescent="0.2">
      <c r="B152" s="136"/>
      <c r="C152" s="136"/>
      <c r="D152" s="136"/>
      <c r="E152" s="136"/>
      <c r="F152" s="136"/>
      <c r="G152" s="85"/>
      <c r="H152" s="85"/>
      <c r="I152" s="85"/>
    </row>
    <row r="153" spans="2:9" x14ac:dyDescent="0.2">
      <c r="B153" s="136"/>
      <c r="C153" s="136"/>
      <c r="D153" s="136"/>
      <c r="E153" s="136"/>
      <c r="F153" s="136"/>
      <c r="G153" s="85"/>
      <c r="H153" s="85"/>
      <c r="I153" s="85"/>
    </row>
    <row r="154" spans="2:9" x14ac:dyDescent="0.2">
      <c r="B154" s="136"/>
      <c r="C154" s="136"/>
      <c r="D154" s="136"/>
      <c r="E154" s="136"/>
      <c r="F154" s="136"/>
      <c r="G154" s="85"/>
      <c r="H154" s="85"/>
      <c r="I154" s="85"/>
    </row>
    <row r="155" spans="2:9" x14ac:dyDescent="0.2">
      <c r="B155" s="136"/>
      <c r="C155" s="136"/>
      <c r="D155" s="136"/>
      <c r="E155" s="136"/>
      <c r="F155" s="136"/>
      <c r="G155" s="85"/>
      <c r="H155" s="85"/>
      <c r="I155" s="85"/>
    </row>
    <row r="156" spans="2:9" x14ac:dyDescent="0.2">
      <c r="B156" s="136"/>
      <c r="C156" s="136"/>
      <c r="D156" s="136"/>
      <c r="E156" s="136"/>
      <c r="F156" s="136"/>
      <c r="G156" s="85"/>
      <c r="H156" s="85"/>
      <c r="I156" s="85"/>
    </row>
    <row r="157" spans="2:9" x14ac:dyDescent="0.2">
      <c r="B157" s="136"/>
      <c r="C157" s="136"/>
      <c r="D157" s="136"/>
      <c r="E157" s="136"/>
      <c r="F157" s="136"/>
      <c r="G157" s="85"/>
      <c r="H157" s="85"/>
      <c r="I157" s="85"/>
    </row>
    <row r="158" spans="2:9" x14ac:dyDescent="0.2">
      <c r="B158" s="136"/>
      <c r="C158" s="136"/>
      <c r="D158" s="136"/>
      <c r="E158" s="136"/>
      <c r="F158" s="136"/>
      <c r="G158" s="85"/>
      <c r="H158" s="85"/>
      <c r="I158" s="85"/>
    </row>
    <row r="159" spans="2:9" x14ac:dyDescent="0.2">
      <c r="B159" s="136"/>
      <c r="C159" s="136"/>
      <c r="D159" s="136"/>
      <c r="E159" s="136"/>
      <c r="F159" s="136"/>
      <c r="G159" s="85"/>
      <c r="H159" s="85"/>
      <c r="I159" s="85"/>
    </row>
    <row r="160" spans="2:9" x14ac:dyDescent="0.2">
      <c r="B160" s="136"/>
      <c r="C160" s="136"/>
      <c r="D160" s="136"/>
      <c r="E160" s="136"/>
      <c r="F160" s="136"/>
      <c r="G160" s="85"/>
      <c r="H160" s="85"/>
      <c r="I160" s="85"/>
    </row>
    <row r="161" spans="2:9" x14ac:dyDescent="0.2">
      <c r="B161" s="136"/>
      <c r="C161" s="136"/>
      <c r="D161" s="136"/>
      <c r="E161" s="136"/>
      <c r="F161" s="136"/>
      <c r="G161" s="85"/>
      <c r="H161" s="85"/>
      <c r="I161" s="85"/>
    </row>
    <row r="162" spans="2:9" x14ac:dyDescent="0.2">
      <c r="B162" s="136"/>
      <c r="C162" s="136"/>
      <c r="D162" s="136"/>
      <c r="E162" s="136"/>
      <c r="F162" s="136"/>
      <c r="G162" s="85"/>
      <c r="H162" s="85"/>
      <c r="I162" s="85"/>
    </row>
    <row r="163" spans="2:9" x14ac:dyDescent="0.2">
      <c r="B163" s="136"/>
      <c r="C163" s="136"/>
      <c r="D163" s="136"/>
      <c r="E163" s="136"/>
      <c r="F163" s="136"/>
      <c r="G163" s="85"/>
      <c r="H163" s="85"/>
      <c r="I163" s="85"/>
    </row>
    <row r="164" spans="2:9" x14ac:dyDescent="0.2">
      <c r="B164" s="136"/>
      <c r="C164" s="136"/>
      <c r="D164" s="136"/>
      <c r="E164" s="136"/>
      <c r="F164" s="136"/>
      <c r="G164" s="85"/>
      <c r="H164" s="85"/>
      <c r="I164" s="85"/>
    </row>
    <row r="165" spans="2:9" x14ac:dyDescent="0.2">
      <c r="B165" s="136"/>
      <c r="C165" s="136"/>
      <c r="D165" s="136"/>
      <c r="E165" s="136"/>
      <c r="F165" s="136"/>
      <c r="G165" s="85"/>
      <c r="H165" s="85"/>
      <c r="I165" s="85"/>
    </row>
    <row r="166" spans="2:9" x14ac:dyDescent="0.2">
      <c r="B166" s="136"/>
      <c r="C166" s="136"/>
      <c r="D166" s="136"/>
      <c r="E166" s="136"/>
      <c r="F166" s="136"/>
      <c r="G166" s="85"/>
      <c r="H166" s="85"/>
      <c r="I166" s="85"/>
    </row>
    <row r="167" spans="2:9" x14ac:dyDescent="0.2">
      <c r="B167" s="136"/>
      <c r="C167" s="136"/>
      <c r="D167" s="136"/>
      <c r="E167" s="136"/>
      <c r="F167" s="136"/>
      <c r="G167" s="85"/>
      <c r="H167" s="85"/>
      <c r="I167" s="85"/>
    </row>
    <row r="168" spans="2:9" x14ac:dyDescent="0.2">
      <c r="B168" s="136"/>
      <c r="C168" s="136"/>
      <c r="D168" s="136"/>
      <c r="E168" s="136"/>
      <c r="F168" s="136"/>
      <c r="G168" s="85"/>
      <c r="H168" s="85"/>
      <c r="I168" s="85"/>
    </row>
    <row r="169" spans="2:9" x14ac:dyDescent="0.2">
      <c r="B169" s="136"/>
      <c r="C169" s="136"/>
      <c r="D169" s="136"/>
      <c r="E169" s="136"/>
      <c r="F169" s="136"/>
      <c r="G169" s="85"/>
      <c r="H169" s="85"/>
      <c r="I169" s="85"/>
    </row>
    <row r="170" spans="2:9" x14ac:dyDescent="0.2">
      <c r="B170" s="136"/>
      <c r="C170" s="136"/>
      <c r="D170" s="136"/>
      <c r="E170" s="136"/>
      <c r="F170" s="136"/>
      <c r="G170" s="85"/>
      <c r="H170" s="85"/>
      <c r="I170" s="85"/>
    </row>
    <row r="171" spans="2:9" x14ac:dyDescent="0.2">
      <c r="B171" s="136"/>
      <c r="C171" s="136"/>
      <c r="D171" s="136"/>
      <c r="E171" s="136"/>
      <c r="F171" s="136"/>
      <c r="G171" s="85"/>
      <c r="H171" s="85"/>
      <c r="I171" s="85"/>
    </row>
    <row r="172" spans="2:9" x14ac:dyDescent="0.2">
      <c r="B172" s="136"/>
      <c r="C172" s="136"/>
      <c r="D172" s="136"/>
      <c r="E172" s="136"/>
      <c r="F172" s="136"/>
      <c r="G172" s="85"/>
      <c r="H172" s="85"/>
      <c r="I172" s="85"/>
    </row>
    <row r="173" spans="2:9" x14ac:dyDescent="0.2">
      <c r="B173" s="136"/>
      <c r="C173" s="136"/>
      <c r="D173" s="136"/>
      <c r="E173" s="136"/>
      <c r="F173" s="136"/>
      <c r="G173" s="85"/>
      <c r="H173" s="85"/>
      <c r="I173" s="85"/>
    </row>
    <row r="174" spans="2:9" x14ac:dyDescent="0.2">
      <c r="B174" s="136"/>
      <c r="C174" s="136"/>
      <c r="D174" s="136"/>
      <c r="E174" s="136"/>
      <c r="F174" s="136"/>
      <c r="G174" s="85"/>
      <c r="H174" s="85"/>
      <c r="I174" s="85"/>
    </row>
    <row r="175" spans="2:9" x14ac:dyDescent="0.2">
      <c r="B175" s="136"/>
      <c r="C175" s="136"/>
      <c r="D175" s="136"/>
      <c r="E175" s="136"/>
      <c r="F175" s="136"/>
      <c r="G175" s="85"/>
      <c r="H175" s="85"/>
      <c r="I175" s="85"/>
    </row>
    <row r="176" spans="2:9" x14ac:dyDescent="0.2">
      <c r="B176" s="136"/>
      <c r="C176" s="136"/>
      <c r="D176" s="136"/>
      <c r="E176" s="136"/>
      <c r="F176" s="136"/>
      <c r="G176" s="85"/>
      <c r="H176" s="85"/>
      <c r="I176" s="85"/>
    </row>
    <row r="177" spans="2:9" x14ac:dyDescent="0.2">
      <c r="B177" s="136"/>
      <c r="C177" s="136"/>
      <c r="D177" s="136"/>
      <c r="E177" s="136"/>
      <c r="F177" s="136"/>
      <c r="G177" s="85"/>
      <c r="H177" s="85"/>
      <c r="I177" s="85"/>
    </row>
    <row r="178" spans="2:9" x14ac:dyDescent="0.2">
      <c r="B178" s="136"/>
      <c r="C178" s="136"/>
      <c r="D178" s="136"/>
      <c r="E178" s="136"/>
      <c r="F178" s="136"/>
      <c r="G178" s="85"/>
      <c r="H178" s="85"/>
      <c r="I178" s="85"/>
    </row>
    <row r="179" spans="2:9" x14ac:dyDescent="0.2">
      <c r="B179" s="136"/>
      <c r="C179" s="136"/>
      <c r="D179" s="136"/>
      <c r="E179" s="136"/>
      <c r="F179" s="136"/>
      <c r="G179" s="85"/>
      <c r="H179" s="85"/>
      <c r="I179" s="85"/>
    </row>
    <row r="180" spans="2:9" x14ac:dyDescent="0.2">
      <c r="B180" s="136"/>
      <c r="C180" s="136"/>
      <c r="D180" s="136"/>
      <c r="E180" s="136"/>
      <c r="F180" s="136"/>
      <c r="G180" s="85"/>
      <c r="H180" s="85"/>
      <c r="I180" s="85"/>
    </row>
  </sheetData>
  <mergeCells count="1">
    <mergeCell ref="A2:F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indexed="20"/>
    <outlinePr applyStyles="1" summaryBelow="0"/>
    <pageSetUpPr fitToPage="1"/>
  </sheetPr>
  <dimension ref="A2:S183"/>
  <sheetViews>
    <sheetView workbookViewId="0">
      <selection activeCell="D5" sqref="D5"/>
    </sheetView>
  </sheetViews>
  <sheetFormatPr defaultRowHeight="12.75" x14ac:dyDescent="0.2"/>
  <cols>
    <col min="1" max="1" width="81.42578125" style="92" customWidth="1"/>
    <col min="2" max="2" width="14.28515625" style="84" customWidth="1"/>
    <col min="3" max="3" width="15.42578125" style="84" customWidth="1"/>
    <col min="4" max="4" width="10.28515625" style="138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176</v>
      </c>
      <c r="B3" s="1"/>
      <c r="C3" s="1"/>
      <c r="D3" s="1"/>
    </row>
    <row r="4" spans="1:19" x14ac:dyDescent="0.2">
      <c r="B4" s="105"/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27" customFormat="1" x14ac:dyDescent="0.2">
      <c r="A6" s="63"/>
      <c r="B6" s="119" t="s">
        <v>173</v>
      </c>
      <c r="C6" s="119" t="s">
        <v>3</v>
      </c>
      <c r="D6" s="167" t="s">
        <v>68</v>
      </c>
    </row>
    <row r="7" spans="1:19" s="233" customFormat="1" ht="15.75" x14ac:dyDescent="0.2">
      <c r="A7" s="151" t="s">
        <v>172</v>
      </c>
      <c r="B7" s="116">
        <f t="shared" ref="B7:D7" si="0">SUM(B8:B46)</f>
        <v>67090.705344240007</v>
      </c>
      <c r="C7" s="116">
        <f t="shared" si="0"/>
        <v>1689781.9286986501</v>
      </c>
      <c r="D7" s="164">
        <f t="shared" si="0"/>
        <v>1</v>
      </c>
    </row>
    <row r="8" spans="1:19" s="76" customFormat="1" x14ac:dyDescent="0.2">
      <c r="A8" s="244" t="s">
        <v>13</v>
      </c>
      <c r="B8" s="114">
        <v>22269.905717140002</v>
      </c>
      <c r="C8" s="114">
        <v>560901.60390830005</v>
      </c>
      <c r="D8" s="160">
        <v>0.33193699999999998</v>
      </c>
    </row>
    <row r="9" spans="1:19" s="31" customFormat="1" x14ac:dyDescent="0.2">
      <c r="A9" s="244" t="s">
        <v>138</v>
      </c>
      <c r="B9" s="114">
        <v>276.95802877</v>
      </c>
      <c r="C9" s="114">
        <v>6975.6111464699998</v>
      </c>
      <c r="D9" s="160">
        <v>4.1279999999999997E-3</v>
      </c>
    </row>
    <row r="10" spans="1:19" s="94" customFormat="1" x14ac:dyDescent="0.2">
      <c r="A10" s="104" t="s">
        <v>72</v>
      </c>
      <c r="B10" s="126">
        <v>3.7903199999999998E-2</v>
      </c>
      <c r="C10" s="126">
        <v>0.95465</v>
      </c>
      <c r="D10" s="170">
        <v>9.9999999999999995E-7</v>
      </c>
    </row>
    <row r="11" spans="1:19" x14ac:dyDescent="0.2">
      <c r="A11" s="168" t="s">
        <v>55</v>
      </c>
      <c r="B11" s="196">
        <v>18043.330000000002</v>
      </c>
      <c r="C11" s="196">
        <v>454448.83625826001</v>
      </c>
      <c r="D11" s="239">
        <v>0.26893899999999998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A12" s="168" t="s">
        <v>151</v>
      </c>
      <c r="B12" s="196">
        <v>2324.34006804</v>
      </c>
      <c r="C12" s="196">
        <v>58542.056205239998</v>
      </c>
      <c r="D12" s="239">
        <v>3.4645000000000002E-2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A13" s="168" t="s">
        <v>69</v>
      </c>
      <c r="B13" s="196">
        <v>20388.798041499998</v>
      </c>
      <c r="C13" s="196">
        <v>513523.03275861999</v>
      </c>
      <c r="D13" s="239">
        <v>0.30389899999999997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A14" s="168" t="s">
        <v>89</v>
      </c>
      <c r="B14" s="196">
        <v>1937.02207651</v>
      </c>
      <c r="C14" s="196">
        <v>48786.860766539998</v>
      </c>
      <c r="D14" s="239">
        <v>2.8871999999999998E-2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A15" s="168" t="s">
        <v>184</v>
      </c>
      <c r="B15" s="196">
        <v>1850.3135090799999</v>
      </c>
      <c r="C15" s="196">
        <v>46602.973005220003</v>
      </c>
      <c r="D15" s="239">
        <v>2.7578999999999999E-2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2:17" x14ac:dyDescent="0.2"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2:17" x14ac:dyDescent="0.2"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2:17" x14ac:dyDescent="0.2"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2:17" x14ac:dyDescent="0.2">
      <c r="B20" s="105"/>
      <c r="C20" s="105"/>
      <c r="D20" s="156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2:17" x14ac:dyDescent="0.2">
      <c r="B21" s="105"/>
      <c r="C21" s="105"/>
      <c r="D21" s="156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2:17" x14ac:dyDescent="0.2">
      <c r="B22" s="105"/>
      <c r="C22" s="105"/>
      <c r="D22" s="156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2:17" x14ac:dyDescent="0.2">
      <c r="B23" s="105"/>
      <c r="C23" s="105"/>
      <c r="D23" s="156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2:17" x14ac:dyDescent="0.2">
      <c r="B24" s="105"/>
      <c r="C24" s="105"/>
      <c r="D24" s="15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2:17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2:17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2:17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2:17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2:17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2:17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2:17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2:17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20"/>
  </sheetPr>
  <dimension ref="A1:S174"/>
  <sheetViews>
    <sheetView workbookViewId="0">
      <selection activeCell="D6" sqref="D6"/>
    </sheetView>
  </sheetViews>
  <sheetFormatPr defaultRowHeight="12.75" outlineLevelRow="1" x14ac:dyDescent="0.2"/>
  <cols>
    <col min="1" max="1" width="81.42578125" style="92" customWidth="1"/>
    <col min="2" max="2" width="14.28515625" style="84" customWidth="1"/>
    <col min="3" max="3" width="15.42578125" style="84" customWidth="1"/>
    <col min="4" max="4" width="10.28515625" style="138" customWidth="1"/>
    <col min="5" max="16384" width="9.140625" style="92"/>
  </cols>
  <sheetData>
    <row r="1" spans="1:19" x14ac:dyDescent="0.2">
      <c r="A1" s="253" t="str">
        <f>"Державний борг України за станом на " &amp; TEXT(DREPORTDATE,"dd.MM.yyyy")</f>
        <v>Державний борг України за станом на 30.04.2016</v>
      </c>
      <c r="B1" s="254"/>
      <c r="C1" s="254"/>
      <c r="D1" s="254"/>
    </row>
    <row r="2" spans="1:19" x14ac:dyDescent="0.2">
      <c r="A2" s="253" t="str">
        <f>"Гарантований державою борг України за станом на " &amp; TEXT(DREPORTDATE,"dd.MM.yyyy")</f>
        <v>Гарантований державою борг України за станом на 30.04.2016</v>
      </c>
      <c r="B2" s="254"/>
      <c r="C2" s="254"/>
      <c r="D2" s="254"/>
    </row>
    <row r="3" spans="1:19" ht="18.75" x14ac:dyDescent="0.3">
      <c r="A3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3" s="3"/>
      <c r="C3" s="3"/>
      <c r="D3" s="3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</row>
    <row r="4" spans="1:19" ht="18.75" x14ac:dyDescent="0.3">
      <c r="A4" s="1" t="s">
        <v>176</v>
      </c>
      <c r="B4" s="1"/>
      <c r="C4" s="1"/>
      <c r="D4" s="1"/>
    </row>
    <row r="5" spans="1:19" x14ac:dyDescent="0.2">
      <c r="B5" s="105"/>
      <c r="C5" s="105"/>
      <c r="D5" s="156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</row>
    <row r="6" spans="1:19" s="29" customFormat="1" x14ac:dyDescent="0.2">
      <c r="B6" s="21"/>
      <c r="C6" s="21"/>
      <c r="D6" s="29" t="str">
        <f>VALVAL</f>
        <v>млн. одиниць</v>
      </c>
    </row>
    <row r="7" spans="1:19" s="27" customFormat="1" x14ac:dyDescent="0.2">
      <c r="A7" s="63"/>
      <c r="B7" s="119" t="s">
        <v>173</v>
      </c>
      <c r="C7" s="119" t="s">
        <v>3</v>
      </c>
      <c r="D7" s="167" t="s">
        <v>68</v>
      </c>
    </row>
    <row r="8" spans="1:19" s="233" customFormat="1" ht="15" x14ac:dyDescent="0.2">
      <c r="A8" s="133" t="s">
        <v>172</v>
      </c>
      <c r="B8" s="186">
        <f t="shared" ref="B8:C8" si="0">B$17+B$9</f>
        <v>67090.705344240007</v>
      </c>
      <c r="C8" s="186">
        <f t="shared" si="0"/>
        <v>1689781.9286986501</v>
      </c>
      <c r="D8" s="11">
        <v>2.0447000000000002</v>
      </c>
    </row>
    <row r="9" spans="1:19" s="76" customFormat="1" ht="15" x14ac:dyDescent="0.2">
      <c r="A9" s="79" t="s">
        <v>75</v>
      </c>
      <c r="B9" s="135">
        <f t="shared" ref="B9:C9" si="1">SUM(B$10:B$16)</f>
        <v>57527.329978680005</v>
      </c>
      <c r="C9" s="135">
        <f t="shared" si="1"/>
        <v>1448913.7072791101</v>
      </c>
      <c r="D9" s="180">
        <v>1.2574559999999999</v>
      </c>
    </row>
    <row r="10" spans="1:19" s="31" customFormat="1" outlineLevel="1" x14ac:dyDescent="0.2">
      <c r="A10" s="244" t="s">
        <v>13</v>
      </c>
      <c r="B10" s="114">
        <v>21626.704256429999</v>
      </c>
      <c r="C10" s="114">
        <v>544701.59230829997</v>
      </c>
      <c r="D10" s="160">
        <v>0.32235000000000003</v>
      </c>
    </row>
    <row r="11" spans="1:19" s="94" customFormat="1" outlineLevel="1" x14ac:dyDescent="0.2">
      <c r="A11" s="104" t="s">
        <v>138</v>
      </c>
      <c r="B11" s="126">
        <v>103.70573186999999</v>
      </c>
      <c r="C11" s="126">
        <v>2611.9873194800002</v>
      </c>
      <c r="D11" s="170">
        <v>1.5460000000000001E-3</v>
      </c>
    </row>
    <row r="12" spans="1:19" outlineLevel="1" x14ac:dyDescent="0.2">
      <c r="A12" s="168" t="s">
        <v>55</v>
      </c>
      <c r="B12" s="196">
        <v>18043.330000000002</v>
      </c>
      <c r="C12" s="196">
        <v>454448.83625826001</v>
      </c>
      <c r="D12" s="239">
        <v>0.26893899999999998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outlineLevel="1" x14ac:dyDescent="0.2">
      <c r="A13" s="168" t="s">
        <v>151</v>
      </c>
      <c r="B13" s="196">
        <v>5.8072550000000001E-2</v>
      </c>
      <c r="C13" s="196">
        <v>1.4626458200000001</v>
      </c>
      <c r="D13" s="239">
        <v>9.9999999999999995E-7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outlineLevel="1" x14ac:dyDescent="0.2">
      <c r="A14" s="168" t="s">
        <v>69</v>
      </c>
      <c r="B14" s="196">
        <v>14251.86646186</v>
      </c>
      <c r="C14" s="196">
        <v>358955.03369399998</v>
      </c>
      <c r="D14" s="239">
        <v>0.212427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outlineLevel="1" x14ac:dyDescent="0.2">
      <c r="A15" s="168" t="s">
        <v>89</v>
      </c>
      <c r="B15" s="196">
        <v>1766.4358332100001</v>
      </c>
      <c r="C15" s="196">
        <v>44490.385573250001</v>
      </c>
      <c r="D15" s="239">
        <v>2.6329000000000002E-2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outlineLevel="1" x14ac:dyDescent="0.2">
      <c r="A16" s="168" t="s">
        <v>184</v>
      </c>
      <c r="B16" s="196">
        <v>1735.22962276</v>
      </c>
      <c r="C16" s="196">
        <v>43704.409480000002</v>
      </c>
      <c r="D16" s="239">
        <v>2.5864000000000002E-2</v>
      </c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7" ht="15" x14ac:dyDescent="0.25">
      <c r="A17" s="222" t="s">
        <v>113</v>
      </c>
      <c r="B17" s="139">
        <f t="shared" ref="B17:C17" si="2">SUM(B$18:B$24)</f>
        <v>9563.3753655600012</v>
      </c>
      <c r="C17" s="139">
        <f t="shared" si="2"/>
        <v>240868.22141954</v>
      </c>
      <c r="D17" s="187">
        <v>0.142544</v>
      </c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outlineLevel="1" x14ac:dyDescent="0.2">
      <c r="A18" s="168" t="s">
        <v>13</v>
      </c>
      <c r="B18" s="196">
        <v>643.20146070999999</v>
      </c>
      <c r="C18" s="196">
        <v>16200.0116</v>
      </c>
      <c r="D18" s="239">
        <v>9.587E-3</v>
      </c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7" outlineLevel="1" x14ac:dyDescent="0.2">
      <c r="A19" s="168" t="s">
        <v>138</v>
      </c>
      <c r="B19" s="196">
        <v>173.2522969</v>
      </c>
      <c r="C19" s="196">
        <v>4363.6238269900005</v>
      </c>
      <c r="D19" s="239">
        <v>2.5820000000000001E-3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7" outlineLevel="1" x14ac:dyDescent="0.2">
      <c r="A20" s="168" t="s">
        <v>72</v>
      </c>
      <c r="B20" s="196">
        <v>3.7903199999999998E-2</v>
      </c>
      <c r="C20" s="196">
        <v>0.95465</v>
      </c>
      <c r="D20" s="239">
        <v>9.9999999999999995E-7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7" outlineLevel="1" x14ac:dyDescent="0.2">
      <c r="A21" s="168" t="s">
        <v>151</v>
      </c>
      <c r="B21" s="196">
        <v>2324.2819954900001</v>
      </c>
      <c r="C21" s="196">
        <v>58540.593559419998</v>
      </c>
      <c r="D21" s="239">
        <v>3.4644000000000001E-2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outlineLevel="1" x14ac:dyDescent="0.2">
      <c r="A22" s="168" t="s">
        <v>69</v>
      </c>
      <c r="B22" s="196">
        <v>6136.9315796399997</v>
      </c>
      <c r="C22" s="196">
        <v>154567.99906462</v>
      </c>
      <c r="D22" s="239">
        <v>9.1471999999999998E-2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outlineLevel="1" x14ac:dyDescent="0.2">
      <c r="A23" s="168" t="s">
        <v>89</v>
      </c>
      <c r="B23" s="196">
        <v>170.58624330000001</v>
      </c>
      <c r="C23" s="196">
        <v>4296.4751932899999</v>
      </c>
      <c r="D23" s="239">
        <v>2.5430000000000001E-3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outlineLevel="1" x14ac:dyDescent="0.2">
      <c r="A24" s="168" t="s">
        <v>184</v>
      </c>
      <c r="B24" s="196">
        <v>115.08388632</v>
      </c>
      <c r="C24" s="196">
        <v>2898.56352522</v>
      </c>
      <c r="D24" s="239">
        <v>1.7149999999999999E-3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</sheetData>
  <mergeCells count="4">
    <mergeCell ref="A3:D3"/>
    <mergeCell ref="A4:D4"/>
    <mergeCell ref="A1:D1"/>
    <mergeCell ref="A2:D2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indexed="55"/>
    <outlinePr applyStyles="1" summaryBelow="0"/>
    <pageSetUpPr fitToPage="1"/>
  </sheetPr>
  <dimension ref="A2:S247"/>
  <sheetViews>
    <sheetView workbookViewId="0">
      <selection activeCell="A10" sqref="A10"/>
    </sheetView>
  </sheetViews>
  <sheetFormatPr defaultRowHeight="12.75" x14ac:dyDescent="0.2"/>
  <cols>
    <col min="1" max="1" width="52.7109375" style="92" bestFit="1" customWidth="1"/>
    <col min="2" max="3" width="13.5703125" style="92" bestFit="1" customWidth="1"/>
    <col min="4" max="4" width="14" style="92" bestFit="1" customWidth="1"/>
    <col min="5" max="7" width="14.5703125" style="92" bestFit="1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A4" s="208" t="str">
        <f>$A$2 &amp; " (" &amp;G4 &amp; ")"</f>
        <v>Державний та гарантований державою борг України за останні 5 років (млн. грн)</v>
      </c>
      <c r="G4" s="29" t="str">
        <f>VALUAH</f>
        <v>млн. грн</v>
      </c>
    </row>
    <row r="5" spans="1:19" s="27" customFormat="1" x14ac:dyDescent="0.2">
      <c r="A5" s="63"/>
      <c r="B5" s="199">
        <v>40908</v>
      </c>
      <c r="C5" s="199">
        <v>41274</v>
      </c>
      <c r="D5" s="199">
        <v>41639</v>
      </c>
      <c r="E5" s="199">
        <v>42004</v>
      </c>
      <c r="F5" s="199">
        <v>42369</v>
      </c>
      <c r="G5" s="199">
        <v>42490</v>
      </c>
    </row>
    <row r="6" spans="1:19" s="233" customFormat="1" x14ac:dyDescent="0.2">
      <c r="A6" s="38" t="s">
        <v>172</v>
      </c>
      <c r="B6" s="95">
        <f t="shared" ref="B6:G6" si="0">SUM(B$7+ B$8)</f>
        <v>473185.18455821002</v>
      </c>
      <c r="C6" s="95">
        <f t="shared" si="0"/>
        <v>515510.83307649998</v>
      </c>
      <c r="D6" s="95">
        <f t="shared" si="0"/>
        <v>584786.57094877004</v>
      </c>
      <c r="E6" s="95">
        <f t="shared" si="0"/>
        <v>1100833.2167026401</v>
      </c>
      <c r="F6" s="95">
        <f t="shared" si="0"/>
        <v>1572180.1589905</v>
      </c>
      <c r="G6" s="95">
        <f t="shared" si="0"/>
        <v>1689781.9286986499</v>
      </c>
    </row>
    <row r="7" spans="1:19" s="165" customFormat="1" x14ac:dyDescent="0.2">
      <c r="A7" s="148" t="s">
        <v>51</v>
      </c>
      <c r="B7" s="146">
        <v>173770.19949564</v>
      </c>
      <c r="C7" s="146">
        <v>206510.71361042999</v>
      </c>
      <c r="D7" s="146">
        <v>284088.72546875</v>
      </c>
      <c r="E7" s="146">
        <v>488866.90736498003</v>
      </c>
      <c r="F7" s="146">
        <v>529460.57801733003</v>
      </c>
      <c r="G7" s="146">
        <v>567878.16970476997</v>
      </c>
    </row>
    <row r="8" spans="1:19" s="165" customFormat="1" x14ac:dyDescent="0.2">
      <c r="A8" s="148" t="s">
        <v>80</v>
      </c>
      <c r="B8" s="146">
        <v>299414.98506257002</v>
      </c>
      <c r="C8" s="146">
        <v>309000.11946607003</v>
      </c>
      <c r="D8" s="146">
        <v>300697.84548001998</v>
      </c>
      <c r="E8" s="146">
        <v>611966.30933765997</v>
      </c>
      <c r="F8" s="146">
        <v>1042719.58097317</v>
      </c>
      <c r="G8" s="146">
        <v>1121903.7589938799</v>
      </c>
    </row>
    <row r="9" spans="1:19" x14ac:dyDescent="0.2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9" x14ac:dyDescent="0.2">
      <c r="A10" s="208" t="str">
        <f>$A$2 &amp; " (" &amp;G10 &amp; ")"</f>
        <v>Державний та гарантований державою борг України за останні 5 років (млн. дол. США)</v>
      </c>
      <c r="B10" s="112"/>
      <c r="C10" s="112"/>
      <c r="D10" s="112"/>
      <c r="E10" s="112"/>
      <c r="F10" s="112"/>
      <c r="G10" s="29" t="str">
        <f>VALUSD</f>
        <v>млн. дол. США</v>
      </c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s="88" customFormat="1" x14ac:dyDescent="0.2">
      <c r="A11" s="63"/>
      <c r="B11" s="199">
        <v>40908</v>
      </c>
      <c r="C11" s="199">
        <v>41274</v>
      </c>
      <c r="D11" s="199">
        <v>41639</v>
      </c>
      <c r="E11" s="199">
        <v>42004</v>
      </c>
      <c r="F11" s="199">
        <v>42369</v>
      </c>
      <c r="G11" s="199">
        <v>42490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 s="52" customFormat="1" x14ac:dyDescent="0.2">
      <c r="A12" s="38" t="s">
        <v>172</v>
      </c>
      <c r="B12" s="95">
        <f t="shared" ref="B12:G12" si="1">SUM(B$13+ B$14)</f>
        <v>59223.658234120005</v>
      </c>
      <c r="C12" s="95">
        <f t="shared" si="1"/>
        <v>64495.287511390008</v>
      </c>
      <c r="D12" s="95">
        <f t="shared" si="1"/>
        <v>73162.338414950005</v>
      </c>
      <c r="E12" s="95">
        <f t="shared" si="1"/>
        <v>69811.922962929995</v>
      </c>
      <c r="F12" s="95">
        <f t="shared" si="1"/>
        <v>65505.68611232</v>
      </c>
      <c r="G12" s="95">
        <f t="shared" si="1"/>
        <v>67090.705344240007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9" s="19" customFormat="1" x14ac:dyDescent="0.2">
      <c r="A13" s="16" t="s">
        <v>51</v>
      </c>
      <c r="B13" s="67">
        <v>21749.004918350001</v>
      </c>
      <c r="C13" s="67">
        <v>25836.446091900001</v>
      </c>
      <c r="D13" s="67">
        <v>35542.190100170003</v>
      </c>
      <c r="E13" s="67">
        <v>31002.642687809999</v>
      </c>
      <c r="F13" s="67">
        <v>22060.244326389999</v>
      </c>
      <c r="G13" s="67">
        <v>22546.901649110001</v>
      </c>
      <c r="H13" s="39"/>
      <c r="I13" s="39"/>
      <c r="J13" s="39"/>
      <c r="K13" s="39"/>
      <c r="L13" s="39"/>
      <c r="M13" s="39"/>
      <c r="N13" s="39"/>
      <c r="O13" s="39"/>
      <c r="P13" s="39"/>
      <c r="Q13" s="39"/>
    </row>
    <row r="14" spans="1:19" s="19" customFormat="1" x14ac:dyDescent="0.2">
      <c r="A14" s="16" t="s">
        <v>80</v>
      </c>
      <c r="B14" s="67">
        <v>37474.653315770003</v>
      </c>
      <c r="C14" s="67">
        <v>38658.841419490003</v>
      </c>
      <c r="D14" s="67">
        <v>37620.148314780003</v>
      </c>
      <c r="E14" s="67">
        <v>38809.28027512</v>
      </c>
      <c r="F14" s="67">
        <v>43445.441785930001</v>
      </c>
      <c r="G14" s="67">
        <v>44543.803695130002</v>
      </c>
      <c r="H14" s="39"/>
      <c r="I14" s="39"/>
      <c r="J14" s="39"/>
      <c r="K14" s="39"/>
      <c r="L14" s="39"/>
      <c r="M14" s="39"/>
      <c r="N14" s="39"/>
      <c r="O14" s="39"/>
      <c r="P14" s="39"/>
      <c r="Q14" s="39"/>
    </row>
    <row r="15" spans="1:19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s="28" customFormat="1" x14ac:dyDescent="0.2">
      <c r="G16" s="111" t="s">
        <v>68</v>
      </c>
    </row>
    <row r="17" spans="1:19" s="88" customFormat="1" x14ac:dyDescent="0.2">
      <c r="A17" s="63"/>
      <c r="B17" s="199">
        <v>40908</v>
      </c>
      <c r="C17" s="199">
        <v>41274</v>
      </c>
      <c r="D17" s="199">
        <v>41639</v>
      </c>
      <c r="E17" s="199">
        <v>42004</v>
      </c>
      <c r="F17" s="199">
        <v>42369</v>
      </c>
      <c r="G17" s="199">
        <v>42490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</row>
    <row r="18" spans="1:19" s="52" customFormat="1" x14ac:dyDescent="0.2">
      <c r="A18" s="38" t="s">
        <v>172</v>
      </c>
      <c r="B18" s="95">
        <f t="shared" ref="B18:G18" si="2">SUM(B$19+ B$20)</f>
        <v>1</v>
      </c>
      <c r="C18" s="95">
        <f t="shared" si="2"/>
        <v>1</v>
      </c>
      <c r="D18" s="95">
        <f t="shared" si="2"/>
        <v>1</v>
      </c>
      <c r="E18" s="95">
        <f t="shared" si="2"/>
        <v>1</v>
      </c>
      <c r="F18" s="95">
        <f t="shared" si="2"/>
        <v>1</v>
      </c>
      <c r="G18" s="95">
        <f t="shared" si="2"/>
        <v>1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9" s="19" customFormat="1" x14ac:dyDescent="0.2">
      <c r="A19" s="16" t="s">
        <v>51</v>
      </c>
      <c r="B19" s="123">
        <v>0.36723499999999998</v>
      </c>
      <c r="C19" s="123">
        <v>0.40059400000000001</v>
      </c>
      <c r="D19" s="123">
        <v>0.48579899999999998</v>
      </c>
      <c r="E19" s="123">
        <v>0.44408799999999998</v>
      </c>
      <c r="F19" s="123">
        <v>0.33676800000000001</v>
      </c>
      <c r="G19" s="123">
        <v>0.33606599999999998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</row>
    <row r="20" spans="1:19" s="19" customFormat="1" x14ac:dyDescent="0.2">
      <c r="A20" s="16" t="s">
        <v>80</v>
      </c>
      <c r="B20" s="123">
        <v>0.63276500000000002</v>
      </c>
      <c r="C20" s="123">
        <v>0.59940599999999999</v>
      </c>
      <c r="D20" s="123">
        <v>0.51420100000000002</v>
      </c>
      <c r="E20" s="123">
        <v>0.55591199999999996</v>
      </c>
      <c r="F20" s="123">
        <v>0.66323200000000004</v>
      </c>
      <c r="G20" s="123">
        <v>0.66393400000000002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1:19" x14ac:dyDescent="0.2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9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9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9" s="28" customFormat="1" x14ac:dyDescent="0.2"/>
    <row r="26" spans="1:19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tabColor indexed="50"/>
    <outlinePr applyStyles="1" summaryBelow="0"/>
    <pageSetUpPr fitToPage="1"/>
  </sheetPr>
  <dimension ref="A2:S247"/>
  <sheetViews>
    <sheetView workbookViewId="0">
      <selection activeCell="E7" sqref="E7"/>
    </sheetView>
  </sheetViews>
  <sheetFormatPr defaultRowHeight="12.75" x14ac:dyDescent="0.2"/>
  <cols>
    <col min="1" max="1" width="52.7109375" style="92" bestFit="1" customWidth="1"/>
    <col min="2" max="7" width="11.7109375" style="92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4" spans="1:19" s="29" customFormat="1" x14ac:dyDescent="0.2">
      <c r="G4" s="111" t="s">
        <v>81</v>
      </c>
    </row>
    <row r="5" spans="1:19" s="27" customFormat="1" x14ac:dyDescent="0.2">
      <c r="A5" s="181"/>
      <c r="B5" s="199">
        <f>YT_ALL!B5</f>
        <v>40908</v>
      </c>
      <c r="C5" s="199">
        <f>YT_ALL!C5</f>
        <v>41274</v>
      </c>
      <c r="D5" s="199">
        <f>YT_ALL!D5</f>
        <v>41639</v>
      </c>
      <c r="E5" s="199">
        <f>YT_ALL!E5</f>
        <v>42004</v>
      </c>
      <c r="F5" s="199">
        <f>YT_ALL!F5</f>
        <v>42369</v>
      </c>
      <c r="G5" s="199">
        <f>YT_ALL!G5</f>
        <v>42490</v>
      </c>
    </row>
    <row r="6" spans="1:19" s="233" customFormat="1" x14ac:dyDescent="0.2">
      <c r="A6" s="38" t="s">
        <v>172</v>
      </c>
      <c r="B6" s="95">
        <f t="shared" ref="B6:G6" si="0">SUM(B$7+ B$8)</f>
        <v>473.18518455821004</v>
      </c>
      <c r="C6" s="95">
        <f t="shared" si="0"/>
        <v>515.51083307650003</v>
      </c>
      <c r="D6" s="95">
        <f t="shared" si="0"/>
        <v>584.78657094876996</v>
      </c>
      <c r="E6" s="95">
        <f t="shared" si="0"/>
        <v>1100.8332167026399</v>
      </c>
      <c r="F6" s="95">
        <f t="shared" si="0"/>
        <v>1572.1801589904999</v>
      </c>
      <c r="G6" s="95">
        <f t="shared" si="0"/>
        <v>1689.7819286986498</v>
      </c>
    </row>
    <row r="7" spans="1:19" s="165" customFormat="1" x14ac:dyDescent="0.2">
      <c r="A7" s="55" t="str">
        <f>YT_ALL!A7</f>
        <v>Внутрішній борг</v>
      </c>
      <c r="B7" s="146">
        <f>YT_ALL!B7/DMLMLR</f>
        <v>173.77019949564001</v>
      </c>
      <c r="C7" s="146">
        <f>YT_ALL!C7/DMLMLR</f>
        <v>206.51071361042997</v>
      </c>
      <c r="D7" s="146">
        <f>YT_ALL!D7/DMLMLR</f>
        <v>284.08872546875</v>
      </c>
      <c r="E7" s="146">
        <f>YT_ALL!E7/DMLMLR</f>
        <v>488.86690736498002</v>
      </c>
      <c r="F7" s="146">
        <f>YT_ALL!F7/DMLMLR</f>
        <v>529.46057801733002</v>
      </c>
      <c r="G7" s="146">
        <f>YT_ALL!G7/DMLMLR</f>
        <v>567.87816970477002</v>
      </c>
    </row>
    <row r="8" spans="1:19" s="165" customFormat="1" x14ac:dyDescent="0.2">
      <c r="A8" s="55" t="str">
        <f>YT_ALL!A8</f>
        <v>Зовнішній борг</v>
      </c>
      <c r="B8" s="146">
        <f>YT_ALL!B8/DMLMLR</f>
        <v>299.41498506257</v>
      </c>
      <c r="C8" s="146">
        <f>YT_ALL!C8/DMLMLR</f>
        <v>309.00011946607003</v>
      </c>
      <c r="D8" s="146">
        <f>YT_ALL!D8/DMLMLR</f>
        <v>300.69784548001996</v>
      </c>
      <c r="E8" s="146">
        <f>YT_ALL!E8/DMLMLR</f>
        <v>611.96630933765994</v>
      </c>
      <c r="F8" s="146">
        <f>YT_ALL!F8/DMLMLR</f>
        <v>1042.71958097317</v>
      </c>
      <c r="G8" s="146">
        <f>YT_ALL!G8/DMLMLR</f>
        <v>1121.9037589938798</v>
      </c>
    </row>
    <row r="9" spans="1:19" x14ac:dyDescent="0.2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9" x14ac:dyDescent="0.2">
      <c r="B10" s="112"/>
      <c r="C10" s="112"/>
      <c r="D10" s="112"/>
      <c r="E10" s="112"/>
      <c r="F10" s="112"/>
      <c r="G10" s="111" t="s">
        <v>49</v>
      </c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s="88" customFormat="1" x14ac:dyDescent="0.2">
      <c r="A11" s="42"/>
      <c r="B11" s="199">
        <f>YT_ALL!B11</f>
        <v>40908</v>
      </c>
      <c r="C11" s="199">
        <f>YT_ALL!C11</f>
        <v>41274</v>
      </c>
      <c r="D11" s="199">
        <f>YT_ALL!D11</f>
        <v>41639</v>
      </c>
      <c r="E11" s="199">
        <f>YT_ALL!E11</f>
        <v>42004</v>
      </c>
      <c r="F11" s="199">
        <f>YT_ALL!F11</f>
        <v>42369</v>
      </c>
      <c r="G11" s="199">
        <f>YT_ALL!G11</f>
        <v>42490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 s="52" customFormat="1" x14ac:dyDescent="0.2">
      <c r="A12" s="38" t="s">
        <v>172</v>
      </c>
      <c r="B12" s="95">
        <f t="shared" ref="B12:G12" si="1">SUM(B$13+ B$14)</f>
        <v>59.223658234120009</v>
      </c>
      <c r="C12" s="95">
        <f t="shared" si="1"/>
        <v>64.495287511390003</v>
      </c>
      <c r="D12" s="95">
        <f t="shared" si="1"/>
        <v>73.16233841495</v>
      </c>
      <c r="E12" s="95">
        <f t="shared" si="1"/>
        <v>69.811922962929998</v>
      </c>
      <c r="F12" s="95">
        <f t="shared" si="1"/>
        <v>65.505686112320006</v>
      </c>
      <c r="G12" s="95">
        <f t="shared" si="1"/>
        <v>67.090705344240007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9" s="19" customFormat="1" x14ac:dyDescent="0.2">
      <c r="A13" s="55" t="str">
        <f>YT_ALL!A13</f>
        <v>Внутрішній борг</v>
      </c>
      <c r="B13" s="146">
        <f>YT_ALL!B13/DMLMLR</f>
        <v>21.74900491835</v>
      </c>
      <c r="C13" s="146">
        <f>YT_ALL!C13/DMLMLR</f>
        <v>25.836446091900001</v>
      </c>
      <c r="D13" s="146">
        <f>YT_ALL!D13/DMLMLR</f>
        <v>35.542190100170004</v>
      </c>
      <c r="E13" s="146">
        <f>YT_ALL!E13/DMLMLR</f>
        <v>31.002642687809999</v>
      </c>
      <c r="F13" s="146">
        <f>YT_ALL!F13/DMLMLR</f>
        <v>22.060244326389999</v>
      </c>
      <c r="G13" s="146">
        <f>YT_ALL!G13/DMLMLR</f>
        <v>22.546901649110001</v>
      </c>
      <c r="H13" s="39"/>
      <c r="I13" s="39"/>
      <c r="J13" s="39"/>
      <c r="K13" s="39"/>
      <c r="L13" s="39"/>
      <c r="M13" s="39"/>
      <c r="N13" s="39"/>
      <c r="O13" s="39"/>
      <c r="P13" s="39"/>
      <c r="Q13" s="39"/>
    </row>
    <row r="14" spans="1:19" s="19" customFormat="1" x14ac:dyDescent="0.2">
      <c r="A14" s="55" t="str">
        <f>YT_ALL!A14</f>
        <v>Зовнішній борг</v>
      </c>
      <c r="B14" s="146">
        <f>YT_ALL!B14/DMLMLR</f>
        <v>37.474653315770006</v>
      </c>
      <c r="C14" s="146">
        <f>YT_ALL!C14/DMLMLR</f>
        <v>38.658841419490003</v>
      </c>
      <c r="D14" s="146">
        <f>YT_ALL!D14/DMLMLR</f>
        <v>37.620148314780003</v>
      </c>
      <c r="E14" s="146">
        <f>YT_ALL!E14/DMLMLR</f>
        <v>38.809280275120003</v>
      </c>
      <c r="F14" s="146">
        <f>YT_ALL!F14/DMLMLR</f>
        <v>43.445441785930001</v>
      </c>
      <c r="G14" s="146">
        <f>YT_ALL!G14/DMLMLR</f>
        <v>44.543803695130002</v>
      </c>
      <c r="H14" s="39"/>
      <c r="I14" s="39"/>
      <c r="J14" s="39"/>
      <c r="K14" s="39"/>
      <c r="L14" s="39"/>
      <c r="M14" s="39"/>
      <c r="N14" s="39"/>
      <c r="O14" s="39"/>
      <c r="P14" s="39"/>
      <c r="Q14" s="39"/>
    </row>
    <row r="15" spans="1:19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s="28" customFormat="1" x14ac:dyDescent="0.2">
      <c r="G16" s="111" t="s">
        <v>68</v>
      </c>
    </row>
    <row r="17" spans="1:19" s="88" customFormat="1" x14ac:dyDescent="0.2">
      <c r="A17" s="42"/>
      <c r="B17" s="199">
        <f>YT_ALL!B17</f>
        <v>40908</v>
      </c>
      <c r="C17" s="199">
        <f>YT_ALL!C17</f>
        <v>41274</v>
      </c>
      <c r="D17" s="199">
        <f>YT_ALL!D17</f>
        <v>41639</v>
      </c>
      <c r="E17" s="199">
        <f>YT_ALL!E17</f>
        <v>42004</v>
      </c>
      <c r="F17" s="199">
        <f>YT_ALL!F17</f>
        <v>42369</v>
      </c>
      <c r="G17" s="199">
        <f>YT_ALL!G17</f>
        <v>42490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</row>
    <row r="18" spans="1:19" s="52" customFormat="1" x14ac:dyDescent="0.2">
      <c r="A18" s="38" t="s">
        <v>172</v>
      </c>
      <c r="B18" s="95">
        <f t="shared" ref="B18:G18" si="2">SUM(B$19+ B$20)</f>
        <v>1</v>
      </c>
      <c r="C18" s="95">
        <f t="shared" si="2"/>
        <v>1</v>
      </c>
      <c r="D18" s="95">
        <f t="shared" si="2"/>
        <v>1</v>
      </c>
      <c r="E18" s="95">
        <f t="shared" si="2"/>
        <v>1</v>
      </c>
      <c r="F18" s="95">
        <f t="shared" si="2"/>
        <v>1</v>
      </c>
      <c r="G18" s="95">
        <f t="shared" si="2"/>
        <v>1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9" s="19" customFormat="1" x14ac:dyDescent="0.2">
      <c r="A19" s="55" t="str">
        <f>YT_ALL!A19</f>
        <v>Внутрішній борг</v>
      </c>
      <c r="B19" s="197">
        <f>YT_ALL!B19</f>
        <v>0.36723499999999998</v>
      </c>
      <c r="C19" s="197">
        <f>YT_ALL!C19</f>
        <v>0.40059400000000001</v>
      </c>
      <c r="D19" s="197">
        <f>YT_ALL!D19</f>
        <v>0.48579899999999998</v>
      </c>
      <c r="E19" s="197">
        <f>YT_ALL!E19</f>
        <v>0.44408799999999998</v>
      </c>
      <c r="F19" s="197">
        <f>YT_ALL!F19</f>
        <v>0.33676800000000001</v>
      </c>
      <c r="G19" s="197">
        <f>YT_ALL!G19</f>
        <v>0.33606599999999998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</row>
    <row r="20" spans="1:19" s="19" customFormat="1" x14ac:dyDescent="0.2">
      <c r="A20" s="55" t="str">
        <f>YT_ALL!A20</f>
        <v>Зовнішній борг</v>
      </c>
      <c r="B20" s="197">
        <f>YT_ALL!B20</f>
        <v>0.63276500000000002</v>
      </c>
      <c r="C20" s="197">
        <f>YT_ALL!C20</f>
        <v>0.59940599999999999</v>
      </c>
      <c r="D20" s="197">
        <f>YT_ALL!D20</f>
        <v>0.51420100000000002</v>
      </c>
      <c r="E20" s="197">
        <f>YT_ALL!E20</f>
        <v>0.55591199999999996</v>
      </c>
      <c r="F20" s="197">
        <f>YT_ALL!F20</f>
        <v>0.66323200000000004</v>
      </c>
      <c r="G20" s="197">
        <f>YT_ALL!G20</f>
        <v>0.66393400000000002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1:19" x14ac:dyDescent="0.2">
      <c r="A21" s="226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9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9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9" s="28" customFormat="1" x14ac:dyDescent="0.2"/>
    <row r="26" spans="1:19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indexed="50"/>
    <outlinePr applyStyles="1" summaryBelow="0"/>
    <pageSetUpPr fitToPage="1"/>
  </sheetPr>
  <dimension ref="A2:S247"/>
  <sheetViews>
    <sheetView workbookViewId="0">
      <selection activeCell="G4" sqref="G4"/>
    </sheetView>
  </sheetViews>
  <sheetFormatPr defaultRowHeight="12.75" x14ac:dyDescent="0.2"/>
  <cols>
    <col min="1" max="1" width="52.7109375" style="92" bestFit="1" customWidth="1"/>
    <col min="2" max="7" width="11.7109375" style="92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4" spans="1:19" s="29" customFormat="1" x14ac:dyDescent="0.2">
      <c r="G4" s="111" t="s">
        <v>81</v>
      </c>
    </row>
    <row r="5" spans="1:19" s="27" customFormat="1" x14ac:dyDescent="0.2">
      <c r="A5" s="181"/>
      <c r="B5" s="199">
        <f>YT_ALL!B5</f>
        <v>40908</v>
      </c>
      <c r="C5" s="199">
        <f>YT_ALL!C5</f>
        <v>41274</v>
      </c>
      <c r="D5" s="199">
        <f>YT_ALL!D5</f>
        <v>41639</v>
      </c>
      <c r="E5" s="199">
        <f>YT_ALL!E5</f>
        <v>42004</v>
      </c>
      <c r="F5" s="199">
        <f>YT_ALL!F5</f>
        <v>42369</v>
      </c>
      <c r="G5" s="199">
        <f>YT_ALL!G5</f>
        <v>42490</v>
      </c>
    </row>
    <row r="6" spans="1:19" s="233" customFormat="1" x14ac:dyDescent="0.2">
      <c r="A6" s="38" t="s">
        <v>172</v>
      </c>
      <c r="B6" s="95">
        <f t="shared" ref="B6:G6" si="0">SUM(B$7+ B$8)</f>
        <v>473.18518455821004</v>
      </c>
      <c r="C6" s="95">
        <f t="shared" si="0"/>
        <v>515.51083307650003</v>
      </c>
      <c r="D6" s="95">
        <f t="shared" si="0"/>
        <v>584.78657094876996</v>
      </c>
      <c r="E6" s="95">
        <f t="shared" si="0"/>
        <v>1100.8332167026401</v>
      </c>
      <c r="F6" s="95">
        <f t="shared" si="0"/>
        <v>1572.1801589904999</v>
      </c>
      <c r="G6" s="95">
        <f t="shared" si="0"/>
        <v>1689.7819286986501</v>
      </c>
    </row>
    <row r="7" spans="1:19" s="165" customFormat="1" x14ac:dyDescent="0.2">
      <c r="A7" s="55" t="str">
        <f>YK_ALL!A7</f>
        <v>Державний борг</v>
      </c>
      <c r="B7" s="146">
        <f>YK_ALL!B7/DMLMLR</f>
        <v>357.27386718598001</v>
      </c>
      <c r="C7" s="146">
        <f>YK_ALL!C7/DMLMLR</f>
        <v>399.21823411787</v>
      </c>
      <c r="D7" s="146">
        <f>YK_ALL!D7/DMLMLR</f>
        <v>480.21862943662001</v>
      </c>
      <c r="E7" s="146">
        <f>YK_ALL!E7/DMLMLR</f>
        <v>947.03046914465006</v>
      </c>
      <c r="F7" s="146">
        <f>YK_ALL!F7/DMLMLR</f>
        <v>1334.2716012912799</v>
      </c>
      <c r="G7" s="146">
        <f>YK_ALL!G7/DMLMLR</f>
        <v>1448.91370727911</v>
      </c>
    </row>
    <row r="8" spans="1:19" s="165" customFormat="1" x14ac:dyDescent="0.2">
      <c r="A8" s="55" t="str">
        <f>YK_ALL!A8</f>
        <v>Гарантований державою борг</v>
      </c>
      <c r="B8" s="146">
        <f>YK_ALL!B8/DMLMLR</f>
        <v>115.91131737223</v>
      </c>
      <c r="C8" s="146">
        <f>YK_ALL!C8/DMLMLR</f>
        <v>116.29259895862999</v>
      </c>
      <c r="D8" s="146">
        <f>YK_ALL!D8/DMLMLR</f>
        <v>104.56794151215</v>
      </c>
      <c r="E8" s="146">
        <f>YK_ALL!E8/DMLMLR</f>
        <v>153.80274755798999</v>
      </c>
      <c r="F8" s="146">
        <f>YK_ALL!F8/DMLMLR</f>
        <v>237.90855769921998</v>
      </c>
      <c r="G8" s="146">
        <f>YK_ALL!G8/DMLMLR</f>
        <v>240.86822141953999</v>
      </c>
    </row>
    <row r="9" spans="1:19" x14ac:dyDescent="0.2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9" x14ac:dyDescent="0.2">
      <c r="B10" s="112"/>
      <c r="C10" s="112"/>
      <c r="D10" s="112"/>
      <c r="E10" s="112"/>
      <c r="F10" s="112"/>
      <c r="G10" s="111" t="s">
        <v>49</v>
      </c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s="88" customFormat="1" x14ac:dyDescent="0.2">
      <c r="A11" s="42"/>
      <c r="B11" s="199">
        <f>YT_ALL!B11</f>
        <v>40908</v>
      </c>
      <c r="C11" s="199">
        <f>YT_ALL!C11</f>
        <v>41274</v>
      </c>
      <c r="D11" s="199">
        <f>YT_ALL!D11</f>
        <v>41639</v>
      </c>
      <c r="E11" s="199">
        <f>YT_ALL!E11</f>
        <v>42004</v>
      </c>
      <c r="F11" s="199">
        <f>YT_ALL!F11</f>
        <v>42369</v>
      </c>
      <c r="G11" s="199">
        <f>YT_ALL!G11</f>
        <v>42490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 s="52" customFormat="1" x14ac:dyDescent="0.2">
      <c r="A12" s="38" t="s">
        <v>172</v>
      </c>
      <c r="B12" s="95">
        <f t="shared" ref="B12:G12" si="1">SUM(B$13+ B$14)</f>
        <v>59.223658234119995</v>
      </c>
      <c r="C12" s="95">
        <f t="shared" si="1"/>
        <v>64.495287511390003</v>
      </c>
      <c r="D12" s="95">
        <f t="shared" si="1"/>
        <v>73.16233841495</v>
      </c>
      <c r="E12" s="95">
        <f t="shared" si="1"/>
        <v>69.811922962929998</v>
      </c>
      <c r="F12" s="95">
        <f t="shared" si="1"/>
        <v>65.505686112320006</v>
      </c>
      <c r="G12" s="95">
        <f t="shared" si="1"/>
        <v>67.090705344240007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9" s="19" customFormat="1" x14ac:dyDescent="0.2">
      <c r="A13" s="55" t="str">
        <f>YK_ALL!A13</f>
        <v>Державний борг</v>
      </c>
      <c r="B13" s="146">
        <f>YK_ALL!B13/DMLMLR</f>
        <v>44.716246612729996</v>
      </c>
      <c r="C13" s="146">
        <f>YK_ALL!C13/DMLMLR</f>
        <v>49.945981999040001</v>
      </c>
      <c r="D13" s="146">
        <f>YK_ALL!D13/DMLMLR</f>
        <v>60.079898590879999</v>
      </c>
      <c r="E13" s="146">
        <f>YK_ALL!E13/DMLMLR</f>
        <v>60.058160629949995</v>
      </c>
      <c r="F13" s="146">
        <f>YK_ALL!F13/DMLMLR</f>
        <v>55.593105028709999</v>
      </c>
      <c r="G13" s="146">
        <f>YK_ALL!G13/DMLMLR</f>
        <v>57.527329978680001</v>
      </c>
      <c r="H13" s="39"/>
      <c r="I13" s="39"/>
      <c r="J13" s="39"/>
      <c r="K13" s="39"/>
      <c r="L13" s="39"/>
      <c r="M13" s="39"/>
      <c r="N13" s="39"/>
      <c r="O13" s="39"/>
      <c r="P13" s="39"/>
      <c r="Q13" s="39"/>
    </row>
    <row r="14" spans="1:19" s="19" customFormat="1" x14ac:dyDescent="0.2">
      <c r="A14" s="55" t="str">
        <f>YK_ALL!A14</f>
        <v>Гарантований державою борг</v>
      </c>
      <c r="B14" s="146">
        <f>YK_ALL!B14/DMLMLR</f>
        <v>14.50741162139</v>
      </c>
      <c r="C14" s="146">
        <f>YK_ALL!C14/DMLMLR</f>
        <v>14.549305512349999</v>
      </c>
      <c r="D14" s="146">
        <f>YK_ALL!D14/DMLMLR</f>
        <v>13.082439824069999</v>
      </c>
      <c r="E14" s="146">
        <f>YK_ALL!E14/DMLMLR</f>
        <v>9.7537623329800009</v>
      </c>
      <c r="F14" s="146">
        <f>YK_ALL!F14/DMLMLR</f>
        <v>9.9125810836100001</v>
      </c>
      <c r="G14" s="146">
        <f>YK_ALL!G14/DMLMLR</f>
        <v>9.5633753655599989</v>
      </c>
      <c r="H14" s="39"/>
      <c r="I14" s="39"/>
      <c r="J14" s="39"/>
      <c r="K14" s="39"/>
      <c r="L14" s="39"/>
      <c r="M14" s="39"/>
      <c r="N14" s="39"/>
      <c r="O14" s="39"/>
      <c r="P14" s="39"/>
      <c r="Q14" s="39"/>
    </row>
    <row r="15" spans="1:19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s="28" customFormat="1" x14ac:dyDescent="0.2">
      <c r="G16" s="111" t="s">
        <v>68</v>
      </c>
    </row>
    <row r="17" spans="1:19" s="88" customFormat="1" x14ac:dyDescent="0.2">
      <c r="A17" s="42"/>
      <c r="B17" s="199">
        <f>YT_ALL!B17</f>
        <v>40908</v>
      </c>
      <c r="C17" s="199">
        <f>YT_ALL!C17</f>
        <v>41274</v>
      </c>
      <c r="D17" s="199">
        <f>YT_ALL!D17</f>
        <v>41639</v>
      </c>
      <c r="E17" s="199">
        <f>YT_ALL!E17</f>
        <v>42004</v>
      </c>
      <c r="F17" s="199">
        <f>YT_ALL!F17</f>
        <v>42369</v>
      </c>
      <c r="G17" s="199">
        <f>YT_ALL!G17</f>
        <v>42490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</row>
    <row r="18" spans="1:19" s="52" customFormat="1" x14ac:dyDescent="0.2">
      <c r="A18" s="38" t="s">
        <v>172</v>
      </c>
      <c r="B18" s="95">
        <f t="shared" ref="B18:G18" si="2">SUM(B$19+ B$20)</f>
        <v>1</v>
      </c>
      <c r="C18" s="95">
        <f t="shared" si="2"/>
        <v>1</v>
      </c>
      <c r="D18" s="95">
        <f t="shared" si="2"/>
        <v>1</v>
      </c>
      <c r="E18" s="95">
        <f t="shared" si="2"/>
        <v>1</v>
      </c>
      <c r="F18" s="95">
        <f t="shared" si="2"/>
        <v>1</v>
      </c>
      <c r="G18" s="95">
        <f t="shared" si="2"/>
        <v>1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9" s="19" customFormat="1" x14ac:dyDescent="0.2">
      <c r="A19" s="55" t="str">
        <f>YK_ALL!A19</f>
        <v>Державний борг</v>
      </c>
      <c r="B19" s="146">
        <f>YK_ALL!B19</f>
        <v>0.75504000000000004</v>
      </c>
      <c r="C19" s="146">
        <f>YK_ALL!C19</f>
        <v>0.77441300000000002</v>
      </c>
      <c r="D19" s="146">
        <f>YK_ALL!D19</f>
        <v>0.82118599999999997</v>
      </c>
      <c r="E19" s="146">
        <f>YK_ALL!E19</f>
        <v>0.86028499999999997</v>
      </c>
      <c r="F19" s="146">
        <f>YK_ALL!F19</f>
        <v>0.84867599999999999</v>
      </c>
      <c r="G19" s="146">
        <f>YK_ALL!G19</f>
        <v>0.857456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</row>
    <row r="20" spans="1:19" s="19" customFormat="1" x14ac:dyDescent="0.2">
      <c r="A20" s="55" t="str">
        <f>YK_ALL!A20</f>
        <v>Гарантований державою борг</v>
      </c>
      <c r="B20" s="146">
        <f>YK_ALL!B20</f>
        <v>0.24496000000000001</v>
      </c>
      <c r="C20" s="146">
        <f>YK_ALL!C20</f>
        <v>0.22558700000000001</v>
      </c>
      <c r="D20" s="146">
        <f>YK_ALL!D20</f>
        <v>0.178814</v>
      </c>
      <c r="E20" s="146">
        <f>YK_ALL!E20</f>
        <v>0.13971500000000001</v>
      </c>
      <c r="F20" s="146">
        <f>YK_ALL!F20</f>
        <v>0.15132399999999999</v>
      </c>
      <c r="G20" s="146">
        <f>YK_ALL!G20</f>
        <v>0.142544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1:19" x14ac:dyDescent="0.2">
      <c r="A21" s="226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9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9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9" s="28" customFormat="1" x14ac:dyDescent="0.2"/>
    <row r="26" spans="1:19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indexed="50"/>
    <outlinePr applyStyles="1" summaryBelow="0"/>
    <pageSetUpPr fitToPage="1"/>
  </sheetPr>
  <dimension ref="A2:S247"/>
  <sheetViews>
    <sheetView workbookViewId="0">
      <selection activeCell="D8" sqref="D8"/>
    </sheetView>
  </sheetViews>
  <sheetFormatPr defaultRowHeight="12.75" x14ac:dyDescent="0.2"/>
  <cols>
    <col min="1" max="1" width="52.7109375" style="92" bestFit="1" customWidth="1"/>
    <col min="2" max="3" width="13.5703125" style="92" bestFit="1" customWidth="1"/>
    <col min="4" max="4" width="14" style="92" bestFit="1" customWidth="1"/>
    <col min="5" max="7" width="14.5703125" style="92" bestFit="1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G4" s="29" t="str">
        <f>VALUAH</f>
        <v>млн. грн</v>
      </c>
    </row>
    <row r="5" spans="1:19" s="27" customFormat="1" x14ac:dyDescent="0.2">
      <c r="A5" s="63"/>
      <c r="B5" s="199">
        <v>40908</v>
      </c>
      <c r="C5" s="199">
        <v>41274</v>
      </c>
      <c r="D5" s="199">
        <v>41639</v>
      </c>
      <c r="E5" s="199">
        <v>42004</v>
      </c>
      <c r="F5" s="199">
        <v>42369</v>
      </c>
      <c r="G5" s="199">
        <v>42490</v>
      </c>
    </row>
    <row r="6" spans="1:19" s="233" customFormat="1" x14ac:dyDescent="0.2">
      <c r="A6" s="38" t="s">
        <v>172</v>
      </c>
      <c r="B6" s="95">
        <f t="shared" ref="B6:G6" si="0">SUM(B$7+ B$8)</f>
        <v>473185.18455821002</v>
      </c>
      <c r="C6" s="95">
        <f t="shared" si="0"/>
        <v>515510.83307649998</v>
      </c>
      <c r="D6" s="95">
        <f t="shared" si="0"/>
        <v>584786.57094877004</v>
      </c>
      <c r="E6" s="95">
        <f t="shared" si="0"/>
        <v>1100833.2167026401</v>
      </c>
      <c r="F6" s="95">
        <f t="shared" si="0"/>
        <v>1572180.1589905</v>
      </c>
      <c r="G6" s="95">
        <f t="shared" si="0"/>
        <v>1689781.9286986501</v>
      </c>
    </row>
    <row r="7" spans="1:19" s="165" customFormat="1" x14ac:dyDescent="0.2">
      <c r="A7" s="148" t="s">
        <v>75</v>
      </c>
      <c r="B7" s="146">
        <v>357273.86718598002</v>
      </c>
      <c r="C7" s="146">
        <v>399218.23411786999</v>
      </c>
      <c r="D7" s="146">
        <v>480218.62943661999</v>
      </c>
      <c r="E7" s="146">
        <v>947030.46914465004</v>
      </c>
      <c r="F7" s="146">
        <v>1334271.60129128</v>
      </c>
      <c r="G7" s="146">
        <v>1448913.7072791101</v>
      </c>
    </row>
    <row r="8" spans="1:19" s="165" customFormat="1" x14ac:dyDescent="0.2">
      <c r="A8" s="148" t="s">
        <v>113</v>
      </c>
      <c r="B8" s="146">
        <v>115911.31737223</v>
      </c>
      <c r="C8" s="146">
        <v>116292.59895863</v>
      </c>
      <c r="D8" s="146">
        <v>104567.94151215001</v>
      </c>
      <c r="E8" s="146">
        <v>153802.74755798999</v>
      </c>
      <c r="F8" s="146">
        <v>237908.55769921999</v>
      </c>
      <c r="G8" s="146">
        <v>240868.22141954</v>
      </c>
    </row>
    <row r="9" spans="1:19" x14ac:dyDescent="0.2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9" x14ac:dyDescent="0.2">
      <c r="B10" s="112"/>
      <c r="C10" s="112"/>
      <c r="D10" s="112"/>
      <c r="E10" s="112"/>
      <c r="F10" s="112"/>
      <c r="G10" s="29" t="str">
        <f>VALUSD</f>
        <v>млн. дол. США</v>
      </c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s="88" customFormat="1" x14ac:dyDescent="0.2">
      <c r="A11" s="63"/>
      <c r="B11" s="199">
        <v>40908</v>
      </c>
      <c r="C11" s="199">
        <v>41274</v>
      </c>
      <c r="D11" s="199">
        <v>41639</v>
      </c>
      <c r="E11" s="199">
        <v>42004</v>
      </c>
      <c r="F11" s="199">
        <v>42369</v>
      </c>
      <c r="G11" s="199">
        <v>42490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19" s="52" customFormat="1" x14ac:dyDescent="0.2">
      <c r="A12" s="38" t="s">
        <v>172</v>
      </c>
      <c r="B12" s="95">
        <f t="shared" ref="B12:G12" si="1">SUM(B$13+ B$14)</f>
        <v>59223.658234119997</v>
      </c>
      <c r="C12" s="95">
        <f t="shared" si="1"/>
        <v>64495.287511390001</v>
      </c>
      <c r="D12" s="95">
        <f t="shared" si="1"/>
        <v>73162.338414950005</v>
      </c>
      <c r="E12" s="95">
        <f t="shared" si="1"/>
        <v>69811.922962929995</v>
      </c>
      <c r="F12" s="95">
        <f t="shared" si="1"/>
        <v>65505.68611232</v>
      </c>
      <c r="G12" s="95">
        <f t="shared" si="1"/>
        <v>67090.705344239992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9" s="19" customFormat="1" x14ac:dyDescent="0.2">
      <c r="A13" s="148" t="s">
        <v>75</v>
      </c>
      <c r="B13" s="67">
        <v>44716.246612729999</v>
      </c>
      <c r="C13" s="67">
        <v>49945.981999039999</v>
      </c>
      <c r="D13" s="67">
        <v>60079.898590880002</v>
      </c>
      <c r="E13" s="67">
        <v>60058.160629949998</v>
      </c>
      <c r="F13" s="67">
        <v>55593.105028710001</v>
      </c>
      <c r="G13" s="67">
        <v>57527.329978679998</v>
      </c>
      <c r="H13" s="39"/>
      <c r="I13" s="39"/>
      <c r="J13" s="39"/>
      <c r="K13" s="39"/>
      <c r="L13" s="39"/>
      <c r="M13" s="39"/>
      <c r="N13" s="39"/>
      <c r="O13" s="39"/>
      <c r="P13" s="39"/>
      <c r="Q13" s="39"/>
    </row>
    <row r="14" spans="1:19" s="19" customFormat="1" x14ac:dyDescent="0.2">
      <c r="A14" s="148" t="s">
        <v>113</v>
      </c>
      <c r="B14" s="67">
        <v>14507.41162139</v>
      </c>
      <c r="C14" s="67">
        <v>14549.30551235</v>
      </c>
      <c r="D14" s="67">
        <v>13082.439824069999</v>
      </c>
      <c r="E14" s="67">
        <v>9753.7623329800008</v>
      </c>
      <c r="F14" s="67">
        <v>9912.5810836100009</v>
      </c>
      <c r="G14" s="67">
        <v>9563.3753655599994</v>
      </c>
      <c r="H14" s="39"/>
      <c r="I14" s="39"/>
      <c r="J14" s="39"/>
      <c r="K14" s="39"/>
      <c r="L14" s="39"/>
      <c r="M14" s="39"/>
      <c r="N14" s="39"/>
      <c r="O14" s="39"/>
      <c r="P14" s="39"/>
      <c r="Q14" s="39"/>
    </row>
    <row r="15" spans="1:19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s="28" customFormat="1" x14ac:dyDescent="0.2">
      <c r="G16" s="111" t="s">
        <v>68</v>
      </c>
    </row>
    <row r="17" spans="1:19" s="88" customFormat="1" x14ac:dyDescent="0.2">
      <c r="A17" s="63"/>
      <c r="B17" s="199">
        <v>40908</v>
      </c>
      <c r="C17" s="199">
        <v>41274</v>
      </c>
      <c r="D17" s="199">
        <v>41639</v>
      </c>
      <c r="E17" s="199">
        <v>42004</v>
      </c>
      <c r="F17" s="199">
        <v>42369</v>
      </c>
      <c r="G17" s="199">
        <v>42490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</row>
    <row r="18" spans="1:19" s="52" customFormat="1" x14ac:dyDescent="0.2">
      <c r="A18" s="38" t="s">
        <v>172</v>
      </c>
      <c r="B18" s="95">
        <f t="shared" ref="B18:G18" si="2">SUM(B$19+ B$20)</f>
        <v>1</v>
      </c>
      <c r="C18" s="95">
        <f t="shared" si="2"/>
        <v>1</v>
      </c>
      <c r="D18" s="95">
        <f t="shared" si="2"/>
        <v>1</v>
      </c>
      <c r="E18" s="95">
        <f t="shared" si="2"/>
        <v>1</v>
      </c>
      <c r="F18" s="95">
        <f t="shared" si="2"/>
        <v>1</v>
      </c>
      <c r="G18" s="95">
        <f t="shared" si="2"/>
        <v>1</v>
      </c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9" s="19" customFormat="1" x14ac:dyDescent="0.2">
      <c r="A19" s="148" t="s">
        <v>75</v>
      </c>
      <c r="B19" s="123">
        <v>0.75504000000000004</v>
      </c>
      <c r="C19" s="123">
        <v>0.77441300000000002</v>
      </c>
      <c r="D19" s="123">
        <v>0.82118599999999997</v>
      </c>
      <c r="E19" s="123">
        <v>0.86028499999999997</v>
      </c>
      <c r="F19" s="123">
        <v>0.84867599999999999</v>
      </c>
      <c r="G19" s="123">
        <v>0.857456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</row>
    <row r="20" spans="1:19" s="19" customFormat="1" x14ac:dyDescent="0.2">
      <c r="A20" s="148" t="s">
        <v>113</v>
      </c>
      <c r="B20" s="123">
        <v>0.24496000000000001</v>
      </c>
      <c r="C20" s="123">
        <v>0.22558700000000001</v>
      </c>
      <c r="D20" s="123">
        <v>0.178814</v>
      </c>
      <c r="E20" s="123">
        <v>0.13971500000000001</v>
      </c>
      <c r="F20" s="123">
        <v>0.15132399999999999</v>
      </c>
      <c r="G20" s="123">
        <v>0.142544</v>
      </c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1:19" x14ac:dyDescent="0.2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9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9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9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9" s="28" customFormat="1" x14ac:dyDescent="0.2"/>
    <row r="26" spans="1:19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9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9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9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9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9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9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50"/>
    <outlinePr applyStyles="1" summaryBelow="0"/>
  </sheetPr>
  <dimension ref="A2:S168"/>
  <sheetViews>
    <sheetView workbookViewId="0">
      <selection activeCell="A7" sqref="A7:G112"/>
    </sheetView>
  </sheetViews>
  <sheetFormatPr defaultRowHeight="12.75" outlineLevelRow="3" x14ac:dyDescent="0.2"/>
  <cols>
    <col min="1" max="1" width="60.28515625" style="92" customWidth="1"/>
    <col min="2" max="4" width="12.7109375" style="84" customWidth="1"/>
    <col min="5" max="7" width="14.42578125" style="84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B4" s="21"/>
      <c r="C4" s="21"/>
      <c r="D4" s="21"/>
      <c r="E4" s="21"/>
      <c r="F4" s="21"/>
      <c r="G4" s="29" t="str">
        <f>VALUAH</f>
        <v>млн. грн</v>
      </c>
    </row>
    <row r="5" spans="1:19" s="27" customFormat="1" x14ac:dyDescent="0.2">
      <c r="A5" s="63"/>
      <c r="B5" s="199">
        <v>40908</v>
      </c>
      <c r="C5" s="199">
        <v>41274</v>
      </c>
      <c r="D5" s="199">
        <v>41639</v>
      </c>
      <c r="E5" s="199">
        <v>42004</v>
      </c>
      <c r="F5" s="199">
        <v>42369</v>
      </c>
      <c r="G5" s="199">
        <v>42490</v>
      </c>
    </row>
    <row r="6" spans="1:19" s="233" customFormat="1" ht="31.5" x14ac:dyDescent="0.2">
      <c r="A6" s="130" t="s">
        <v>172</v>
      </c>
      <c r="B6" s="70">
        <f t="shared" ref="B6:F6" si="0">B$7+B$65</f>
        <v>473185.18455820996</v>
      </c>
      <c r="C6" s="70">
        <f t="shared" si="0"/>
        <v>515510.83307649998</v>
      </c>
      <c r="D6" s="70">
        <f t="shared" si="0"/>
        <v>584786.57094877004</v>
      </c>
      <c r="E6" s="70">
        <f t="shared" si="0"/>
        <v>1100833.2167026401</v>
      </c>
      <c r="F6" s="70">
        <f t="shared" si="0"/>
        <v>1572180.1589905</v>
      </c>
      <c r="G6" s="70">
        <v>1689781.9286986501</v>
      </c>
    </row>
    <row r="7" spans="1:19" s="76" customFormat="1" ht="15" x14ac:dyDescent="0.2">
      <c r="A7" s="282" t="s">
        <v>75</v>
      </c>
      <c r="B7" s="283">
        <f t="shared" ref="B7:G7" si="1">B$8+B$33</f>
        <v>357273.86718597997</v>
      </c>
      <c r="C7" s="283">
        <f t="shared" si="1"/>
        <v>399218.23411786999</v>
      </c>
      <c r="D7" s="283">
        <f t="shared" si="1"/>
        <v>480218.62943661999</v>
      </c>
      <c r="E7" s="283">
        <f t="shared" si="1"/>
        <v>947030.46914465004</v>
      </c>
      <c r="F7" s="283">
        <f t="shared" si="1"/>
        <v>1334271.60129128</v>
      </c>
      <c r="G7" s="283">
        <f t="shared" si="1"/>
        <v>1448913.7072791099</v>
      </c>
    </row>
    <row r="8" spans="1:19" s="31" customFormat="1" ht="15" outlineLevel="1" x14ac:dyDescent="0.2">
      <c r="A8" s="284" t="s">
        <v>51</v>
      </c>
      <c r="B8" s="285">
        <f t="shared" ref="B8:G8" si="2">B$9+B$31</f>
        <v>161467.00626482</v>
      </c>
      <c r="C8" s="285">
        <f t="shared" si="2"/>
        <v>190299.29770604</v>
      </c>
      <c r="D8" s="285">
        <f t="shared" si="2"/>
        <v>256959.57565806</v>
      </c>
      <c r="E8" s="285">
        <f t="shared" si="2"/>
        <v>461003.62280238996</v>
      </c>
      <c r="F8" s="285">
        <f t="shared" si="2"/>
        <v>508001.12311178993</v>
      </c>
      <c r="G8" s="285">
        <f t="shared" si="2"/>
        <v>547313.57962778001</v>
      </c>
    </row>
    <row r="9" spans="1:19" s="94" customFormat="1" ht="25.5" outlineLevel="2" collapsed="1" x14ac:dyDescent="0.2">
      <c r="A9" s="280" t="s">
        <v>130</v>
      </c>
      <c r="B9" s="281">
        <f t="shared" ref="B9:F9" si="3">SUM(B$10:B$30)</f>
        <v>158292.9457248</v>
      </c>
      <c r="C9" s="281">
        <f t="shared" si="3"/>
        <v>187257.48968850001</v>
      </c>
      <c r="D9" s="281">
        <f t="shared" si="3"/>
        <v>254050.02016300001</v>
      </c>
      <c r="E9" s="281">
        <f t="shared" si="3"/>
        <v>458226.31982980995</v>
      </c>
      <c r="F9" s="281">
        <f t="shared" si="3"/>
        <v>505356.07266168995</v>
      </c>
      <c r="G9" s="281">
        <v>544701.59230829997</v>
      </c>
    </row>
    <row r="10" spans="1:19" s="165" customFormat="1" hidden="1" outlineLevel="3" x14ac:dyDescent="0.2">
      <c r="A10" s="234" t="s">
        <v>53</v>
      </c>
      <c r="B10" s="146">
        <v>0</v>
      </c>
      <c r="C10" s="146">
        <v>826.23241350000001</v>
      </c>
      <c r="D10" s="146">
        <v>1598.6</v>
      </c>
      <c r="E10" s="146">
        <v>88.426000000000002</v>
      </c>
      <c r="F10" s="146">
        <v>98.638000000000005</v>
      </c>
      <c r="G10" s="146">
        <v>99.6</v>
      </c>
    </row>
    <row r="11" spans="1:19" hidden="1" outlineLevel="3" x14ac:dyDescent="0.2">
      <c r="A11" s="34" t="s">
        <v>182</v>
      </c>
      <c r="B11" s="96">
        <v>0</v>
      </c>
      <c r="C11" s="96">
        <v>0</v>
      </c>
      <c r="D11" s="96">
        <v>2360.9777949999998</v>
      </c>
      <c r="E11" s="96">
        <v>0</v>
      </c>
      <c r="F11" s="96">
        <v>0</v>
      </c>
      <c r="G11" s="96">
        <v>0</v>
      </c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hidden="1" outlineLevel="3" x14ac:dyDescent="0.2">
      <c r="A12" s="34" t="s">
        <v>161</v>
      </c>
      <c r="B12" s="96">
        <v>15412.189</v>
      </c>
      <c r="C12" s="96">
        <v>15412.189</v>
      </c>
      <c r="D12" s="96">
        <v>15742.189</v>
      </c>
      <c r="E12" s="96">
        <v>50254.464999999997</v>
      </c>
      <c r="F12" s="96">
        <v>60558.463000000003</v>
      </c>
      <c r="G12" s="96">
        <v>60558.463000000003</v>
      </c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hidden="1" outlineLevel="3" x14ac:dyDescent="0.2">
      <c r="A13" s="34" t="s">
        <v>45</v>
      </c>
      <c r="B13" s="96">
        <v>3849.9810000000002</v>
      </c>
      <c r="C13" s="96">
        <v>3849.9810000000002</v>
      </c>
      <c r="D13" s="96">
        <v>3849.9810000000002</v>
      </c>
      <c r="E13" s="96">
        <v>3849.9810000000002</v>
      </c>
      <c r="F13" s="96">
        <v>38882.981</v>
      </c>
      <c r="G13" s="96">
        <v>38882.981</v>
      </c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hidden="1" outlineLevel="3" x14ac:dyDescent="0.2">
      <c r="A14" s="34" t="s">
        <v>73</v>
      </c>
      <c r="B14" s="96">
        <v>4628.7530951999997</v>
      </c>
      <c r="C14" s="96">
        <v>14392.811129</v>
      </c>
      <c r="D14" s="96">
        <v>2958.7168000000001</v>
      </c>
      <c r="E14" s="96">
        <v>7337.8894799999998</v>
      </c>
      <c r="F14" s="96">
        <v>8283.7102117199993</v>
      </c>
      <c r="G14" s="96">
        <v>9443.0042065599991</v>
      </c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hidden="1" outlineLevel="3" x14ac:dyDescent="0.2">
      <c r="A15" s="34" t="s">
        <v>121</v>
      </c>
      <c r="B15" s="96">
        <v>1500</v>
      </c>
      <c r="C15" s="96">
        <v>1500</v>
      </c>
      <c r="D15" s="96">
        <v>1500</v>
      </c>
      <c r="E15" s="96">
        <v>1500</v>
      </c>
      <c r="F15" s="96">
        <v>1500</v>
      </c>
      <c r="G15" s="96">
        <v>1500</v>
      </c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hidden="1" outlineLevel="3" x14ac:dyDescent="0.2">
      <c r="A16" s="34" t="s">
        <v>178</v>
      </c>
      <c r="B16" s="96">
        <v>0</v>
      </c>
      <c r="C16" s="96">
        <v>0</v>
      </c>
      <c r="D16" s="96">
        <v>0</v>
      </c>
      <c r="E16" s="96">
        <v>2617.63</v>
      </c>
      <c r="F16" s="96">
        <v>2617.63</v>
      </c>
      <c r="G16" s="96">
        <v>2617.63</v>
      </c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7" hidden="1" outlineLevel="3" x14ac:dyDescent="0.2">
      <c r="A17" s="34" t="s">
        <v>77</v>
      </c>
      <c r="B17" s="96">
        <v>0</v>
      </c>
      <c r="C17" s="96">
        <v>0</v>
      </c>
      <c r="D17" s="96">
        <v>0</v>
      </c>
      <c r="E17" s="96">
        <v>3250</v>
      </c>
      <c r="F17" s="96">
        <v>3250</v>
      </c>
      <c r="G17" s="96">
        <v>3250</v>
      </c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hidden="1" outlineLevel="3" x14ac:dyDescent="0.2">
      <c r="A18" s="34" t="s">
        <v>142</v>
      </c>
      <c r="B18" s="96">
        <v>0</v>
      </c>
      <c r="C18" s="96">
        <v>0</v>
      </c>
      <c r="D18" s="96">
        <v>0</v>
      </c>
      <c r="E18" s="96">
        <v>15848.84</v>
      </c>
      <c r="F18" s="96">
        <v>15848.84</v>
      </c>
      <c r="G18" s="96">
        <v>15848.84</v>
      </c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7" hidden="1" outlineLevel="3" x14ac:dyDescent="0.2">
      <c r="A19" s="34" t="s">
        <v>140</v>
      </c>
      <c r="B19" s="96">
        <v>2100</v>
      </c>
      <c r="C19" s="96">
        <v>5709.0358230000002</v>
      </c>
      <c r="D19" s="96">
        <v>2803.4248550000002</v>
      </c>
      <c r="E19" s="96">
        <v>769.31632000000002</v>
      </c>
      <c r="F19" s="96">
        <v>1048.92516</v>
      </c>
      <c r="G19" s="96">
        <v>12203.20024086</v>
      </c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7" hidden="1" outlineLevel="3" x14ac:dyDescent="0.2">
      <c r="A20" s="34" t="s">
        <v>132</v>
      </c>
      <c r="B20" s="96">
        <v>6544.268</v>
      </c>
      <c r="C20" s="96">
        <v>11078.361602000001</v>
      </c>
      <c r="D20" s="96">
        <v>20370.806240999998</v>
      </c>
      <c r="E20" s="96">
        <v>40907.373574390003</v>
      </c>
      <c r="F20" s="96">
        <v>21910.342336000002</v>
      </c>
      <c r="G20" s="96">
        <v>49158.496147329999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7" hidden="1" outlineLevel="3" x14ac:dyDescent="0.2">
      <c r="A21" s="34" t="s">
        <v>136</v>
      </c>
      <c r="B21" s="96">
        <v>650</v>
      </c>
      <c r="C21" s="96">
        <v>0</v>
      </c>
      <c r="D21" s="96">
        <v>0</v>
      </c>
      <c r="E21" s="96">
        <v>0</v>
      </c>
      <c r="F21" s="96">
        <v>0</v>
      </c>
      <c r="G21" s="96">
        <v>300</v>
      </c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hidden="1" outlineLevel="3" x14ac:dyDescent="0.2">
      <c r="A22" s="34" t="s">
        <v>0</v>
      </c>
      <c r="B22" s="96">
        <v>28905.563999999998</v>
      </c>
      <c r="C22" s="96">
        <v>28454.277420999999</v>
      </c>
      <c r="D22" s="96">
        <v>34656.496490999998</v>
      </c>
      <c r="E22" s="96">
        <v>46585.054805569998</v>
      </c>
      <c r="F22" s="96">
        <v>43377.236129329998</v>
      </c>
      <c r="G22" s="96">
        <v>34196.925275369998</v>
      </c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hidden="1" outlineLevel="3" x14ac:dyDescent="0.2">
      <c r="A23" s="34" t="s">
        <v>86</v>
      </c>
      <c r="B23" s="96">
        <v>1598.269</v>
      </c>
      <c r="C23" s="96">
        <v>1598.269</v>
      </c>
      <c r="D23" s="96">
        <v>6518.1647000000003</v>
      </c>
      <c r="E23" s="96">
        <v>2922.1828599999999</v>
      </c>
      <c r="F23" s="96">
        <v>3845.1067200000002</v>
      </c>
      <c r="G23" s="96">
        <v>4034.8444800000002</v>
      </c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hidden="1" outlineLevel="3" x14ac:dyDescent="0.2">
      <c r="A24" s="34" t="s">
        <v>152</v>
      </c>
      <c r="B24" s="96">
        <v>27440.7484</v>
      </c>
      <c r="C24" s="96">
        <v>32665.693299999999</v>
      </c>
      <c r="D24" s="96">
        <v>75317.385280999995</v>
      </c>
      <c r="E24" s="96">
        <v>131379.77278984999</v>
      </c>
      <c r="F24" s="96">
        <v>160233.81210464</v>
      </c>
      <c r="G24" s="96">
        <v>157487.13295818001</v>
      </c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hidden="1" outlineLevel="3" x14ac:dyDescent="0.2">
      <c r="A25" s="34" t="s">
        <v>40</v>
      </c>
      <c r="B25" s="96">
        <v>2065.2246255999999</v>
      </c>
      <c r="C25" s="96">
        <v>0</v>
      </c>
      <c r="D25" s="96">
        <v>553.79</v>
      </c>
      <c r="E25" s="96">
        <v>170</v>
      </c>
      <c r="F25" s="96">
        <v>0</v>
      </c>
      <c r="G25" s="96">
        <v>830</v>
      </c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hidden="1" outlineLevel="3" x14ac:dyDescent="0.2">
      <c r="A26" s="34" t="s">
        <v>28</v>
      </c>
      <c r="B26" s="96">
        <v>9500</v>
      </c>
      <c r="C26" s="96">
        <v>9500</v>
      </c>
      <c r="D26" s="96">
        <v>9500</v>
      </c>
      <c r="E26" s="96">
        <v>27100</v>
      </c>
      <c r="F26" s="96">
        <v>27100</v>
      </c>
      <c r="G26" s="96">
        <v>27100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hidden="1" outlineLevel="3" x14ac:dyDescent="0.2">
      <c r="A27" s="34" t="s">
        <v>108</v>
      </c>
      <c r="B27" s="96">
        <v>24539.001</v>
      </c>
      <c r="C27" s="96">
        <v>33095.042000000001</v>
      </c>
      <c r="D27" s="96">
        <v>47143.891000000003</v>
      </c>
      <c r="E27" s="96">
        <v>54624.790999999997</v>
      </c>
      <c r="F27" s="96">
        <v>48624.790999999997</v>
      </c>
      <c r="G27" s="96">
        <v>44739.790999999997</v>
      </c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hidden="1" outlineLevel="3" x14ac:dyDescent="0.2">
      <c r="A28" s="34" t="s">
        <v>169</v>
      </c>
      <c r="B28" s="96">
        <v>14301.198</v>
      </c>
      <c r="C28" s="96">
        <v>14301.198</v>
      </c>
      <c r="D28" s="96">
        <v>14301.198</v>
      </c>
      <c r="E28" s="96">
        <v>31301.198</v>
      </c>
      <c r="F28" s="96">
        <v>31301.198</v>
      </c>
      <c r="G28" s="96">
        <v>31301.198</v>
      </c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hidden="1" outlineLevel="3" x14ac:dyDescent="0.2">
      <c r="A29" s="34" t="s">
        <v>2</v>
      </c>
      <c r="B29" s="96">
        <v>383.35060399999998</v>
      </c>
      <c r="C29" s="96">
        <v>0</v>
      </c>
      <c r="D29" s="96">
        <v>0</v>
      </c>
      <c r="E29" s="96">
        <v>845</v>
      </c>
      <c r="F29" s="96">
        <v>0</v>
      </c>
      <c r="G29" s="96">
        <v>0.56699999999999995</v>
      </c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hidden="1" outlineLevel="3" x14ac:dyDescent="0.2">
      <c r="A30" s="34" t="s">
        <v>57</v>
      </c>
      <c r="B30" s="96">
        <v>14874.398999999999</v>
      </c>
      <c r="C30" s="96">
        <v>14874.398999999999</v>
      </c>
      <c r="D30" s="96">
        <v>14874.398999999999</v>
      </c>
      <c r="E30" s="96">
        <v>36874.398999999998</v>
      </c>
      <c r="F30" s="96">
        <v>36874.398999999998</v>
      </c>
      <c r="G30" s="96">
        <v>51148.919000000002</v>
      </c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ht="25.5" outlineLevel="2" collapsed="1" x14ac:dyDescent="0.2">
      <c r="A31" s="266" t="s">
        <v>8</v>
      </c>
      <c r="B31" s="196">
        <f t="shared" ref="B31:F31" si="4">SUM(B$32:B$32)</f>
        <v>3174.0605400200002</v>
      </c>
      <c r="C31" s="196">
        <f t="shared" si="4"/>
        <v>3041.80801754</v>
      </c>
      <c r="D31" s="196">
        <f t="shared" si="4"/>
        <v>2909.5554950599999</v>
      </c>
      <c r="E31" s="196">
        <f t="shared" si="4"/>
        <v>2777.3029725800002</v>
      </c>
      <c r="F31" s="196">
        <f t="shared" si="4"/>
        <v>2645.0504501</v>
      </c>
      <c r="G31" s="196">
        <v>2611.9873194800002</v>
      </c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hidden="1" outlineLevel="3" x14ac:dyDescent="0.2">
      <c r="A32" s="34" t="s">
        <v>97</v>
      </c>
      <c r="B32" s="96">
        <v>3174.0605400200002</v>
      </c>
      <c r="C32" s="96">
        <v>3041.80801754</v>
      </c>
      <c r="D32" s="96">
        <v>2909.5554950599999</v>
      </c>
      <c r="E32" s="96">
        <v>2777.3029725800002</v>
      </c>
      <c r="F32" s="96">
        <v>2645.0504501</v>
      </c>
      <c r="G32" s="96">
        <v>2611.9873194800002</v>
      </c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1:17" ht="15" outlineLevel="1" x14ac:dyDescent="0.2">
      <c r="A33" s="284" t="s">
        <v>80</v>
      </c>
      <c r="B33" s="285">
        <f t="shared" ref="B33:G33" si="5">B$34+B$41+B$49+B$52+B$63</f>
        <v>195806.86092116</v>
      </c>
      <c r="C33" s="285">
        <f t="shared" si="5"/>
        <v>208918.93641182999</v>
      </c>
      <c r="D33" s="285">
        <f t="shared" si="5"/>
        <v>223259.05377855999</v>
      </c>
      <c r="E33" s="285">
        <f t="shared" si="5"/>
        <v>486026.84634226002</v>
      </c>
      <c r="F33" s="285">
        <f t="shared" si="5"/>
        <v>826270.47817949008</v>
      </c>
      <c r="G33" s="285">
        <f t="shared" si="5"/>
        <v>901600.12765132997</v>
      </c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ht="25.5" outlineLevel="2" collapsed="1" x14ac:dyDescent="0.2">
      <c r="A34" s="266" t="s">
        <v>143</v>
      </c>
      <c r="B34" s="196">
        <f t="shared" ref="B34:F34" si="6">SUM(B$35:B$40)</f>
        <v>84344.831914139999</v>
      </c>
      <c r="C34" s="196">
        <f t="shared" si="6"/>
        <v>80097.203051980003</v>
      </c>
      <c r="D34" s="196">
        <f t="shared" si="6"/>
        <v>61903.650087089998</v>
      </c>
      <c r="E34" s="196">
        <f t="shared" si="6"/>
        <v>169089.90330626004</v>
      </c>
      <c r="F34" s="196">
        <f t="shared" si="6"/>
        <v>337449.29111161997</v>
      </c>
      <c r="G34" s="196">
        <v>358955.03369399998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hidden="1" outlineLevel="3" x14ac:dyDescent="0.2">
      <c r="A35" s="34" t="s">
        <v>29</v>
      </c>
      <c r="B35" s="96">
        <v>0</v>
      </c>
      <c r="C35" s="96">
        <v>0</v>
      </c>
      <c r="D35" s="96">
        <v>0</v>
      </c>
      <c r="E35" s="96">
        <v>26156.75488</v>
      </c>
      <c r="F35" s="96">
        <v>57953.115089999999</v>
      </c>
      <c r="G35" s="96">
        <v>63221.158389999997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hidden="1" outlineLevel="3" x14ac:dyDescent="0.2">
      <c r="A36" s="34" t="s">
        <v>98</v>
      </c>
      <c r="B36" s="96">
        <v>3553.4168591900002</v>
      </c>
      <c r="C36" s="96">
        <v>4266.7356564000002</v>
      </c>
      <c r="D36" s="96">
        <v>4766.6457536099997</v>
      </c>
      <c r="E36" s="96">
        <v>9368.9811106899997</v>
      </c>
      <c r="F36" s="96">
        <v>13990.69907051</v>
      </c>
      <c r="G36" s="96">
        <v>15598.932524260001</v>
      </c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hidden="1" outlineLevel="3" x14ac:dyDescent="0.2">
      <c r="A37" s="34" t="s">
        <v>78</v>
      </c>
      <c r="B37" s="96">
        <v>2059.6106</v>
      </c>
      <c r="C37" s="96">
        <v>3203.3002879999999</v>
      </c>
      <c r="D37" s="96">
        <v>4283.1345544100004</v>
      </c>
      <c r="E37" s="96">
        <v>7652.9919443500003</v>
      </c>
      <c r="F37" s="96">
        <v>12530.14511808</v>
      </c>
      <c r="G37" s="96">
        <v>13555.44577722</v>
      </c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hidden="1" outlineLevel="3" x14ac:dyDescent="0.2">
      <c r="A38" s="34" t="s">
        <v>67</v>
      </c>
      <c r="B38" s="96">
        <v>24084.69396995</v>
      </c>
      <c r="C38" s="96">
        <v>24233.517043200001</v>
      </c>
      <c r="D38" s="96">
        <v>24539.548446559998</v>
      </c>
      <c r="E38" s="96">
        <v>68318.982284140002</v>
      </c>
      <c r="F38" s="96">
        <v>124747.12580343999</v>
      </c>
      <c r="G38" s="96">
        <v>129362.78663962</v>
      </c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hidden="1" outlineLevel="3" x14ac:dyDescent="0.2">
      <c r="A39" s="34" t="s">
        <v>94</v>
      </c>
      <c r="B39" s="96">
        <v>54647.110484999997</v>
      </c>
      <c r="C39" s="96">
        <v>48393.650064380003</v>
      </c>
      <c r="D39" s="96">
        <v>28314.321332510001</v>
      </c>
      <c r="E39" s="96">
        <v>57585.097236879999</v>
      </c>
      <c r="F39" s="96">
        <v>128207.69715962</v>
      </c>
      <c r="G39" s="96">
        <v>137195.18815989999</v>
      </c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hidden="1" outlineLevel="3" x14ac:dyDescent="0.2">
      <c r="A40" s="34" t="s">
        <v>23</v>
      </c>
      <c r="B40" s="96">
        <v>0</v>
      </c>
      <c r="C40" s="96">
        <v>0</v>
      </c>
      <c r="D40" s="96">
        <v>0</v>
      </c>
      <c r="E40" s="96">
        <v>7.0958502000000001</v>
      </c>
      <c r="F40" s="96">
        <v>20.508869969999999</v>
      </c>
      <c r="G40" s="96">
        <v>21.522203000000001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ht="25.5" outlineLevel="2" collapsed="1" x14ac:dyDescent="0.2">
      <c r="A41" s="266" t="s">
        <v>4</v>
      </c>
      <c r="B41" s="196">
        <f t="shared" ref="B41:F41" si="7">SUM(B$42:B$48)</f>
        <v>10720.93919981</v>
      </c>
      <c r="C41" s="196">
        <f t="shared" si="7"/>
        <v>9099.5013746799996</v>
      </c>
      <c r="D41" s="196">
        <f t="shared" si="7"/>
        <v>7278.9285748700013</v>
      </c>
      <c r="E41" s="196">
        <f t="shared" si="7"/>
        <v>16372.261708800001</v>
      </c>
      <c r="F41" s="196">
        <f t="shared" si="7"/>
        <v>32708.527153449999</v>
      </c>
      <c r="G41" s="196">
        <v>44490.385573250001</v>
      </c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hidden="1" outlineLevel="3" x14ac:dyDescent="0.2">
      <c r="A42" s="34" t="s">
        <v>105</v>
      </c>
      <c r="B42" s="96">
        <v>166.89049965999999</v>
      </c>
      <c r="C42" s="96">
        <v>84.649745980000006</v>
      </c>
      <c r="D42" s="96">
        <v>0</v>
      </c>
      <c r="E42" s="96">
        <v>0</v>
      </c>
      <c r="F42" s="96">
        <v>0</v>
      </c>
      <c r="G42" s="96">
        <v>0</v>
      </c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hidden="1" outlineLevel="3" x14ac:dyDescent="0.2">
      <c r="A43" s="34" t="s">
        <v>103</v>
      </c>
      <c r="B43" s="96">
        <v>0</v>
      </c>
      <c r="C43" s="96">
        <v>0</v>
      </c>
      <c r="D43" s="96">
        <v>0</v>
      </c>
      <c r="E43" s="96">
        <v>2712.1071999999999</v>
      </c>
      <c r="F43" s="96">
        <v>6914.0144</v>
      </c>
      <c r="G43" s="96">
        <v>8023.2388000000001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hidden="1" outlineLevel="3" x14ac:dyDescent="0.2">
      <c r="A44" s="34" t="s">
        <v>37</v>
      </c>
      <c r="B44" s="96">
        <v>822.06375946000003</v>
      </c>
      <c r="C44" s="96">
        <v>481.92545175999999</v>
      </c>
      <c r="D44" s="96">
        <v>106.48884857</v>
      </c>
      <c r="E44" s="96">
        <v>134.63035600000001</v>
      </c>
      <c r="F44" s="96">
        <v>5428.1877029999996</v>
      </c>
      <c r="G44" s="96">
        <v>5921.6198130000002</v>
      </c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hidden="1" outlineLevel="3" x14ac:dyDescent="0.2">
      <c r="A45" s="34" t="s">
        <v>9</v>
      </c>
      <c r="B45" s="96">
        <v>7183.6760002299998</v>
      </c>
      <c r="C45" s="96">
        <v>6405.2373889800001</v>
      </c>
      <c r="D45" s="96">
        <v>5623.9216389800004</v>
      </c>
      <c r="E45" s="96">
        <v>9553.4720563400006</v>
      </c>
      <c r="F45" s="96">
        <v>14540.944745860001</v>
      </c>
      <c r="G45" s="96">
        <v>15259.40558185</v>
      </c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hidden="1" outlineLevel="3" x14ac:dyDescent="0.2">
      <c r="A46" s="34" t="s">
        <v>99</v>
      </c>
      <c r="B46" s="96">
        <v>434.65931986999999</v>
      </c>
      <c r="C46" s="96">
        <v>264.86239852</v>
      </c>
      <c r="D46" s="96">
        <v>94.891391319999997</v>
      </c>
      <c r="E46" s="96">
        <v>164.73260006000001</v>
      </c>
      <c r="F46" s="96">
        <v>216.53395599999999</v>
      </c>
      <c r="G46" s="96">
        <v>227.23279088000001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hidden="1" outlineLevel="3" x14ac:dyDescent="0.2">
      <c r="A47" s="34" t="s">
        <v>61</v>
      </c>
      <c r="B47" s="96">
        <v>43.393483029999999</v>
      </c>
      <c r="C47" s="96">
        <v>22.20053566</v>
      </c>
      <c r="D47" s="96">
        <v>0</v>
      </c>
      <c r="E47" s="96">
        <v>0</v>
      </c>
      <c r="F47" s="96">
        <v>0</v>
      </c>
      <c r="G47" s="96">
        <v>0</v>
      </c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hidden="1" outlineLevel="3" x14ac:dyDescent="0.2">
      <c r="A48" s="34" t="s">
        <v>104</v>
      </c>
      <c r="B48" s="96">
        <v>2070.2561375599998</v>
      </c>
      <c r="C48" s="96">
        <v>1840.6258537799999</v>
      </c>
      <c r="D48" s="96">
        <v>1453.626696</v>
      </c>
      <c r="E48" s="96">
        <v>3807.3194963999999</v>
      </c>
      <c r="F48" s="96">
        <v>5608.8463485900002</v>
      </c>
      <c r="G48" s="96">
        <v>15058.888587519999</v>
      </c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1:17" ht="25.5" outlineLevel="2" collapsed="1" x14ac:dyDescent="0.2">
      <c r="A49" s="266" t="s">
        <v>22</v>
      </c>
      <c r="B49" s="196">
        <f t="shared" ref="B49:F49" si="8">SUM(B$50:B$51)</f>
        <v>15980.12653121</v>
      </c>
      <c r="C49" s="196">
        <f t="shared" si="8"/>
        <v>0.53875717000000001</v>
      </c>
      <c r="D49" s="196">
        <f t="shared" si="8"/>
        <v>0.56454459999999995</v>
      </c>
      <c r="E49" s="196">
        <f t="shared" si="8"/>
        <v>0.98336319999999999</v>
      </c>
      <c r="F49" s="196">
        <f t="shared" si="8"/>
        <v>1.3407676100000001</v>
      </c>
      <c r="G49" s="196">
        <v>1.4626458200000001</v>
      </c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1:17" hidden="1" outlineLevel="3" x14ac:dyDescent="0.2">
      <c r="A50" s="34" t="s">
        <v>76</v>
      </c>
      <c r="B50" s="96">
        <v>0.52653121000000003</v>
      </c>
      <c r="C50" s="96">
        <v>0.53875717000000001</v>
      </c>
      <c r="D50" s="96">
        <v>0.56454459999999995</v>
      </c>
      <c r="E50" s="96">
        <v>0.98336319999999999</v>
      </c>
      <c r="F50" s="96">
        <v>1.3407676100000001</v>
      </c>
      <c r="G50" s="96">
        <v>1.4626458200000001</v>
      </c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1:17" hidden="1" outlineLevel="3" x14ac:dyDescent="0.2">
      <c r="A51" s="34" t="s">
        <v>39</v>
      </c>
      <c r="B51" s="96">
        <v>15979.6</v>
      </c>
      <c r="C51" s="96">
        <v>0</v>
      </c>
      <c r="D51" s="96">
        <v>0</v>
      </c>
      <c r="E51" s="96">
        <v>0</v>
      </c>
      <c r="F51" s="96">
        <v>0</v>
      </c>
      <c r="G51" s="96">
        <v>0</v>
      </c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1:17" ht="25.5" outlineLevel="2" collapsed="1" x14ac:dyDescent="0.2">
      <c r="A52" s="266" t="s">
        <v>144</v>
      </c>
      <c r="B52" s="196">
        <f t="shared" ref="B52:F52" si="9">SUM(B$53:B$62)</f>
        <v>69697.741800000003</v>
      </c>
      <c r="C52" s="196">
        <f t="shared" si="9"/>
        <v>104636.2032</v>
      </c>
      <c r="D52" s="196">
        <f t="shared" si="9"/>
        <v>138909.068</v>
      </c>
      <c r="E52" s="196">
        <f t="shared" si="9"/>
        <v>272509.34659999999</v>
      </c>
      <c r="F52" s="196">
        <f t="shared" si="9"/>
        <v>415269.93272281002</v>
      </c>
      <c r="G52" s="196">
        <v>454448.83625826001</v>
      </c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1:17" hidden="1" outlineLevel="3" x14ac:dyDescent="0.2">
      <c r="A53" s="34" t="s">
        <v>19</v>
      </c>
      <c r="B53" s="96">
        <v>7989.8</v>
      </c>
      <c r="C53" s="96">
        <v>7993</v>
      </c>
      <c r="D53" s="96">
        <v>0</v>
      </c>
      <c r="E53" s="96">
        <v>0</v>
      </c>
      <c r="F53" s="96">
        <v>0</v>
      </c>
      <c r="G53" s="96">
        <v>0</v>
      </c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1:17" hidden="1" outlineLevel="3" x14ac:dyDescent="0.2">
      <c r="A54" s="34" t="s">
        <v>26</v>
      </c>
      <c r="B54" s="96">
        <v>6178.8317999999999</v>
      </c>
      <c r="C54" s="96">
        <v>6322.3032000000003</v>
      </c>
      <c r="D54" s="96">
        <v>6624.9179999999997</v>
      </c>
      <c r="E54" s="96">
        <v>11539.7448</v>
      </c>
      <c r="F54" s="96">
        <v>0</v>
      </c>
      <c r="G54" s="96">
        <v>0</v>
      </c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1:17" hidden="1" outlineLevel="3" x14ac:dyDescent="0.2">
      <c r="A55" s="34" t="s">
        <v>32</v>
      </c>
      <c r="B55" s="96">
        <v>7989.8</v>
      </c>
      <c r="C55" s="96">
        <v>7993</v>
      </c>
      <c r="D55" s="96">
        <v>7993</v>
      </c>
      <c r="E55" s="96">
        <v>15768.556</v>
      </c>
      <c r="F55" s="96">
        <v>0</v>
      </c>
      <c r="G55" s="96">
        <v>0</v>
      </c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1:17" hidden="1" outlineLevel="3" x14ac:dyDescent="0.2">
      <c r="A56" s="34" t="s">
        <v>35</v>
      </c>
      <c r="B56" s="96">
        <v>9587.76</v>
      </c>
      <c r="C56" s="96">
        <v>5595.1</v>
      </c>
      <c r="D56" s="96">
        <v>5595.1</v>
      </c>
      <c r="E56" s="96">
        <v>11037.9892</v>
      </c>
      <c r="F56" s="96">
        <v>0</v>
      </c>
      <c r="G56" s="96">
        <v>0</v>
      </c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1:17" hidden="1" outlineLevel="3" x14ac:dyDescent="0.2">
      <c r="A57" s="34" t="s">
        <v>111</v>
      </c>
      <c r="B57" s="96">
        <v>15979.6</v>
      </c>
      <c r="C57" s="96">
        <v>15986</v>
      </c>
      <c r="D57" s="96">
        <v>15986</v>
      </c>
      <c r="E57" s="96">
        <v>31537.112000000001</v>
      </c>
      <c r="F57" s="96">
        <v>0</v>
      </c>
      <c r="G57" s="96">
        <v>0</v>
      </c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1:17" hidden="1" outlineLevel="3" x14ac:dyDescent="0.2">
      <c r="A58" s="34" t="s">
        <v>114</v>
      </c>
      <c r="B58" s="96">
        <v>21971.95</v>
      </c>
      <c r="C58" s="96">
        <v>21980.75</v>
      </c>
      <c r="D58" s="96">
        <v>21980.75</v>
      </c>
      <c r="E58" s="96">
        <v>43363.529000000002</v>
      </c>
      <c r="F58" s="96">
        <v>0</v>
      </c>
      <c r="G58" s="96">
        <v>0</v>
      </c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1:17" hidden="1" outlineLevel="3" x14ac:dyDescent="0.2">
      <c r="A59" s="34" t="s">
        <v>115</v>
      </c>
      <c r="B59" s="96">
        <v>0</v>
      </c>
      <c r="C59" s="96">
        <v>38766.050000000003</v>
      </c>
      <c r="D59" s="96">
        <v>46759.05</v>
      </c>
      <c r="E59" s="96">
        <v>76477.496599999999</v>
      </c>
      <c r="F59" s="96">
        <v>0</v>
      </c>
      <c r="G59" s="96">
        <v>0</v>
      </c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1:17" hidden="1" outlineLevel="3" x14ac:dyDescent="0.2">
      <c r="A60" s="34" t="s">
        <v>120</v>
      </c>
      <c r="B60" s="96">
        <v>0</v>
      </c>
      <c r="C60" s="96">
        <v>0</v>
      </c>
      <c r="D60" s="96">
        <v>33970.25</v>
      </c>
      <c r="E60" s="96">
        <v>67016.362999999998</v>
      </c>
      <c r="F60" s="96">
        <v>72002.001000000004</v>
      </c>
      <c r="G60" s="96">
        <v>75559.584000000003</v>
      </c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1:17" hidden="1" outlineLevel="3" x14ac:dyDescent="0.2">
      <c r="A61" s="34" t="s">
        <v>122</v>
      </c>
      <c r="B61" s="96">
        <v>0</v>
      </c>
      <c r="C61" s="96">
        <v>0</v>
      </c>
      <c r="D61" s="96">
        <v>0</v>
      </c>
      <c r="E61" s="96">
        <v>15768.556</v>
      </c>
      <c r="F61" s="96">
        <v>24000.667000000001</v>
      </c>
      <c r="G61" s="96">
        <v>25186.527999999998</v>
      </c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1:17" hidden="1" outlineLevel="3" x14ac:dyDescent="0.2">
      <c r="A62" s="34" t="s">
        <v>126</v>
      </c>
      <c r="B62" s="96">
        <v>0</v>
      </c>
      <c r="C62" s="96">
        <v>0</v>
      </c>
      <c r="D62" s="96">
        <v>0</v>
      </c>
      <c r="E62" s="96">
        <v>0</v>
      </c>
      <c r="F62" s="96">
        <v>319267.26472281001</v>
      </c>
      <c r="G62" s="96">
        <v>353702.72425825999</v>
      </c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1:17" outlineLevel="2" collapsed="1" x14ac:dyDescent="0.2">
      <c r="A63" s="168" t="s">
        <v>6</v>
      </c>
      <c r="B63" s="196">
        <f t="shared" ref="B63:F63" si="10">SUM(B$64:B$64)</f>
        <v>15063.221476000001</v>
      </c>
      <c r="C63" s="196">
        <f t="shared" si="10"/>
        <v>15085.490028</v>
      </c>
      <c r="D63" s="196">
        <f t="shared" si="10"/>
        <v>15166.842572</v>
      </c>
      <c r="E63" s="196">
        <f t="shared" si="10"/>
        <v>28054.351363999998</v>
      </c>
      <c r="F63" s="196">
        <f t="shared" si="10"/>
        <v>40841.386423999997</v>
      </c>
      <c r="G63" s="196">
        <v>43704.409480000002</v>
      </c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1:17" hidden="1" outlineLevel="3" x14ac:dyDescent="0.2">
      <c r="A64" s="34" t="s">
        <v>94</v>
      </c>
      <c r="B64" s="96">
        <v>15063.221476000001</v>
      </c>
      <c r="C64" s="96">
        <v>15085.490028</v>
      </c>
      <c r="D64" s="96">
        <v>15166.842572</v>
      </c>
      <c r="E64" s="96">
        <v>28054.351363999998</v>
      </c>
      <c r="F64" s="96">
        <v>40841.386423999997</v>
      </c>
      <c r="G64" s="96">
        <v>43704.409480000002</v>
      </c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1:17" ht="15" x14ac:dyDescent="0.2">
      <c r="A65" s="282" t="s">
        <v>113</v>
      </c>
      <c r="B65" s="283">
        <f t="shared" ref="B65:G65" si="11">B$66+B$86</f>
        <v>115911.31737223001</v>
      </c>
      <c r="C65" s="283">
        <f t="shared" si="11"/>
        <v>116292.59895863</v>
      </c>
      <c r="D65" s="283">
        <f t="shared" si="11"/>
        <v>104567.94151215001</v>
      </c>
      <c r="E65" s="283">
        <f t="shared" si="11"/>
        <v>153802.74755798999</v>
      </c>
      <c r="F65" s="283">
        <f t="shared" si="11"/>
        <v>237908.55769921996</v>
      </c>
      <c r="G65" s="283">
        <f t="shared" si="11"/>
        <v>240868.22141954</v>
      </c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1:17" ht="15" outlineLevel="1" x14ac:dyDescent="0.2">
      <c r="A66" s="284" t="s">
        <v>51</v>
      </c>
      <c r="B66" s="285">
        <f t="shared" ref="B66:G66" si="12">B$67+B$80+B$84</f>
        <v>12303.193230819999</v>
      </c>
      <c r="C66" s="285">
        <f t="shared" si="12"/>
        <v>16211.41590439</v>
      </c>
      <c r="D66" s="285">
        <f t="shared" si="12"/>
        <v>27129.14981069</v>
      </c>
      <c r="E66" s="285">
        <f t="shared" si="12"/>
        <v>27863.284562589997</v>
      </c>
      <c r="F66" s="285">
        <f t="shared" si="12"/>
        <v>21459.454905539998</v>
      </c>
      <c r="G66" s="285">
        <f t="shared" si="12"/>
        <v>20564.59007699</v>
      </c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1:17" ht="25.5" outlineLevel="2" collapsed="1" x14ac:dyDescent="0.2">
      <c r="A67" s="266" t="s">
        <v>130</v>
      </c>
      <c r="B67" s="196">
        <f t="shared" ref="B67:F67" si="13">SUM(B$68:B$79)</f>
        <v>5812.98205082</v>
      </c>
      <c r="C67" s="196">
        <f t="shared" si="13"/>
        <v>9971.2047243899997</v>
      </c>
      <c r="D67" s="196">
        <f t="shared" si="13"/>
        <v>21135.767983260001</v>
      </c>
      <c r="E67" s="196">
        <f t="shared" si="13"/>
        <v>21567.011599999998</v>
      </c>
      <c r="F67" s="196">
        <f t="shared" si="13"/>
        <v>16400.011599999998</v>
      </c>
      <c r="G67" s="196">
        <v>16200.0116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1:17" hidden="1" outlineLevel="3" x14ac:dyDescent="0.2">
      <c r="A68" s="34" t="s">
        <v>58</v>
      </c>
      <c r="B68" s="96">
        <v>1619.56445082</v>
      </c>
      <c r="C68" s="96">
        <v>1567.7871243899999</v>
      </c>
      <c r="D68" s="96">
        <v>999.85038325999994</v>
      </c>
      <c r="E68" s="96">
        <v>0</v>
      </c>
      <c r="F68" s="96">
        <v>0</v>
      </c>
      <c r="G68" s="96">
        <v>0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1:17" hidden="1" outlineLevel="3" x14ac:dyDescent="0.2">
      <c r="A69" s="34" t="s">
        <v>154</v>
      </c>
      <c r="B69" s="96">
        <v>1.1599999999999999E-2</v>
      </c>
      <c r="C69" s="96">
        <v>1.1599999999999999E-2</v>
      </c>
      <c r="D69" s="96">
        <v>1.1599999999999999E-2</v>
      </c>
      <c r="E69" s="96">
        <v>1.1599999999999999E-2</v>
      </c>
      <c r="F69" s="96">
        <v>1.1599999999999999E-2</v>
      </c>
      <c r="G69" s="96">
        <v>1.1599999999999999E-2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1:17" hidden="1" outlineLevel="3" x14ac:dyDescent="0.2">
      <c r="A70" s="34" t="s">
        <v>47</v>
      </c>
      <c r="B70" s="96">
        <v>0</v>
      </c>
      <c r="C70" s="96">
        <v>0</v>
      </c>
      <c r="D70" s="96">
        <v>0</v>
      </c>
      <c r="E70" s="96">
        <v>1000</v>
      </c>
      <c r="F70" s="96">
        <v>1000</v>
      </c>
      <c r="G70" s="96">
        <v>1000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1:17" hidden="1" outlineLevel="3" x14ac:dyDescent="0.2">
      <c r="A71" s="34" t="s">
        <v>52</v>
      </c>
      <c r="B71" s="96">
        <v>1607.5</v>
      </c>
      <c r="C71" s="96">
        <v>1817.5</v>
      </c>
      <c r="D71" s="96">
        <v>1800</v>
      </c>
      <c r="E71" s="96">
        <v>3000</v>
      </c>
      <c r="F71" s="96">
        <v>3000</v>
      </c>
      <c r="G71" s="96">
        <v>3000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1:17" hidden="1" outlineLevel="3" x14ac:dyDescent="0.2">
      <c r="A72" s="34" t="s">
        <v>180</v>
      </c>
      <c r="B72" s="96">
        <v>400</v>
      </c>
      <c r="C72" s="96">
        <v>400</v>
      </c>
      <c r="D72" s="96">
        <v>1400</v>
      </c>
      <c r="E72" s="96">
        <v>3200</v>
      </c>
      <c r="F72" s="96">
        <v>3200</v>
      </c>
      <c r="G72" s="96">
        <v>3000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1:17" hidden="1" outlineLevel="3" x14ac:dyDescent="0.2">
      <c r="A73" s="34" t="s">
        <v>83</v>
      </c>
      <c r="B73" s="96">
        <v>578.90599999999995</v>
      </c>
      <c r="C73" s="96">
        <v>578.90599999999995</v>
      </c>
      <c r="D73" s="96">
        <v>578.90599999999995</v>
      </c>
      <c r="E73" s="96">
        <v>0</v>
      </c>
      <c r="F73" s="96">
        <v>0</v>
      </c>
      <c r="G73" s="96">
        <v>0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1:17" hidden="1" outlineLevel="3" x14ac:dyDescent="0.2">
      <c r="A74" s="34" t="s">
        <v>146</v>
      </c>
      <c r="B74" s="96">
        <v>0</v>
      </c>
      <c r="C74" s="96">
        <v>0</v>
      </c>
      <c r="D74" s="96">
        <v>4800</v>
      </c>
      <c r="E74" s="96">
        <v>4800</v>
      </c>
      <c r="F74" s="96">
        <v>4800</v>
      </c>
      <c r="G74" s="96">
        <v>4800</v>
      </c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1:17" hidden="1" outlineLevel="3" x14ac:dyDescent="0.2">
      <c r="A75" s="34" t="s">
        <v>139</v>
      </c>
      <c r="B75" s="96">
        <v>0</v>
      </c>
      <c r="C75" s="96">
        <v>0</v>
      </c>
      <c r="D75" s="96">
        <v>1550</v>
      </c>
      <c r="E75" s="96">
        <v>0</v>
      </c>
      <c r="F75" s="96">
        <v>0</v>
      </c>
      <c r="G75" s="96">
        <v>0</v>
      </c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1:17" hidden="1" outlineLevel="3" x14ac:dyDescent="0.2">
      <c r="A76" s="34" t="s">
        <v>42</v>
      </c>
      <c r="B76" s="96">
        <v>0</v>
      </c>
      <c r="C76" s="96">
        <v>4000</v>
      </c>
      <c r="D76" s="96">
        <v>4250</v>
      </c>
      <c r="E76" s="96">
        <v>4250</v>
      </c>
      <c r="F76" s="96">
        <v>250</v>
      </c>
      <c r="G76" s="96">
        <v>250</v>
      </c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1:17" hidden="1" outlineLevel="3" x14ac:dyDescent="0.2">
      <c r="A77" s="34" t="s">
        <v>177</v>
      </c>
      <c r="B77" s="96">
        <v>0</v>
      </c>
      <c r="C77" s="96">
        <v>0</v>
      </c>
      <c r="D77" s="96">
        <v>4150</v>
      </c>
      <c r="E77" s="96">
        <v>4150</v>
      </c>
      <c r="F77" s="96">
        <v>4150</v>
      </c>
      <c r="G77" s="96">
        <v>4150</v>
      </c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1:17" hidden="1" outlineLevel="3" x14ac:dyDescent="0.2">
      <c r="A78" s="34" t="s">
        <v>150</v>
      </c>
      <c r="B78" s="96">
        <v>880</v>
      </c>
      <c r="C78" s="96">
        <v>880</v>
      </c>
      <c r="D78" s="96">
        <v>880</v>
      </c>
      <c r="E78" s="96">
        <v>440</v>
      </c>
      <c r="F78" s="96">
        <v>0</v>
      </c>
      <c r="G78" s="96">
        <v>0</v>
      </c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1:17" hidden="1" outlineLevel="3" x14ac:dyDescent="0.2">
      <c r="A79" s="34" t="s">
        <v>21</v>
      </c>
      <c r="B79" s="96">
        <v>727</v>
      </c>
      <c r="C79" s="96">
        <v>727</v>
      </c>
      <c r="D79" s="96">
        <v>727</v>
      </c>
      <c r="E79" s="96">
        <v>727</v>
      </c>
      <c r="F79" s="96">
        <v>0</v>
      </c>
      <c r="G79" s="96">
        <v>0</v>
      </c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1:17" ht="25.5" outlineLevel="2" collapsed="1" x14ac:dyDescent="0.2">
      <c r="A80" s="266" t="s">
        <v>8</v>
      </c>
      <c r="B80" s="196">
        <f t="shared" ref="B80:F80" si="14">SUM(B$81:B$83)</f>
        <v>6489.2565299999997</v>
      </c>
      <c r="C80" s="196">
        <f t="shared" si="14"/>
        <v>6239.2565299999997</v>
      </c>
      <c r="D80" s="196">
        <f t="shared" si="14"/>
        <v>5992.4271774299996</v>
      </c>
      <c r="E80" s="196">
        <f t="shared" si="14"/>
        <v>6295.3183125900005</v>
      </c>
      <c r="F80" s="196">
        <f t="shared" si="14"/>
        <v>5058.4886555400008</v>
      </c>
      <c r="G80" s="196">
        <v>4363.6238269900005</v>
      </c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1:17" hidden="1" outlineLevel="3" x14ac:dyDescent="0.2">
      <c r="A81" s="34" t="s">
        <v>10</v>
      </c>
      <c r="B81" s="96">
        <v>2100</v>
      </c>
      <c r="C81" s="96">
        <v>2100</v>
      </c>
      <c r="D81" s="96">
        <v>2100</v>
      </c>
      <c r="E81" s="96">
        <v>2100</v>
      </c>
      <c r="F81" s="96">
        <v>1050</v>
      </c>
      <c r="G81" s="96">
        <v>525</v>
      </c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1:17" hidden="1" outlineLevel="3" x14ac:dyDescent="0.2">
      <c r="A82" s="34" t="s">
        <v>106</v>
      </c>
      <c r="B82" s="96">
        <v>4389.2565299999997</v>
      </c>
      <c r="C82" s="96">
        <v>4139.2565299999997</v>
      </c>
      <c r="D82" s="96">
        <v>3892.42717743</v>
      </c>
      <c r="E82" s="96">
        <v>4009.8623181500002</v>
      </c>
      <c r="F82" s="96">
        <v>3859.8623181500002</v>
      </c>
      <c r="G82" s="96">
        <v>3708.4123181499999</v>
      </c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1:17" hidden="1" outlineLevel="3" x14ac:dyDescent="0.2">
      <c r="A83" s="34" t="s">
        <v>30</v>
      </c>
      <c r="B83" s="96">
        <v>0</v>
      </c>
      <c r="C83" s="96">
        <v>0</v>
      </c>
      <c r="D83" s="96">
        <v>0</v>
      </c>
      <c r="E83" s="96">
        <v>185.45599444000001</v>
      </c>
      <c r="F83" s="96">
        <v>148.62633739</v>
      </c>
      <c r="G83" s="96">
        <v>130.21150883999999</v>
      </c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1:17" outlineLevel="2" collapsed="1" x14ac:dyDescent="0.2">
      <c r="A84" s="168" t="s">
        <v>133</v>
      </c>
      <c r="B84" s="196">
        <f t="shared" ref="B84:F84" si="15">SUM(B$85:B$85)</f>
        <v>0.95465</v>
      </c>
      <c r="C84" s="196">
        <f t="shared" si="15"/>
        <v>0.95465</v>
      </c>
      <c r="D84" s="196">
        <f t="shared" si="15"/>
        <v>0.95465</v>
      </c>
      <c r="E84" s="196">
        <f t="shared" si="15"/>
        <v>0.95465</v>
      </c>
      <c r="F84" s="196">
        <f t="shared" si="15"/>
        <v>0.95465</v>
      </c>
      <c r="G84" s="196">
        <v>0.95465</v>
      </c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1:17" hidden="1" outlineLevel="3" x14ac:dyDescent="0.2">
      <c r="A85" s="34" t="s">
        <v>175</v>
      </c>
      <c r="B85" s="96">
        <v>0.95465</v>
      </c>
      <c r="C85" s="96">
        <v>0.95465</v>
      </c>
      <c r="D85" s="96">
        <v>0.95465</v>
      </c>
      <c r="E85" s="96">
        <v>0.95465</v>
      </c>
      <c r="F85" s="96">
        <v>0.95465</v>
      </c>
      <c r="G85" s="96">
        <v>0.95465</v>
      </c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1:17" ht="15" outlineLevel="1" x14ac:dyDescent="0.2">
      <c r="A86" s="284" t="s">
        <v>80</v>
      </c>
      <c r="B86" s="285">
        <f t="shared" ref="B86:G86" si="16">B$87+B$93+B$95+B$108+B$112</f>
        <v>103608.12414141001</v>
      </c>
      <c r="C86" s="285">
        <f t="shared" si="16"/>
        <v>100081.18305424</v>
      </c>
      <c r="D86" s="285">
        <f t="shared" si="16"/>
        <v>77438.79170146001</v>
      </c>
      <c r="E86" s="285">
        <f t="shared" si="16"/>
        <v>125939.46299539998</v>
      </c>
      <c r="F86" s="285">
        <f t="shared" si="16"/>
        <v>216449.10279367998</v>
      </c>
      <c r="G86" s="285">
        <f t="shared" si="16"/>
        <v>220303.63134255001</v>
      </c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1:17" ht="25.5" outlineLevel="2" collapsed="1" x14ac:dyDescent="0.2">
      <c r="A87" s="266" t="s">
        <v>143</v>
      </c>
      <c r="B87" s="196">
        <f t="shared" ref="B87:F87" si="17">SUM(B$88:B$92)</f>
        <v>61533.96681351</v>
      </c>
      <c r="C87" s="196">
        <f t="shared" si="17"/>
        <v>40557.833932560003</v>
      </c>
      <c r="D87" s="196">
        <f t="shared" si="17"/>
        <v>16225.621553159999</v>
      </c>
      <c r="E87" s="196">
        <f t="shared" si="17"/>
        <v>40110.556680459995</v>
      </c>
      <c r="F87" s="196">
        <f t="shared" si="17"/>
        <v>140833.80311661999</v>
      </c>
      <c r="G87" s="196">
        <v>154567.99906462</v>
      </c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1:17" hidden="1" outlineLevel="3" x14ac:dyDescent="0.2">
      <c r="A88" s="34" t="s">
        <v>11</v>
      </c>
      <c r="B88" s="96">
        <v>443.25408397000001</v>
      </c>
      <c r="C88" s="96">
        <v>379.4576859</v>
      </c>
      <c r="D88" s="96">
        <v>318.37813165</v>
      </c>
      <c r="E88" s="96">
        <v>451.45045025000002</v>
      </c>
      <c r="F88" s="96">
        <v>456.63837268999998</v>
      </c>
      <c r="G88" s="96">
        <v>404.86248533999998</v>
      </c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1:17" hidden="1" outlineLevel="3" x14ac:dyDescent="0.2">
      <c r="A89" s="34" t="s">
        <v>98</v>
      </c>
      <c r="B89" s="96">
        <v>1010.01266708</v>
      </c>
      <c r="C89" s="96">
        <v>904.24261813999999</v>
      </c>
      <c r="D89" s="96">
        <v>782.19066155999997</v>
      </c>
      <c r="E89" s="96">
        <v>1392.50725657</v>
      </c>
      <c r="F89" s="96">
        <v>3050.1432933199999</v>
      </c>
      <c r="G89" s="96">
        <v>6857.9311295500002</v>
      </c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1:17" hidden="1" outlineLevel="3" x14ac:dyDescent="0.2">
      <c r="A90" s="34" t="s">
        <v>78</v>
      </c>
      <c r="B90" s="96">
        <v>0</v>
      </c>
      <c r="C90" s="96">
        <v>0</v>
      </c>
      <c r="D90" s="96">
        <v>0</v>
      </c>
      <c r="E90" s="96">
        <v>0</v>
      </c>
      <c r="F90" s="96">
        <v>0</v>
      </c>
      <c r="G90" s="96">
        <v>143.03429499999999</v>
      </c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1:17" hidden="1" outlineLevel="3" x14ac:dyDescent="0.2">
      <c r="A91" s="34" t="s">
        <v>67</v>
      </c>
      <c r="B91" s="96">
        <v>1262.9907974600001</v>
      </c>
      <c r="C91" s="96">
        <v>1483.62980227</v>
      </c>
      <c r="D91" s="96">
        <v>1948.24073307</v>
      </c>
      <c r="E91" s="96">
        <v>5807.7372910499998</v>
      </c>
      <c r="F91" s="96">
        <v>9418.9829975699995</v>
      </c>
      <c r="G91" s="96">
        <v>10287.64808393</v>
      </c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1:17" hidden="1" outlineLevel="3" x14ac:dyDescent="0.2">
      <c r="A92" s="34" t="s">
        <v>94</v>
      </c>
      <c r="B92" s="96">
        <v>58817.709264999998</v>
      </c>
      <c r="C92" s="96">
        <v>37790.503826250002</v>
      </c>
      <c r="D92" s="96">
        <v>13176.812026879999</v>
      </c>
      <c r="E92" s="96">
        <v>32458.861682589999</v>
      </c>
      <c r="F92" s="96">
        <v>127908.03845304</v>
      </c>
      <c r="G92" s="96">
        <v>136874.5230708</v>
      </c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1:17" ht="25.5" outlineLevel="2" collapsed="1" x14ac:dyDescent="0.2">
      <c r="A93" s="266" t="s">
        <v>4</v>
      </c>
      <c r="B93" s="196">
        <f t="shared" ref="B93:F93" si="18">SUM(B$94:B$94)</f>
        <v>1522.80442569</v>
      </c>
      <c r="C93" s="196">
        <f t="shared" si="18"/>
        <v>1980.9336450799999</v>
      </c>
      <c r="D93" s="196">
        <f t="shared" si="18"/>
        <v>1980.9336450799999</v>
      </c>
      <c r="E93" s="196">
        <f t="shared" si="18"/>
        <v>3842.7124724099999</v>
      </c>
      <c r="F93" s="196">
        <f t="shared" si="18"/>
        <v>4679.0669948200002</v>
      </c>
      <c r="G93" s="196">
        <v>4296.4751932899999</v>
      </c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1:17" hidden="1" outlineLevel="3" x14ac:dyDescent="0.2">
      <c r="A94" s="34" t="s">
        <v>103</v>
      </c>
      <c r="B94" s="96">
        <v>1522.80442569</v>
      </c>
      <c r="C94" s="96">
        <v>1980.9336450799999</v>
      </c>
      <c r="D94" s="96">
        <v>1980.9336450799999</v>
      </c>
      <c r="E94" s="96">
        <v>3842.7124724099999</v>
      </c>
      <c r="F94" s="96">
        <v>4679.0669948200002</v>
      </c>
      <c r="G94" s="96">
        <v>4296.4751932899999</v>
      </c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1:17" ht="25.5" outlineLevel="2" collapsed="1" x14ac:dyDescent="0.2">
      <c r="A95" s="266" t="s">
        <v>22</v>
      </c>
      <c r="B95" s="196">
        <f t="shared" ref="B95:F95" si="19">SUM(B$96:B$107)</f>
        <v>16757.29481128</v>
      </c>
      <c r="C95" s="196">
        <f t="shared" si="19"/>
        <v>29341.600836519996</v>
      </c>
      <c r="D95" s="196">
        <f t="shared" si="19"/>
        <v>31026.026400319999</v>
      </c>
      <c r="E95" s="196">
        <f t="shared" si="19"/>
        <v>51616.024108979997</v>
      </c>
      <c r="F95" s="196">
        <f t="shared" si="19"/>
        <v>68227.550551149994</v>
      </c>
      <c r="G95" s="196">
        <v>58540.593559419998</v>
      </c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1:17" hidden="1" outlineLevel="3" x14ac:dyDescent="0.2">
      <c r="A96" s="34" t="s">
        <v>38</v>
      </c>
      <c r="B96" s="96">
        <v>514.90264999999999</v>
      </c>
      <c r="C96" s="96">
        <v>351.23906314999999</v>
      </c>
      <c r="D96" s="96">
        <v>184.02549264000001</v>
      </c>
      <c r="E96" s="96">
        <v>0</v>
      </c>
      <c r="F96" s="96">
        <v>0</v>
      </c>
      <c r="G96" s="96">
        <v>0</v>
      </c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1:17" hidden="1" outlineLevel="3" x14ac:dyDescent="0.2">
      <c r="A97" s="34" t="s">
        <v>66</v>
      </c>
      <c r="B97" s="96">
        <v>1921.52493415</v>
      </c>
      <c r="C97" s="96">
        <v>1572.9139272</v>
      </c>
      <c r="D97" s="96">
        <v>1236.1506707799999</v>
      </c>
      <c r="E97" s="96">
        <v>1435.4757070400001</v>
      </c>
      <c r="F97" s="96">
        <v>978.60044465999999</v>
      </c>
      <c r="G97" s="96">
        <v>0</v>
      </c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1:17" hidden="1" outlineLevel="3" x14ac:dyDescent="0.2">
      <c r="A98" s="34" t="s">
        <v>100</v>
      </c>
      <c r="B98" s="96">
        <v>1198.47</v>
      </c>
      <c r="C98" s="96">
        <v>1198.95</v>
      </c>
      <c r="D98" s="96">
        <v>1198.95</v>
      </c>
      <c r="E98" s="96">
        <v>0</v>
      </c>
      <c r="F98" s="96">
        <v>0</v>
      </c>
      <c r="G98" s="96">
        <v>0</v>
      </c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1:17" hidden="1" outlineLevel="3" x14ac:dyDescent="0.2">
      <c r="A99" s="34" t="s">
        <v>137</v>
      </c>
      <c r="B99" s="96">
        <v>2416.1155199999998</v>
      </c>
      <c r="C99" s="96">
        <v>2014.2360000000001</v>
      </c>
      <c r="D99" s="96">
        <v>1611.3887999999999</v>
      </c>
      <c r="E99" s="96">
        <v>2384.2056671999999</v>
      </c>
      <c r="F99" s="96">
        <v>2419.2672336000001</v>
      </c>
      <c r="G99" s="96">
        <v>0</v>
      </c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1:17" hidden="1" outlineLevel="3" x14ac:dyDescent="0.2">
      <c r="A100" s="34" t="s">
        <v>14</v>
      </c>
      <c r="B100" s="96">
        <v>456.56000684999998</v>
      </c>
      <c r="C100" s="96">
        <v>342.55715199000002</v>
      </c>
      <c r="D100" s="96">
        <v>228.37143999</v>
      </c>
      <c r="E100" s="96">
        <v>225.26511274999999</v>
      </c>
      <c r="F100" s="96">
        <v>0</v>
      </c>
      <c r="G100" s="96">
        <v>0</v>
      </c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1:17" hidden="1" outlineLevel="3" x14ac:dyDescent="0.2">
      <c r="A101" s="34" t="s">
        <v>123</v>
      </c>
      <c r="B101" s="96">
        <v>787.80105028000003</v>
      </c>
      <c r="C101" s="96">
        <v>716.52769209999997</v>
      </c>
      <c r="D101" s="96">
        <v>656.97103135999998</v>
      </c>
      <c r="E101" s="96">
        <v>980.87830241999995</v>
      </c>
      <c r="F101" s="96">
        <v>1114.48297594</v>
      </c>
      <c r="G101" s="96">
        <v>1094.21235017</v>
      </c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1:17" hidden="1" outlineLevel="3" x14ac:dyDescent="0.2">
      <c r="A102" s="34" t="s">
        <v>171</v>
      </c>
      <c r="B102" s="96">
        <v>3521.9038399999999</v>
      </c>
      <c r="C102" s="96">
        <v>3523.3144000000002</v>
      </c>
      <c r="D102" s="96">
        <v>2348.8762773200001</v>
      </c>
      <c r="E102" s="96">
        <v>2316.92653698</v>
      </c>
      <c r="F102" s="96">
        <v>0</v>
      </c>
      <c r="G102" s="96">
        <v>0</v>
      </c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1:17" hidden="1" outlineLevel="3" x14ac:dyDescent="0.2">
      <c r="A103" s="34" t="s">
        <v>155</v>
      </c>
      <c r="B103" s="96">
        <v>0</v>
      </c>
      <c r="C103" s="96">
        <v>0</v>
      </c>
      <c r="D103" s="96">
        <v>3996.5</v>
      </c>
      <c r="E103" s="96">
        <v>7884.2780000000002</v>
      </c>
      <c r="F103" s="96">
        <v>12000.333500000001</v>
      </c>
      <c r="G103" s="96">
        <v>12593.263999999999</v>
      </c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1:17" hidden="1" outlineLevel="3" x14ac:dyDescent="0.2">
      <c r="A104" s="34" t="s">
        <v>71</v>
      </c>
      <c r="B104" s="96">
        <v>0</v>
      </c>
      <c r="C104" s="96">
        <v>463.04125207999999</v>
      </c>
      <c r="D104" s="96">
        <v>679.40499999999997</v>
      </c>
      <c r="E104" s="96">
        <v>1340.32726</v>
      </c>
      <c r="F104" s="96">
        <v>1729.9680773600001</v>
      </c>
      <c r="G104" s="96">
        <v>1652.73996736</v>
      </c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1:17" hidden="1" outlineLevel="3" x14ac:dyDescent="0.2">
      <c r="A105" s="34" t="s">
        <v>74</v>
      </c>
      <c r="B105" s="96">
        <v>0</v>
      </c>
      <c r="C105" s="96">
        <v>11989.5</v>
      </c>
      <c r="D105" s="96">
        <v>12406.12629274</v>
      </c>
      <c r="E105" s="96">
        <v>24474.752557250002</v>
      </c>
      <c r="F105" s="96">
        <v>37252.00874664</v>
      </c>
      <c r="G105" s="96">
        <v>39092.611940889998</v>
      </c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1:17" hidden="1" outlineLevel="3" x14ac:dyDescent="0.2">
      <c r="A106" s="34" t="s">
        <v>160</v>
      </c>
      <c r="B106" s="96">
        <v>858.50400999999999</v>
      </c>
      <c r="C106" s="96">
        <v>2085.7733499999999</v>
      </c>
      <c r="D106" s="96">
        <v>1825.05168125</v>
      </c>
      <c r="E106" s="96">
        <v>3086.1035161499999</v>
      </c>
      <c r="F106" s="96">
        <v>3914.35878353</v>
      </c>
      <c r="G106" s="96">
        <v>4107.7653010000004</v>
      </c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1:17" hidden="1" outlineLevel="3" x14ac:dyDescent="0.2">
      <c r="A107" s="34" t="s">
        <v>31</v>
      </c>
      <c r="B107" s="96">
        <v>5081.5128000000004</v>
      </c>
      <c r="C107" s="96">
        <v>5083.5479999999998</v>
      </c>
      <c r="D107" s="96">
        <v>4654.2097142399998</v>
      </c>
      <c r="E107" s="96">
        <v>7487.8114491899996</v>
      </c>
      <c r="F107" s="96">
        <v>8818.5307894199996</v>
      </c>
      <c r="G107" s="96">
        <v>0</v>
      </c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1:17" ht="25.5" outlineLevel="2" collapsed="1" x14ac:dyDescent="0.2">
      <c r="A108" s="266" t="s">
        <v>144</v>
      </c>
      <c r="B108" s="196">
        <f t="shared" ref="B108:F108" si="20">SUM(B$109:B$111)</f>
        <v>22795.035226600001</v>
      </c>
      <c r="C108" s="196">
        <f t="shared" si="20"/>
        <v>27200.314880999998</v>
      </c>
      <c r="D108" s="196">
        <f t="shared" si="20"/>
        <v>27200.314880999998</v>
      </c>
      <c r="E108" s="196">
        <f t="shared" si="20"/>
        <v>28509.549247999999</v>
      </c>
      <c r="F108" s="196">
        <f t="shared" si="20"/>
        <v>0</v>
      </c>
      <c r="G108" s="196">
        <v>0</v>
      </c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1:17" hidden="1" outlineLevel="3" x14ac:dyDescent="0.2">
      <c r="A109" s="34" t="s">
        <v>15</v>
      </c>
      <c r="B109" s="96">
        <v>0</v>
      </c>
      <c r="C109" s="96">
        <v>4396.1499999999996</v>
      </c>
      <c r="D109" s="96">
        <v>4396.1499999999996</v>
      </c>
      <c r="E109" s="96">
        <v>8672.7057999999997</v>
      </c>
      <c r="F109" s="96">
        <v>0</v>
      </c>
      <c r="G109" s="96">
        <v>0</v>
      </c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1:17" hidden="1" outlineLevel="3" x14ac:dyDescent="0.2">
      <c r="A110" s="34" t="s">
        <v>156</v>
      </c>
      <c r="B110" s="96">
        <v>10051.1684</v>
      </c>
      <c r="C110" s="96">
        <v>10055.194</v>
      </c>
      <c r="D110" s="96">
        <v>10055.194</v>
      </c>
      <c r="E110" s="96">
        <v>19836.843448</v>
      </c>
      <c r="F110" s="96">
        <v>0</v>
      </c>
      <c r="G110" s="96">
        <v>0</v>
      </c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1:17" hidden="1" outlineLevel="3" x14ac:dyDescent="0.2">
      <c r="A111" s="34" t="s">
        <v>124</v>
      </c>
      <c r="B111" s="96">
        <v>12743.8668266</v>
      </c>
      <c r="C111" s="96">
        <v>12748.970880999999</v>
      </c>
      <c r="D111" s="96">
        <v>12748.970880999999</v>
      </c>
      <c r="E111" s="96">
        <v>0</v>
      </c>
      <c r="F111" s="96">
        <v>0</v>
      </c>
      <c r="G111" s="96">
        <v>0</v>
      </c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1:17" outlineLevel="2" collapsed="1" x14ac:dyDescent="0.2">
      <c r="A112" s="168" t="s">
        <v>6</v>
      </c>
      <c r="B112" s="196">
        <f t="shared" ref="B112:F112" si="21">SUM(B$113:B$113)</f>
        <v>999.02286432999995</v>
      </c>
      <c r="C112" s="196">
        <f t="shared" si="21"/>
        <v>1000.49975908</v>
      </c>
      <c r="D112" s="196">
        <f t="shared" si="21"/>
        <v>1005.8952219</v>
      </c>
      <c r="E112" s="196">
        <f t="shared" si="21"/>
        <v>1860.62048555</v>
      </c>
      <c r="F112" s="196">
        <f t="shared" si="21"/>
        <v>2708.68213109</v>
      </c>
      <c r="G112" s="196">
        <v>2898.56352522</v>
      </c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1:17" hidden="1" outlineLevel="3" x14ac:dyDescent="0.2">
      <c r="A113" s="34" t="s">
        <v>94</v>
      </c>
      <c r="B113" s="96">
        <v>999.02286432999995</v>
      </c>
      <c r="C113" s="96">
        <v>1000.49975908</v>
      </c>
      <c r="D113" s="96">
        <v>1005.8952219</v>
      </c>
      <c r="E113" s="96">
        <v>1860.62048555</v>
      </c>
      <c r="F113" s="96">
        <v>2708.68213109</v>
      </c>
      <c r="G113" s="96">
        <v>2898.56352522</v>
      </c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1:17" x14ac:dyDescent="0.2">
      <c r="B114" s="105"/>
      <c r="C114" s="105"/>
      <c r="D114" s="105"/>
      <c r="E114" s="105"/>
      <c r="F114" s="105"/>
      <c r="G114" s="105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1:17" x14ac:dyDescent="0.2">
      <c r="B115" s="105"/>
      <c r="C115" s="105"/>
      <c r="D115" s="105"/>
      <c r="E115" s="105"/>
      <c r="F115" s="105"/>
      <c r="G115" s="105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1:17" x14ac:dyDescent="0.2">
      <c r="B116" s="105"/>
      <c r="C116" s="105"/>
      <c r="D116" s="105"/>
      <c r="E116" s="105"/>
      <c r="F116" s="105"/>
      <c r="G116" s="105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1:17" x14ac:dyDescent="0.2">
      <c r="B117" s="105"/>
      <c r="C117" s="105"/>
      <c r="D117" s="105"/>
      <c r="E117" s="105"/>
      <c r="F117" s="105"/>
      <c r="G117" s="105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1:17" x14ac:dyDescent="0.2">
      <c r="B118" s="105"/>
      <c r="C118" s="105"/>
      <c r="D118" s="105"/>
      <c r="E118" s="105"/>
      <c r="F118" s="105"/>
      <c r="G118" s="105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1:17" x14ac:dyDescent="0.2">
      <c r="B119" s="105"/>
      <c r="C119" s="105"/>
      <c r="D119" s="105"/>
      <c r="E119" s="105"/>
      <c r="F119" s="105"/>
      <c r="G119" s="105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1:17" x14ac:dyDescent="0.2">
      <c r="B120" s="105"/>
      <c r="C120" s="105"/>
      <c r="D120" s="105"/>
      <c r="E120" s="105"/>
      <c r="F120" s="105"/>
      <c r="G120" s="105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1:17" x14ac:dyDescent="0.2">
      <c r="B121" s="105"/>
      <c r="C121" s="105"/>
      <c r="D121" s="105"/>
      <c r="E121" s="105"/>
      <c r="F121" s="105"/>
      <c r="G121" s="105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1:17" x14ac:dyDescent="0.2">
      <c r="B122" s="105"/>
      <c r="C122" s="105"/>
      <c r="D122" s="105"/>
      <c r="E122" s="105"/>
      <c r="F122" s="105"/>
      <c r="G122" s="105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1:17" x14ac:dyDescent="0.2">
      <c r="B123" s="105"/>
      <c r="C123" s="105"/>
      <c r="D123" s="105"/>
      <c r="E123" s="105"/>
      <c r="F123" s="105"/>
      <c r="G123" s="105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1:17" x14ac:dyDescent="0.2">
      <c r="B124" s="105"/>
      <c r="C124" s="105"/>
      <c r="D124" s="105"/>
      <c r="E124" s="105"/>
      <c r="F124" s="105"/>
      <c r="G124" s="105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1:17" x14ac:dyDescent="0.2">
      <c r="B125" s="105"/>
      <c r="C125" s="105"/>
      <c r="D125" s="105"/>
      <c r="E125" s="105"/>
      <c r="F125" s="105"/>
      <c r="G125" s="105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1:17" x14ac:dyDescent="0.2">
      <c r="B126" s="105"/>
      <c r="C126" s="105"/>
      <c r="D126" s="105"/>
      <c r="E126" s="105"/>
      <c r="F126" s="105"/>
      <c r="G126" s="105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1:17" x14ac:dyDescent="0.2">
      <c r="B127" s="105"/>
      <c r="C127" s="105"/>
      <c r="D127" s="105"/>
      <c r="E127" s="105"/>
      <c r="F127" s="105"/>
      <c r="G127" s="105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1:17" x14ac:dyDescent="0.2">
      <c r="B128" s="105"/>
      <c r="C128" s="105"/>
      <c r="D128" s="105"/>
      <c r="E128" s="105"/>
      <c r="F128" s="105"/>
      <c r="G128" s="105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05"/>
      <c r="E129" s="105"/>
      <c r="F129" s="105"/>
      <c r="G129" s="105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05"/>
      <c r="E130" s="105"/>
      <c r="F130" s="105"/>
      <c r="G130" s="105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05"/>
      <c r="E131" s="105"/>
      <c r="F131" s="105"/>
      <c r="G131" s="105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05"/>
      <c r="E132" s="105"/>
      <c r="F132" s="105"/>
      <c r="G132" s="105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05"/>
      <c r="E133" s="105"/>
      <c r="F133" s="105"/>
      <c r="G133" s="105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05"/>
      <c r="E134" s="105"/>
      <c r="F134" s="105"/>
      <c r="G134" s="105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05"/>
      <c r="E135" s="105"/>
      <c r="F135" s="105"/>
      <c r="G135" s="105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05"/>
      <c r="E136" s="105"/>
      <c r="F136" s="105"/>
      <c r="G136" s="105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05"/>
      <c r="E137" s="105"/>
      <c r="F137" s="105"/>
      <c r="G137" s="105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05"/>
      <c r="E138" s="105"/>
      <c r="F138" s="105"/>
      <c r="G138" s="105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05"/>
      <c r="E139" s="105"/>
      <c r="F139" s="105"/>
      <c r="G139" s="105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05"/>
      <c r="E140" s="105"/>
      <c r="F140" s="105"/>
      <c r="G140" s="105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05"/>
      <c r="E141" s="105"/>
      <c r="F141" s="105"/>
      <c r="G141" s="105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05"/>
      <c r="E142" s="105"/>
      <c r="F142" s="105"/>
      <c r="G142" s="105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05"/>
      <c r="E143" s="105"/>
      <c r="F143" s="105"/>
      <c r="G143" s="105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05"/>
      <c r="E144" s="105"/>
      <c r="F144" s="105"/>
      <c r="G144" s="105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05"/>
      <c r="E145" s="105"/>
      <c r="F145" s="105"/>
      <c r="G145" s="105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05"/>
      <c r="E146" s="105"/>
      <c r="F146" s="105"/>
      <c r="G146" s="105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05"/>
      <c r="E147" s="105"/>
      <c r="F147" s="105"/>
      <c r="G147" s="105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05"/>
      <c r="E148" s="105"/>
      <c r="F148" s="105"/>
      <c r="G148" s="105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05"/>
      <c r="E149" s="105"/>
      <c r="F149" s="105"/>
      <c r="G149" s="105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05"/>
      <c r="E150" s="105"/>
      <c r="F150" s="105"/>
      <c r="G150" s="105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05"/>
      <c r="E151" s="105"/>
      <c r="F151" s="105"/>
      <c r="G151" s="105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05"/>
      <c r="E152" s="105"/>
      <c r="F152" s="105"/>
      <c r="G152" s="105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05"/>
      <c r="E153" s="105"/>
      <c r="F153" s="105"/>
      <c r="G153" s="105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05"/>
      <c r="E154" s="105"/>
      <c r="F154" s="105"/>
      <c r="G154" s="105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05"/>
      <c r="E155" s="105"/>
      <c r="F155" s="105"/>
      <c r="G155" s="105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05"/>
      <c r="E156" s="105"/>
      <c r="F156" s="105"/>
      <c r="G156" s="105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05"/>
      <c r="E157" s="105"/>
      <c r="F157" s="105"/>
      <c r="G157" s="105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05"/>
      <c r="E158" s="105"/>
      <c r="F158" s="105"/>
      <c r="G158" s="105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05"/>
      <c r="E159" s="105"/>
      <c r="F159" s="105"/>
      <c r="G159" s="105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05"/>
      <c r="E160" s="105"/>
      <c r="F160" s="105"/>
      <c r="G160" s="105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05"/>
      <c r="E161" s="105"/>
      <c r="F161" s="105"/>
      <c r="G161" s="105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05"/>
      <c r="E162" s="105"/>
      <c r="F162" s="105"/>
      <c r="G162" s="105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05"/>
      <c r="E163" s="105"/>
      <c r="F163" s="105"/>
      <c r="G163" s="105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05"/>
      <c r="E164" s="105"/>
      <c r="F164" s="105"/>
      <c r="G164" s="105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05"/>
      <c r="E165" s="105"/>
      <c r="F165" s="105"/>
      <c r="G165" s="105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05"/>
      <c r="E166" s="105"/>
      <c r="F166" s="105"/>
      <c r="G166" s="105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05"/>
      <c r="E167" s="105"/>
      <c r="F167" s="105"/>
      <c r="G167" s="105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05"/>
      <c r="E168" s="105"/>
      <c r="F168" s="105"/>
      <c r="G168" s="105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</sheetData>
  <mergeCells count="1">
    <mergeCell ref="A2:G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50"/>
    <outlinePr applyStyles="1" summaryBelow="0"/>
  </sheetPr>
  <dimension ref="A2:S168"/>
  <sheetViews>
    <sheetView workbookViewId="0">
      <selection activeCell="A5" sqref="A5"/>
    </sheetView>
  </sheetViews>
  <sheetFormatPr defaultRowHeight="12.75" outlineLevelRow="3" x14ac:dyDescent="0.2"/>
  <cols>
    <col min="1" max="1" width="60.28515625" style="92" customWidth="1"/>
    <col min="2" max="7" width="12.7109375" style="84" customWidth="1"/>
    <col min="8" max="16384" width="9.140625" style="92"/>
  </cols>
  <sheetData>
    <row r="2" spans="1:19" ht="18.75" x14ac:dyDescent="0.3">
      <c r="A2" s="5" t="s">
        <v>170</v>
      </c>
      <c r="B2" s="3"/>
      <c r="C2" s="3"/>
      <c r="D2" s="3"/>
      <c r="E2" s="3"/>
      <c r="F2" s="3"/>
      <c r="G2" s="3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B4" s="21"/>
      <c r="C4" s="21"/>
      <c r="D4" s="21"/>
      <c r="E4" s="21"/>
      <c r="F4" s="21"/>
      <c r="G4" s="29" t="str">
        <f>VALUSD</f>
        <v>млн. дол. США</v>
      </c>
    </row>
    <row r="5" spans="1:19" s="27" customFormat="1" x14ac:dyDescent="0.2">
      <c r="A5" s="63"/>
      <c r="B5" s="199">
        <v>40908</v>
      </c>
      <c r="C5" s="199">
        <v>41274</v>
      </c>
      <c r="D5" s="199">
        <v>41639</v>
      </c>
      <c r="E5" s="199">
        <v>42004</v>
      </c>
      <c r="F5" s="199">
        <v>42369</v>
      </c>
      <c r="G5" s="199">
        <v>42490</v>
      </c>
    </row>
    <row r="6" spans="1:19" s="233" customFormat="1" ht="31.5" x14ac:dyDescent="0.2">
      <c r="A6" s="130" t="s">
        <v>172</v>
      </c>
      <c r="B6" s="70">
        <f t="shared" ref="B6:F6" si="0">B$7+B$65</f>
        <v>59223.658234119997</v>
      </c>
      <c r="C6" s="70">
        <f t="shared" si="0"/>
        <v>64495.287511390001</v>
      </c>
      <c r="D6" s="70">
        <f t="shared" si="0"/>
        <v>73162.338414950005</v>
      </c>
      <c r="E6" s="70">
        <f t="shared" si="0"/>
        <v>69811.92296293001</v>
      </c>
      <c r="F6" s="70">
        <f t="shared" si="0"/>
        <v>65505.686112320007</v>
      </c>
      <c r="G6" s="70">
        <v>67090.705344240007</v>
      </c>
    </row>
    <row r="7" spans="1:19" s="76" customFormat="1" ht="15" x14ac:dyDescent="0.2">
      <c r="A7" s="282" t="s">
        <v>75</v>
      </c>
      <c r="B7" s="283">
        <f t="shared" ref="B7:G7" si="1">B$8+B$33</f>
        <v>44716.246612729999</v>
      </c>
      <c r="C7" s="283">
        <f t="shared" si="1"/>
        <v>49945.981999039999</v>
      </c>
      <c r="D7" s="283">
        <f t="shared" si="1"/>
        <v>60079.89859088001</v>
      </c>
      <c r="E7" s="283">
        <f t="shared" si="1"/>
        <v>60058.160629950005</v>
      </c>
      <c r="F7" s="283">
        <f t="shared" si="1"/>
        <v>55593.105028710008</v>
      </c>
      <c r="G7" s="283">
        <f t="shared" si="1"/>
        <v>57527.329978680005</v>
      </c>
    </row>
    <row r="8" spans="1:19" s="31" customFormat="1" ht="15" outlineLevel="1" x14ac:dyDescent="0.2">
      <c r="A8" s="284" t="s">
        <v>51</v>
      </c>
      <c r="B8" s="285">
        <f t="shared" ref="B8:G8" si="2">B$9+B$31</f>
        <v>20209.142439779996</v>
      </c>
      <c r="C8" s="285">
        <f t="shared" si="2"/>
        <v>23808.244427200003</v>
      </c>
      <c r="D8" s="285">
        <f t="shared" si="2"/>
        <v>32148.076524250002</v>
      </c>
      <c r="E8" s="285">
        <f t="shared" si="2"/>
        <v>29235.627080110004</v>
      </c>
      <c r="F8" s="285">
        <f t="shared" si="2"/>
        <v>21166.125221090002</v>
      </c>
      <c r="G8" s="285">
        <f t="shared" si="2"/>
        <v>21730.409988299998</v>
      </c>
    </row>
    <row r="9" spans="1:19" s="94" customFormat="1" ht="25.5" outlineLevel="2" collapsed="1" x14ac:dyDescent="0.2">
      <c r="A9" s="280" t="s">
        <v>130</v>
      </c>
      <c r="B9" s="281">
        <f t="shared" ref="B9:F9" si="3">SUM(B$10:B$30)</f>
        <v>19811.878360579998</v>
      </c>
      <c r="C9" s="281">
        <f t="shared" si="3"/>
        <v>23427.685435890002</v>
      </c>
      <c r="D9" s="281">
        <f t="shared" si="3"/>
        <v>31784.063576040004</v>
      </c>
      <c r="E9" s="281">
        <f t="shared" si="3"/>
        <v>29059.497891580002</v>
      </c>
      <c r="F9" s="281">
        <f t="shared" si="3"/>
        <v>21055.917848520003</v>
      </c>
      <c r="G9" s="281">
        <v>21626.704256429999</v>
      </c>
    </row>
    <row r="10" spans="1:19" s="165" customFormat="1" hidden="1" outlineLevel="3" x14ac:dyDescent="0.2">
      <c r="A10" s="234" t="s">
        <v>53</v>
      </c>
      <c r="B10" s="146">
        <v>0</v>
      </c>
      <c r="C10" s="146">
        <v>103.3695</v>
      </c>
      <c r="D10" s="146">
        <v>200</v>
      </c>
      <c r="E10" s="146">
        <v>5.6077424000000002</v>
      </c>
      <c r="F10" s="146">
        <v>4.1098024500000001</v>
      </c>
      <c r="G10" s="146">
        <v>3.9544950399999999</v>
      </c>
    </row>
    <row r="11" spans="1:19" hidden="1" outlineLevel="3" x14ac:dyDescent="0.2">
      <c r="A11" s="34" t="s">
        <v>182</v>
      </c>
      <c r="B11" s="96">
        <v>0</v>
      </c>
      <c r="C11" s="96">
        <v>0</v>
      </c>
      <c r="D11" s="96">
        <v>295.38068247000001</v>
      </c>
      <c r="E11" s="96">
        <v>0</v>
      </c>
      <c r="F11" s="96">
        <v>0</v>
      </c>
      <c r="G11" s="96">
        <v>0</v>
      </c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hidden="1" outlineLevel="3" x14ac:dyDescent="0.2">
      <c r="A12" s="34" t="s">
        <v>161</v>
      </c>
      <c r="B12" s="96">
        <v>1928.98307843</v>
      </c>
      <c r="C12" s="96">
        <v>1928.2108094800001</v>
      </c>
      <c r="D12" s="96">
        <v>1969.49693484</v>
      </c>
      <c r="E12" s="96">
        <v>3187.0048849599998</v>
      </c>
      <c r="F12" s="96">
        <v>2523.1991677199999</v>
      </c>
      <c r="G12" s="96">
        <v>2404.3990104099998</v>
      </c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hidden="1" outlineLevel="3" x14ac:dyDescent="0.2">
      <c r="A13" s="34" t="s">
        <v>45</v>
      </c>
      <c r="B13" s="96">
        <v>481.86199905000001</v>
      </c>
      <c r="C13" s="96">
        <v>481.66908545000001</v>
      </c>
      <c r="D13" s="96">
        <v>481.66908545000001</v>
      </c>
      <c r="E13" s="96">
        <v>244.15558407</v>
      </c>
      <c r="F13" s="96">
        <v>1620.07918365</v>
      </c>
      <c r="G13" s="96">
        <v>1543.80075726</v>
      </c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hidden="1" outlineLevel="3" x14ac:dyDescent="0.2">
      <c r="A14" s="34" t="s">
        <v>73</v>
      </c>
      <c r="B14" s="96">
        <v>579.33278619999999</v>
      </c>
      <c r="C14" s="96">
        <v>1800.6769834900001</v>
      </c>
      <c r="D14" s="96">
        <v>370.16349306000001</v>
      </c>
      <c r="E14" s="96">
        <v>465.34948921</v>
      </c>
      <c r="F14" s="96">
        <v>345.14499999999998</v>
      </c>
      <c r="G14" s="96">
        <v>374.92282406999999</v>
      </c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hidden="1" outlineLevel="3" x14ac:dyDescent="0.2">
      <c r="A15" s="34" t="s">
        <v>121</v>
      </c>
      <c r="B15" s="96">
        <v>187.73936768999999</v>
      </c>
      <c r="C15" s="96">
        <v>187.66420618000001</v>
      </c>
      <c r="D15" s="96">
        <v>187.66420618000001</v>
      </c>
      <c r="E15" s="96">
        <v>95.126021690000002</v>
      </c>
      <c r="F15" s="96">
        <v>62.49826307</v>
      </c>
      <c r="G15" s="96">
        <v>59.555648159999997</v>
      </c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hidden="1" outlineLevel="3" x14ac:dyDescent="0.2">
      <c r="A16" s="34" t="s">
        <v>178</v>
      </c>
      <c r="B16" s="96">
        <v>0</v>
      </c>
      <c r="C16" s="96">
        <v>0</v>
      </c>
      <c r="D16" s="96">
        <v>0</v>
      </c>
      <c r="E16" s="96">
        <v>166.00315209999999</v>
      </c>
      <c r="F16" s="96">
        <v>109.06488557</v>
      </c>
      <c r="G16" s="96">
        <v>103.92976753000001</v>
      </c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7" hidden="1" outlineLevel="3" x14ac:dyDescent="0.2">
      <c r="A17" s="34" t="s">
        <v>77</v>
      </c>
      <c r="B17" s="96">
        <v>0</v>
      </c>
      <c r="C17" s="96">
        <v>0</v>
      </c>
      <c r="D17" s="96">
        <v>0</v>
      </c>
      <c r="E17" s="96">
        <v>206.10638032</v>
      </c>
      <c r="F17" s="96">
        <v>135.41290332</v>
      </c>
      <c r="G17" s="96">
        <v>129.03723769000001</v>
      </c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hidden="1" outlineLevel="3" x14ac:dyDescent="0.2">
      <c r="A18" s="34" t="s">
        <v>142</v>
      </c>
      <c r="B18" s="96">
        <v>0</v>
      </c>
      <c r="C18" s="96">
        <v>0</v>
      </c>
      <c r="D18" s="96">
        <v>0</v>
      </c>
      <c r="E18" s="96">
        <v>1005.09139835</v>
      </c>
      <c r="F18" s="96">
        <v>660.34998111000004</v>
      </c>
      <c r="G18" s="96">
        <v>629.25862588999996</v>
      </c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7" hidden="1" outlineLevel="3" x14ac:dyDescent="0.2">
      <c r="A19" s="34" t="s">
        <v>140</v>
      </c>
      <c r="B19" s="96">
        <v>262.83511478999998</v>
      </c>
      <c r="C19" s="96">
        <v>714.25445051999998</v>
      </c>
      <c r="D19" s="96">
        <v>350.73500000000001</v>
      </c>
      <c r="E19" s="96">
        <v>48.788000629999999</v>
      </c>
      <c r="F19" s="96">
        <v>43.704000389999997</v>
      </c>
      <c r="G19" s="96">
        <v>484.51299999999998</v>
      </c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7" hidden="1" outlineLevel="3" x14ac:dyDescent="0.2">
      <c r="A20" s="34" t="s">
        <v>132</v>
      </c>
      <c r="B20" s="96">
        <v>819.07782425000005</v>
      </c>
      <c r="C20" s="96">
        <v>1386.0079572100001</v>
      </c>
      <c r="D20" s="96">
        <v>2548.58078832</v>
      </c>
      <c r="E20" s="96">
        <v>2594.2371371499999</v>
      </c>
      <c r="F20" s="96">
        <v>912.90555955000002</v>
      </c>
      <c r="G20" s="96">
        <v>1951.7774004800001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7" hidden="1" outlineLevel="3" x14ac:dyDescent="0.2">
      <c r="A21" s="34" t="s">
        <v>136</v>
      </c>
      <c r="B21" s="96">
        <v>81.353725999999995</v>
      </c>
      <c r="C21" s="96">
        <v>0</v>
      </c>
      <c r="D21" s="96">
        <v>0</v>
      </c>
      <c r="E21" s="96">
        <v>0</v>
      </c>
      <c r="F21" s="96">
        <v>0</v>
      </c>
      <c r="G21" s="96">
        <v>11.91112963</v>
      </c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hidden="1" outlineLevel="3" x14ac:dyDescent="0.2">
      <c r="A22" s="34" t="s">
        <v>0</v>
      </c>
      <c r="B22" s="96">
        <v>3617.8082054699998</v>
      </c>
      <c r="C22" s="96">
        <v>3559.8995897999998</v>
      </c>
      <c r="D22" s="96">
        <v>4335.8559353399996</v>
      </c>
      <c r="E22" s="96">
        <v>2954.3006224400001</v>
      </c>
      <c r="F22" s="96">
        <v>1807.33460988</v>
      </c>
      <c r="G22" s="96">
        <v>1357.74669999</v>
      </c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hidden="1" outlineLevel="3" x14ac:dyDescent="0.2">
      <c r="A23" s="34" t="s">
        <v>86</v>
      </c>
      <c r="B23" s="96">
        <v>200.03867431</v>
      </c>
      <c r="C23" s="96">
        <v>199.95858877000001</v>
      </c>
      <c r="D23" s="96">
        <v>815.48413612000002</v>
      </c>
      <c r="E23" s="96">
        <v>185.31708674000001</v>
      </c>
      <c r="F23" s="96">
        <v>160.20832754</v>
      </c>
      <c r="G23" s="96">
        <v>160.19851883000001</v>
      </c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hidden="1" outlineLevel="3" x14ac:dyDescent="0.2">
      <c r="A24" s="34" t="s">
        <v>152</v>
      </c>
      <c r="B24" s="96">
        <v>3434.4725024600002</v>
      </c>
      <c r="C24" s="96">
        <v>4086.78760164</v>
      </c>
      <c r="D24" s="96">
        <v>9422.9182135400006</v>
      </c>
      <c r="E24" s="96">
        <v>8331.75674368</v>
      </c>
      <c r="F24" s="96">
        <v>6676.2232943400004</v>
      </c>
      <c r="G24" s="96">
        <v>6252.8321869600004</v>
      </c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hidden="1" outlineLevel="3" x14ac:dyDescent="0.2">
      <c r="A25" s="34" t="s">
        <v>40</v>
      </c>
      <c r="B25" s="96">
        <v>258.48264356999999</v>
      </c>
      <c r="C25" s="96">
        <v>0</v>
      </c>
      <c r="D25" s="96">
        <v>69.284373830000007</v>
      </c>
      <c r="E25" s="96">
        <v>10.780949120000001</v>
      </c>
      <c r="F25" s="96">
        <v>0</v>
      </c>
      <c r="G25" s="96">
        <v>32.954125320000003</v>
      </c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hidden="1" outlineLevel="3" x14ac:dyDescent="0.2">
      <c r="A26" s="34" t="s">
        <v>28</v>
      </c>
      <c r="B26" s="96">
        <v>1189.0159954000001</v>
      </c>
      <c r="C26" s="96">
        <v>1188.5399724599999</v>
      </c>
      <c r="D26" s="96">
        <v>1188.5399724599999</v>
      </c>
      <c r="E26" s="96">
        <v>1718.6101251499999</v>
      </c>
      <c r="F26" s="96">
        <v>1129.1352861099999</v>
      </c>
      <c r="G26" s="96">
        <v>1075.97204343</v>
      </c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hidden="1" outlineLevel="3" x14ac:dyDescent="0.2">
      <c r="A27" s="34" t="s">
        <v>108</v>
      </c>
      <c r="B27" s="96">
        <v>3071.2910210599998</v>
      </c>
      <c r="C27" s="96">
        <v>4140.50319029</v>
      </c>
      <c r="D27" s="96">
        <v>5898.1472538300004</v>
      </c>
      <c r="E27" s="96">
        <v>3464.15936887</v>
      </c>
      <c r="F27" s="96">
        <v>2025.9766530700001</v>
      </c>
      <c r="G27" s="96">
        <v>1776.33816776</v>
      </c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hidden="1" outlineLevel="3" x14ac:dyDescent="0.2">
      <c r="A28" s="34" t="s">
        <v>169</v>
      </c>
      <c r="B28" s="96">
        <v>1789.9319131899999</v>
      </c>
      <c r="C28" s="96">
        <v>1789.21531342</v>
      </c>
      <c r="D28" s="96">
        <v>1789.21531342</v>
      </c>
      <c r="E28" s="96">
        <v>1985.03895984</v>
      </c>
      <c r="F28" s="96">
        <v>1304.18033797</v>
      </c>
      <c r="G28" s="96">
        <v>1242.7754234199999</v>
      </c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hidden="1" outlineLevel="3" x14ac:dyDescent="0.2">
      <c r="A29" s="34" t="s">
        <v>2</v>
      </c>
      <c r="B29" s="96">
        <v>47.98</v>
      </c>
      <c r="C29" s="96">
        <v>0</v>
      </c>
      <c r="D29" s="96">
        <v>0</v>
      </c>
      <c r="E29" s="96">
        <v>53.58765889</v>
      </c>
      <c r="F29" s="96">
        <v>0</v>
      </c>
      <c r="G29" s="96">
        <v>2.2512040000000001E-2</v>
      </c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hidden="1" outlineLevel="3" x14ac:dyDescent="0.2">
      <c r="A30" s="34" t="s">
        <v>57</v>
      </c>
      <c r="B30" s="96">
        <v>1861.6735087100001</v>
      </c>
      <c r="C30" s="96">
        <v>1860.9281871799999</v>
      </c>
      <c r="D30" s="96">
        <v>1860.9281871799999</v>
      </c>
      <c r="E30" s="96">
        <v>2338.4765859700001</v>
      </c>
      <c r="F30" s="96">
        <v>1536.3905927799999</v>
      </c>
      <c r="G30" s="96">
        <v>2030.8046825199999</v>
      </c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ht="25.5" outlineLevel="2" collapsed="1" x14ac:dyDescent="0.2">
      <c r="A31" s="266" t="s">
        <v>8</v>
      </c>
      <c r="B31" s="196">
        <f t="shared" ref="B31:F31" si="4">SUM(B$32:B$32)</f>
        <v>397.26407920000003</v>
      </c>
      <c r="C31" s="196">
        <f t="shared" si="4"/>
        <v>380.55899131000001</v>
      </c>
      <c r="D31" s="196">
        <f t="shared" si="4"/>
        <v>364.01294820999999</v>
      </c>
      <c r="E31" s="196">
        <f t="shared" si="4"/>
        <v>176.12918852999999</v>
      </c>
      <c r="F31" s="196">
        <f t="shared" si="4"/>
        <v>110.20737257</v>
      </c>
      <c r="G31" s="196">
        <v>103.70573186999999</v>
      </c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hidden="1" outlineLevel="3" x14ac:dyDescent="0.2">
      <c r="A32" s="34" t="s">
        <v>97</v>
      </c>
      <c r="B32" s="96">
        <v>397.26407920000003</v>
      </c>
      <c r="C32" s="96">
        <v>380.55899131000001</v>
      </c>
      <c r="D32" s="96">
        <v>364.01294820999999</v>
      </c>
      <c r="E32" s="96">
        <v>176.12918852999999</v>
      </c>
      <c r="F32" s="96">
        <v>110.20737257</v>
      </c>
      <c r="G32" s="96">
        <v>103.70573186999999</v>
      </c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1:17" ht="15" outlineLevel="1" x14ac:dyDescent="0.2">
      <c r="A33" s="284" t="s">
        <v>80</v>
      </c>
      <c r="B33" s="285">
        <f t="shared" ref="B33:G33" si="5">B$34+B$41+B$49+B$52+B$63</f>
        <v>24507.104172949999</v>
      </c>
      <c r="C33" s="285">
        <f t="shared" si="5"/>
        <v>26137.737571839996</v>
      </c>
      <c r="D33" s="285">
        <f t="shared" si="5"/>
        <v>27931.822066630004</v>
      </c>
      <c r="E33" s="285">
        <f t="shared" si="5"/>
        <v>30822.533549840002</v>
      </c>
      <c r="F33" s="285">
        <f t="shared" si="5"/>
        <v>34426.979807620002</v>
      </c>
      <c r="G33" s="285">
        <f t="shared" si="5"/>
        <v>35796.919990380004</v>
      </c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ht="25.5" outlineLevel="2" collapsed="1" x14ac:dyDescent="0.2">
      <c r="A34" s="266" t="s">
        <v>143</v>
      </c>
      <c r="B34" s="196">
        <f t="shared" ref="B34:F34" si="6">SUM(B$35:B$40)</f>
        <v>10556.563607870001</v>
      </c>
      <c r="C34" s="196">
        <f t="shared" si="6"/>
        <v>10020.918685339999</v>
      </c>
      <c r="D34" s="196">
        <f t="shared" si="6"/>
        <v>7744.7329021799997</v>
      </c>
      <c r="E34" s="196">
        <f t="shared" si="6"/>
        <v>10723.233205780001</v>
      </c>
      <c r="F34" s="196">
        <f t="shared" si="6"/>
        <v>14059.99637889</v>
      </c>
      <c r="G34" s="196">
        <v>14251.86646186</v>
      </c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hidden="1" outlineLevel="3" x14ac:dyDescent="0.2">
      <c r="A35" s="34" t="s">
        <v>29</v>
      </c>
      <c r="B35" s="96">
        <v>0</v>
      </c>
      <c r="C35" s="96">
        <v>0</v>
      </c>
      <c r="D35" s="96">
        <v>0</v>
      </c>
      <c r="E35" s="96">
        <v>1658.79202128</v>
      </c>
      <c r="F35" s="96">
        <v>2414.6460216999999</v>
      </c>
      <c r="G35" s="96">
        <v>2510.1180436599998</v>
      </c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hidden="1" outlineLevel="3" x14ac:dyDescent="0.2">
      <c r="A36" s="34" t="s">
        <v>98</v>
      </c>
      <c r="B36" s="96">
        <v>444.74415620000002</v>
      </c>
      <c r="C36" s="96">
        <v>533.80903995999995</v>
      </c>
      <c r="D36" s="96">
        <v>596.35252766999997</v>
      </c>
      <c r="E36" s="96">
        <v>594.15593354999999</v>
      </c>
      <c r="F36" s="96">
        <v>582.92959400999996</v>
      </c>
      <c r="G36" s="96">
        <v>619.33635807999997</v>
      </c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hidden="1" outlineLevel="3" x14ac:dyDescent="0.2">
      <c r="A37" s="34" t="s">
        <v>78</v>
      </c>
      <c r="B37" s="96">
        <v>257.77999448999998</v>
      </c>
      <c r="C37" s="96">
        <v>400.76320379999999</v>
      </c>
      <c r="D37" s="96">
        <v>535.86069740999994</v>
      </c>
      <c r="E37" s="96">
        <v>485.33245176999998</v>
      </c>
      <c r="F37" s="96">
        <v>522.07487058000004</v>
      </c>
      <c r="G37" s="96">
        <v>538.20223959999998</v>
      </c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hidden="1" outlineLevel="3" x14ac:dyDescent="0.2">
      <c r="A38" s="34" t="s">
        <v>67</v>
      </c>
      <c r="B38" s="96">
        <v>3014.43014468</v>
      </c>
      <c r="C38" s="96">
        <v>3031.84249258</v>
      </c>
      <c r="D38" s="96">
        <v>3070.1299195000001</v>
      </c>
      <c r="E38" s="96">
        <v>4332.6086601799998</v>
      </c>
      <c r="F38" s="96">
        <v>5197.6524570499996</v>
      </c>
      <c r="G38" s="96">
        <v>5136.1897376099996</v>
      </c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hidden="1" outlineLevel="3" x14ac:dyDescent="0.2">
      <c r="A39" s="34" t="s">
        <v>94</v>
      </c>
      <c r="B39" s="96">
        <v>6839.6093124999998</v>
      </c>
      <c r="C39" s="96">
        <v>6054.5039489999999</v>
      </c>
      <c r="D39" s="96">
        <v>3542.3897575999999</v>
      </c>
      <c r="E39" s="96">
        <v>3651.894139</v>
      </c>
      <c r="F39" s="96">
        <v>5341.8389230499997</v>
      </c>
      <c r="G39" s="96">
        <v>5447.1655704100003</v>
      </c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hidden="1" outlineLevel="3" x14ac:dyDescent="0.2">
      <c r="A40" s="34" t="s">
        <v>23</v>
      </c>
      <c r="B40" s="96">
        <v>0</v>
      </c>
      <c r="C40" s="96">
        <v>0</v>
      </c>
      <c r="D40" s="96">
        <v>0</v>
      </c>
      <c r="E40" s="96">
        <v>0.45</v>
      </c>
      <c r="F40" s="96">
        <v>0.85451250000000001</v>
      </c>
      <c r="G40" s="96">
        <v>0.85451250000000001</v>
      </c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ht="25.5" outlineLevel="2" collapsed="1" x14ac:dyDescent="0.2">
      <c r="A41" s="266" t="s">
        <v>4</v>
      </c>
      <c r="B41" s="196">
        <f t="shared" ref="B41:F41" si="7">SUM(B$42:B$48)</f>
        <v>1341.8282309599999</v>
      </c>
      <c r="C41" s="196">
        <f t="shared" si="7"/>
        <v>1138.4338014099999</v>
      </c>
      <c r="D41" s="196">
        <f t="shared" si="7"/>
        <v>910.66290189000006</v>
      </c>
      <c r="E41" s="196">
        <f t="shared" si="7"/>
        <v>1038.2854149</v>
      </c>
      <c r="F41" s="196">
        <f t="shared" si="7"/>
        <v>1362.81742308</v>
      </c>
      <c r="G41" s="196">
        <v>1766.4358332100001</v>
      </c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hidden="1" outlineLevel="3" x14ac:dyDescent="0.2">
      <c r="A42" s="34" t="s">
        <v>105</v>
      </c>
      <c r="B42" s="96">
        <v>20.88794459</v>
      </c>
      <c r="C42" s="96">
        <v>10.59048492</v>
      </c>
      <c r="D42" s="96">
        <v>0</v>
      </c>
      <c r="E42" s="96">
        <v>0</v>
      </c>
      <c r="F42" s="96">
        <v>0</v>
      </c>
      <c r="G42" s="96">
        <v>0</v>
      </c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hidden="1" outlineLevel="3" x14ac:dyDescent="0.2">
      <c r="A43" s="34" t="s">
        <v>103</v>
      </c>
      <c r="B43" s="96">
        <v>0</v>
      </c>
      <c r="C43" s="96">
        <v>0</v>
      </c>
      <c r="D43" s="96">
        <v>0</v>
      </c>
      <c r="E43" s="96">
        <v>171.99464555</v>
      </c>
      <c r="F43" s="96">
        <v>288.07592721999998</v>
      </c>
      <c r="G43" s="96">
        <v>318.55279139999999</v>
      </c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hidden="1" outlineLevel="3" x14ac:dyDescent="0.2">
      <c r="A44" s="34" t="s">
        <v>37</v>
      </c>
      <c r="B44" s="96">
        <v>102.8891536</v>
      </c>
      <c r="C44" s="96">
        <v>60.29343823</v>
      </c>
      <c r="D44" s="96">
        <v>13.322763480000001</v>
      </c>
      <c r="E44" s="96">
        <v>8.5379001100000007</v>
      </c>
      <c r="F44" s="96">
        <v>226.16820203</v>
      </c>
      <c r="G44" s="96">
        <v>235.11060409000001</v>
      </c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hidden="1" outlineLevel="3" x14ac:dyDescent="0.2">
      <c r="A45" s="34" t="s">
        <v>9</v>
      </c>
      <c r="B45" s="96">
        <v>899.10586000000001</v>
      </c>
      <c r="C45" s="96">
        <v>801.35586000000001</v>
      </c>
      <c r="D45" s="96">
        <v>703.60586000000001</v>
      </c>
      <c r="E45" s="96">
        <v>605.85586000000001</v>
      </c>
      <c r="F45" s="96">
        <v>605.85586000000001</v>
      </c>
      <c r="G45" s="96">
        <v>605.85586000000001</v>
      </c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hidden="1" outlineLevel="3" x14ac:dyDescent="0.2">
      <c r="A46" s="34" t="s">
        <v>99</v>
      </c>
      <c r="B46" s="96">
        <v>54.401777250000002</v>
      </c>
      <c r="C46" s="96">
        <v>33.136794510000001</v>
      </c>
      <c r="D46" s="96">
        <v>11.871811750000001</v>
      </c>
      <c r="E46" s="96">
        <v>10.446904590000001</v>
      </c>
      <c r="F46" s="96">
        <v>9.0219974300000008</v>
      </c>
      <c r="G46" s="96">
        <v>9.0219974300000008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hidden="1" outlineLevel="3" x14ac:dyDescent="0.2">
      <c r="A47" s="34" t="s">
        <v>61</v>
      </c>
      <c r="B47" s="96">
        <v>5.4311100400000001</v>
      </c>
      <c r="C47" s="96">
        <v>2.77749727</v>
      </c>
      <c r="D47" s="96">
        <v>0</v>
      </c>
      <c r="E47" s="96">
        <v>0</v>
      </c>
      <c r="F47" s="96">
        <v>0</v>
      </c>
      <c r="G47" s="96">
        <v>0</v>
      </c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hidden="1" outlineLevel="3" x14ac:dyDescent="0.2">
      <c r="A48" s="34" t="s">
        <v>104</v>
      </c>
      <c r="B48" s="96">
        <v>259.11238548</v>
      </c>
      <c r="C48" s="96">
        <v>230.27972647999999</v>
      </c>
      <c r="D48" s="96">
        <v>181.86246666</v>
      </c>
      <c r="E48" s="96">
        <v>241.45010464999999</v>
      </c>
      <c r="F48" s="96">
        <v>233.69543640000001</v>
      </c>
      <c r="G48" s="96">
        <v>597.89458029000002</v>
      </c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1:17" ht="25.5" outlineLevel="2" collapsed="1" x14ac:dyDescent="0.2">
      <c r="A49" s="266" t="s">
        <v>22</v>
      </c>
      <c r="B49" s="196">
        <f t="shared" ref="B49:F49" si="8">SUM(B$50:B$51)</f>
        <v>2000.0659004199999</v>
      </c>
      <c r="C49" s="196">
        <f t="shared" si="8"/>
        <v>6.7403619999999997E-2</v>
      </c>
      <c r="D49" s="196">
        <f t="shared" si="8"/>
        <v>7.0629880000000006E-2</v>
      </c>
      <c r="E49" s="196">
        <f t="shared" si="8"/>
        <v>6.2362290000000001E-2</v>
      </c>
      <c r="F49" s="196">
        <f t="shared" si="8"/>
        <v>5.5863759999999998E-2</v>
      </c>
      <c r="G49" s="196">
        <v>5.8072550000000001E-2</v>
      </c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1:17" hidden="1" outlineLevel="3" x14ac:dyDescent="0.2">
      <c r="A50" s="34" t="s">
        <v>76</v>
      </c>
      <c r="B50" s="96">
        <v>6.5900420000000001E-2</v>
      </c>
      <c r="C50" s="96">
        <v>6.7403619999999997E-2</v>
      </c>
      <c r="D50" s="96">
        <v>7.0629880000000006E-2</v>
      </c>
      <c r="E50" s="96">
        <v>6.2362290000000001E-2</v>
      </c>
      <c r="F50" s="96">
        <v>5.5863759999999998E-2</v>
      </c>
      <c r="G50" s="96">
        <v>5.8072550000000001E-2</v>
      </c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1:17" hidden="1" outlineLevel="3" x14ac:dyDescent="0.2">
      <c r="A51" s="34" t="s">
        <v>39</v>
      </c>
      <c r="B51" s="96">
        <v>2000</v>
      </c>
      <c r="C51" s="96">
        <v>0</v>
      </c>
      <c r="D51" s="96">
        <v>0</v>
      </c>
      <c r="E51" s="96">
        <v>0</v>
      </c>
      <c r="F51" s="96">
        <v>0</v>
      </c>
      <c r="G51" s="96">
        <v>0</v>
      </c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1:17" ht="25.5" outlineLevel="2" collapsed="1" x14ac:dyDescent="0.2">
      <c r="A52" s="266" t="s">
        <v>144</v>
      </c>
      <c r="B52" s="196">
        <f t="shared" ref="B52:F52" si="9">SUM(B$53:B$62)</f>
        <v>8723.3399834800002</v>
      </c>
      <c r="C52" s="196">
        <f t="shared" si="9"/>
        <v>13090.980007509999</v>
      </c>
      <c r="D52" s="196">
        <f t="shared" si="9"/>
        <v>17378.839984990002</v>
      </c>
      <c r="E52" s="196">
        <f t="shared" si="9"/>
        <v>17281.820009390001</v>
      </c>
      <c r="F52" s="196">
        <f t="shared" si="9"/>
        <v>17302.433000000001</v>
      </c>
      <c r="G52" s="196">
        <v>18043.330000000002</v>
      </c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1:17" hidden="1" outlineLevel="3" x14ac:dyDescent="0.2">
      <c r="A53" s="34" t="s">
        <v>19</v>
      </c>
      <c r="B53" s="96">
        <v>1000</v>
      </c>
      <c r="C53" s="96">
        <v>1000</v>
      </c>
      <c r="D53" s="96">
        <v>0</v>
      </c>
      <c r="E53" s="96">
        <v>0</v>
      </c>
      <c r="F53" s="96">
        <v>0</v>
      </c>
      <c r="G53" s="96">
        <v>0</v>
      </c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1:17" hidden="1" outlineLevel="3" x14ac:dyDescent="0.2">
      <c r="A54" s="34" t="s">
        <v>26</v>
      </c>
      <c r="B54" s="96">
        <v>773.33998348</v>
      </c>
      <c r="C54" s="96">
        <v>790.98000750999995</v>
      </c>
      <c r="D54" s="96">
        <v>828.83998498999995</v>
      </c>
      <c r="E54" s="96">
        <v>731.82000939</v>
      </c>
      <c r="F54" s="96">
        <v>0</v>
      </c>
      <c r="G54" s="96">
        <v>0</v>
      </c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1:17" hidden="1" outlineLevel="3" x14ac:dyDescent="0.2">
      <c r="A55" s="34" t="s">
        <v>32</v>
      </c>
      <c r="B55" s="96">
        <v>1000</v>
      </c>
      <c r="C55" s="96">
        <v>1000</v>
      </c>
      <c r="D55" s="96">
        <v>1000</v>
      </c>
      <c r="E55" s="96">
        <v>1000</v>
      </c>
      <c r="F55" s="96">
        <v>0</v>
      </c>
      <c r="G55" s="96">
        <v>0</v>
      </c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1:17" hidden="1" outlineLevel="3" x14ac:dyDescent="0.2">
      <c r="A56" s="34" t="s">
        <v>35</v>
      </c>
      <c r="B56" s="96">
        <v>1200</v>
      </c>
      <c r="C56" s="96">
        <v>700</v>
      </c>
      <c r="D56" s="96">
        <v>700</v>
      </c>
      <c r="E56" s="96">
        <v>700</v>
      </c>
      <c r="F56" s="96">
        <v>0</v>
      </c>
      <c r="G56" s="96">
        <v>0</v>
      </c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1:17" hidden="1" outlineLevel="3" x14ac:dyDescent="0.2">
      <c r="A57" s="34" t="s">
        <v>111</v>
      </c>
      <c r="B57" s="96">
        <v>2000</v>
      </c>
      <c r="C57" s="96">
        <v>2000</v>
      </c>
      <c r="D57" s="96">
        <v>2000</v>
      </c>
      <c r="E57" s="96">
        <v>2000</v>
      </c>
      <c r="F57" s="96">
        <v>0</v>
      </c>
      <c r="G57" s="96">
        <v>0</v>
      </c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1:17" hidden="1" outlineLevel="3" x14ac:dyDescent="0.2">
      <c r="A58" s="34" t="s">
        <v>114</v>
      </c>
      <c r="B58" s="96">
        <v>2750</v>
      </c>
      <c r="C58" s="96">
        <v>2750</v>
      </c>
      <c r="D58" s="96">
        <v>2750</v>
      </c>
      <c r="E58" s="96">
        <v>2750</v>
      </c>
      <c r="F58" s="96">
        <v>0</v>
      </c>
      <c r="G58" s="96">
        <v>0</v>
      </c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1:17" hidden="1" outlineLevel="3" x14ac:dyDescent="0.2">
      <c r="A59" s="34" t="s">
        <v>115</v>
      </c>
      <c r="B59" s="96">
        <v>0</v>
      </c>
      <c r="C59" s="96">
        <v>4850</v>
      </c>
      <c r="D59" s="96">
        <v>5850</v>
      </c>
      <c r="E59" s="96">
        <v>4850</v>
      </c>
      <c r="F59" s="96">
        <v>0</v>
      </c>
      <c r="G59" s="96">
        <v>0</v>
      </c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1:17" hidden="1" outlineLevel="3" x14ac:dyDescent="0.2">
      <c r="A60" s="34" t="s">
        <v>120</v>
      </c>
      <c r="B60" s="96">
        <v>0</v>
      </c>
      <c r="C60" s="96">
        <v>0</v>
      </c>
      <c r="D60" s="96">
        <v>4250</v>
      </c>
      <c r="E60" s="96">
        <v>4250</v>
      </c>
      <c r="F60" s="96">
        <v>3000</v>
      </c>
      <c r="G60" s="96">
        <v>3000</v>
      </c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1:17" hidden="1" outlineLevel="3" x14ac:dyDescent="0.2">
      <c r="A61" s="34" t="s">
        <v>122</v>
      </c>
      <c r="B61" s="96">
        <v>0</v>
      </c>
      <c r="C61" s="96">
        <v>0</v>
      </c>
      <c r="D61" s="96">
        <v>0</v>
      </c>
      <c r="E61" s="96">
        <v>1000</v>
      </c>
      <c r="F61" s="96">
        <v>1000</v>
      </c>
      <c r="G61" s="96">
        <v>1000</v>
      </c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1:17" hidden="1" outlineLevel="3" x14ac:dyDescent="0.2">
      <c r="A62" s="34" t="s">
        <v>126</v>
      </c>
      <c r="B62" s="96">
        <v>0</v>
      </c>
      <c r="C62" s="96">
        <v>0</v>
      </c>
      <c r="D62" s="96">
        <v>0</v>
      </c>
      <c r="E62" s="96">
        <v>0</v>
      </c>
      <c r="F62" s="96">
        <v>13302.433000000001</v>
      </c>
      <c r="G62" s="96">
        <v>14043.33</v>
      </c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1:17" outlineLevel="2" collapsed="1" x14ac:dyDescent="0.2">
      <c r="A63" s="168" t="s">
        <v>6</v>
      </c>
      <c r="B63" s="196">
        <f t="shared" ref="B63:F63" si="10">SUM(B$64:B$64)</f>
        <v>1885.30645022</v>
      </c>
      <c r="C63" s="196">
        <f t="shared" si="10"/>
        <v>1887.3376739600001</v>
      </c>
      <c r="D63" s="196">
        <f t="shared" si="10"/>
        <v>1897.5156476899999</v>
      </c>
      <c r="E63" s="196">
        <f t="shared" si="10"/>
        <v>1779.1325574800001</v>
      </c>
      <c r="F63" s="196">
        <f t="shared" si="10"/>
        <v>1701.67714189</v>
      </c>
      <c r="G63" s="196">
        <v>1735.22962276</v>
      </c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1:17" hidden="1" outlineLevel="3" x14ac:dyDescent="0.2">
      <c r="A64" s="34" t="s">
        <v>94</v>
      </c>
      <c r="B64" s="96">
        <v>1885.30645022</v>
      </c>
      <c r="C64" s="96">
        <v>1887.3376739600001</v>
      </c>
      <c r="D64" s="96">
        <v>1897.5156476899999</v>
      </c>
      <c r="E64" s="96">
        <v>1779.1325574800001</v>
      </c>
      <c r="F64" s="96">
        <v>1701.67714189</v>
      </c>
      <c r="G64" s="96">
        <v>1735.22962276</v>
      </c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1:17" ht="15" x14ac:dyDescent="0.2">
      <c r="A65" s="282" t="s">
        <v>113</v>
      </c>
      <c r="B65" s="283">
        <f t="shared" ref="B65:G65" si="11">B$66+B$86</f>
        <v>14507.411621390002</v>
      </c>
      <c r="C65" s="283">
        <f t="shared" si="11"/>
        <v>14549.30551235</v>
      </c>
      <c r="D65" s="283">
        <f t="shared" si="11"/>
        <v>13082.439824070001</v>
      </c>
      <c r="E65" s="283">
        <f t="shared" si="11"/>
        <v>9753.762332979999</v>
      </c>
      <c r="F65" s="283">
        <f t="shared" si="11"/>
        <v>9912.5810836100009</v>
      </c>
      <c r="G65" s="283">
        <f t="shared" si="11"/>
        <v>9563.3753655599994</v>
      </c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1:17" ht="15" outlineLevel="1" x14ac:dyDescent="0.2">
      <c r="A66" s="284" t="s">
        <v>51</v>
      </c>
      <c r="B66" s="285">
        <f t="shared" ref="B66:G66" si="12">B$67+B$80+B$84</f>
        <v>1539.8624785700001</v>
      </c>
      <c r="C66" s="285">
        <f t="shared" si="12"/>
        <v>2028.2016647</v>
      </c>
      <c r="D66" s="285">
        <f t="shared" si="12"/>
        <v>3394.1135759200001</v>
      </c>
      <c r="E66" s="285">
        <f t="shared" si="12"/>
        <v>1767.0156076999997</v>
      </c>
      <c r="F66" s="285">
        <f t="shared" si="12"/>
        <v>894.11910529999989</v>
      </c>
      <c r="G66" s="285">
        <f t="shared" si="12"/>
        <v>816.49166080999998</v>
      </c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1:17" ht="25.5" outlineLevel="2" collapsed="1" x14ac:dyDescent="0.2">
      <c r="A67" s="266" t="s">
        <v>130</v>
      </c>
      <c r="B67" s="196">
        <f t="shared" ref="B67:F67" si="13">SUM(B$68:B$79)</f>
        <v>727.55038316000002</v>
      </c>
      <c r="C67" s="196">
        <f t="shared" si="13"/>
        <v>1247.49214637</v>
      </c>
      <c r="D67" s="196">
        <f t="shared" si="13"/>
        <v>2644.2847472599997</v>
      </c>
      <c r="E67" s="196">
        <f t="shared" si="13"/>
        <v>1367.7226754499998</v>
      </c>
      <c r="F67" s="196">
        <f t="shared" si="13"/>
        <v>683.31482615999994</v>
      </c>
      <c r="G67" s="196">
        <v>643.20146070999999</v>
      </c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1:17" hidden="1" outlineLevel="3" x14ac:dyDescent="0.2">
      <c r="A68" s="34" t="s">
        <v>58</v>
      </c>
      <c r="B68" s="96">
        <v>202.70400402999999</v>
      </c>
      <c r="C68" s="96">
        <v>196.14501741000001</v>
      </c>
      <c r="D68" s="96">
        <v>125.09075229</v>
      </c>
      <c r="E68" s="96">
        <v>0</v>
      </c>
      <c r="F68" s="96">
        <v>0</v>
      </c>
      <c r="G68" s="96">
        <v>0</v>
      </c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1:17" hidden="1" outlineLevel="3" x14ac:dyDescent="0.2">
      <c r="A69" s="34" t="s">
        <v>154</v>
      </c>
      <c r="B69" s="96">
        <v>1.45185E-3</v>
      </c>
      <c r="C69" s="96">
        <v>1.4512699999999999E-3</v>
      </c>
      <c r="D69" s="96">
        <v>1.4512699999999999E-3</v>
      </c>
      <c r="E69" s="96">
        <v>7.3563999999999997E-4</v>
      </c>
      <c r="F69" s="96">
        <v>4.8331999999999997E-4</v>
      </c>
      <c r="G69" s="96">
        <v>4.6055999999999999E-4</v>
      </c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1:17" hidden="1" outlineLevel="3" x14ac:dyDescent="0.2">
      <c r="A70" s="34" t="s">
        <v>47</v>
      </c>
      <c r="B70" s="96">
        <v>0</v>
      </c>
      <c r="C70" s="96">
        <v>0</v>
      </c>
      <c r="D70" s="96">
        <v>0</v>
      </c>
      <c r="E70" s="96">
        <v>63.417347790000001</v>
      </c>
      <c r="F70" s="96">
        <v>41.665508709999997</v>
      </c>
      <c r="G70" s="96">
        <v>39.703765439999998</v>
      </c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1:17" hidden="1" outlineLevel="3" x14ac:dyDescent="0.2">
      <c r="A71" s="34" t="s">
        <v>52</v>
      </c>
      <c r="B71" s="96">
        <v>201.19402238999999</v>
      </c>
      <c r="C71" s="96">
        <v>227.38646333</v>
      </c>
      <c r="D71" s="96">
        <v>225.19704759000001</v>
      </c>
      <c r="E71" s="96">
        <v>190.25204337</v>
      </c>
      <c r="F71" s="96">
        <v>124.99652613000001</v>
      </c>
      <c r="G71" s="96">
        <v>119.11129631999999</v>
      </c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1:17" hidden="1" outlineLevel="3" x14ac:dyDescent="0.2">
      <c r="A72" s="34" t="s">
        <v>180</v>
      </c>
      <c r="B72" s="96">
        <v>50.063831380000003</v>
      </c>
      <c r="C72" s="96">
        <v>50.043788360000001</v>
      </c>
      <c r="D72" s="96">
        <v>175.15325915</v>
      </c>
      <c r="E72" s="96">
        <v>202.93551296999999</v>
      </c>
      <c r="F72" s="96">
        <v>133.32962782999999</v>
      </c>
      <c r="G72" s="96">
        <v>119.11129631999999</v>
      </c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1:17" hidden="1" outlineLevel="3" x14ac:dyDescent="0.2">
      <c r="A73" s="34" t="s">
        <v>83</v>
      </c>
      <c r="B73" s="96">
        <v>72.455630929999998</v>
      </c>
      <c r="C73" s="96">
        <v>72.426623300000003</v>
      </c>
      <c r="D73" s="96">
        <v>72.426623300000003</v>
      </c>
      <c r="E73" s="96">
        <v>0</v>
      </c>
      <c r="F73" s="96">
        <v>0</v>
      </c>
      <c r="G73" s="96">
        <v>0</v>
      </c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1:17" hidden="1" outlineLevel="3" x14ac:dyDescent="0.2">
      <c r="A74" s="34" t="s">
        <v>146</v>
      </c>
      <c r="B74" s="96">
        <v>0</v>
      </c>
      <c r="C74" s="96">
        <v>0</v>
      </c>
      <c r="D74" s="96">
        <v>600.52545978000001</v>
      </c>
      <c r="E74" s="96">
        <v>304.40326937999998</v>
      </c>
      <c r="F74" s="96">
        <v>199.99444181999999</v>
      </c>
      <c r="G74" s="96">
        <v>190.57807413</v>
      </c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1:17" hidden="1" outlineLevel="3" x14ac:dyDescent="0.2">
      <c r="A75" s="34" t="s">
        <v>139</v>
      </c>
      <c r="B75" s="96">
        <v>0</v>
      </c>
      <c r="C75" s="96">
        <v>0</v>
      </c>
      <c r="D75" s="96">
        <v>193.91967972</v>
      </c>
      <c r="E75" s="96">
        <v>0</v>
      </c>
      <c r="F75" s="96">
        <v>0</v>
      </c>
      <c r="G75" s="96">
        <v>0</v>
      </c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1:17" hidden="1" outlineLevel="3" x14ac:dyDescent="0.2">
      <c r="A76" s="34" t="s">
        <v>42</v>
      </c>
      <c r="B76" s="96">
        <v>0</v>
      </c>
      <c r="C76" s="96">
        <v>500.43788314</v>
      </c>
      <c r="D76" s="96">
        <v>531.71525083999995</v>
      </c>
      <c r="E76" s="96">
        <v>269.52372810999998</v>
      </c>
      <c r="F76" s="96">
        <v>10.41637718</v>
      </c>
      <c r="G76" s="96">
        <v>9.9259413599999995</v>
      </c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1:17" hidden="1" outlineLevel="3" x14ac:dyDescent="0.2">
      <c r="A77" s="34" t="s">
        <v>177</v>
      </c>
      <c r="B77" s="96">
        <v>0</v>
      </c>
      <c r="C77" s="96">
        <v>0</v>
      </c>
      <c r="D77" s="96">
        <v>519.20430376000002</v>
      </c>
      <c r="E77" s="96">
        <v>263.18199333000001</v>
      </c>
      <c r="F77" s="96">
        <v>172.91186117000001</v>
      </c>
      <c r="G77" s="96">
        <v>164.77062658</v>
      </c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1:17" hidden="1" outlineLevel="3" x14ac:dyDescent="0.2">
      <c r="A78" s="34" t="s">
        <v>150</v>
      </c>
      <c r="B78" s="96">
        <v>110.14042904</v>
      </c>
      <c r="C78" s="96">
        <v>110.0963343</v>
      </c>
      <c r="D78" s="96">
        <v>110.0963343</v>
      </c>
      <c r="E78" s="96">
        <v>27.903633020000001</v>
      </c>
      <c r="F78" s="96">
        <v>0</v>
      </c>
      <c r="G78" s="96">
        <v>0</v>
      </c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1:17" hidden="1" outlineLevel="3" x14ac:dyDescent="0.2">
      <c r="A79" s="34" t="s">
        <v>21</v>
      </c>
      <c r="B79" s="96">
        <v>90.991013539999997</v>
      </c>
      <c r="C79" s="96">
        <v>90.954585260000002</v>
      </c>
      <c r="D79" s="96">
        <v>90.954585260000002</v>
      </c>
      <c r="E79" s="96">
        <v>46.104411839999997</v>
      </c>
      <c r="F79" s="96">
        <v>0</v>
      </c>
      <c r="G79" s="96">
        <v>0</v>
      </c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1:17" ht="25.5" outlineLevel="2" collapsed="1" x14ac:dyDescent="0.2">
      <c r="A80" s="266" t="s">
        <v>8</v>
      </c>
      <c r="B80" s="196">
        <f t="shared" ref="B80:F80" si="14">SUM(B$81:B$83)</f>
        <v>812.19261182000002</v>
      </c>
      <c r="C80" s="196">
        <f t="shared" si="14"/>
        <v>780.59008257000005</v>
      </c>
      <c r="D80" s="196">
        <f t="shared" si="14"/>
        <v>749.70939290000001</v>
      </c>
      <c r="E80" s="196">
        <f t="shared" si="14"/>
        <v>399.23239088000003</v>
      </c>
      <c r="F80" s="196">
        <f t="shared" si="14"/>
        <v>210.76450316</v>
      </c>
      <c r="G80" s="196">
        <v>173.2522969</v>
      </c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1:17" hidden="1" outlineLevel="3" x14ac:dyDescent="0.2">
      <c r="A81" s="34" t="s">
        <v>10</v>
      </c>
      <c r="B81" s="96">
        <v>262.83511477000002</v>
      </c>
      <c r="C81" s="96">
        <v>262.72988865000002</v>
      </c>
      <c r="D81" s="96">
        <v>262.72988865000002</v>
      </c>
      <c r="E81" s="96">
        <v>133.17643036000001</v>
      </c>
      <c r="F81" s="96">
        <v>43.748784149999999</v>
      </c>
      <c r="G81" s="96">
        <v>20.84447686</v>
      </c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1:17" hidden="1" outlineLevel="3" x14ac:dyDescent="0.2">
      <c r="A82" s="34" t="s">
        <v>106</v>
      </c>
      <c r="B82" s="96">
        <v>549.35749705000001</v>
      </c>
      <c r="C82" s="96">
        <v>517.86019392000003</v>
      </c>
      <c r="D82" s="96">
        <v>486.97950424999999</v>
      </c>
      <c r="E82" s="96">
        <v>254.29483321999999</v>
      </c>
      <c r="F82" s="96">
        <v>160.82312705000001</v>
      </c>
      <c r="G82" s="96">
        <v>147.23793284000001</v>
      </c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1:17" hidden="1" outlineLevel="3" x14ac:dyDescent="0.2">
      <c r="A83" s="34" t="s">
        <v>30</v>
      </c>
      <c r="B83" s="96">
        <v>0</v>
      </c>
      <c r="C83" s="96">
        <v>0</v>
      </c>
      <c r="D83" s="96">
        <v>0</v>
      </c>
      <c r="E83" s="96">
        <v>11.7611273</v>
      </c>
      <c r="F83" s="96">
        <v>6.1925919599999997</v>
      </c>
      <c r="G83" s="96">
        <v>5.1698871999999998</v>
      </c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1:17" outlineLevel="2" collapsed="1" x14ac:dyDescent="0.2">
      <c r="A84" s="168" t="s">
        <v>133</v>
      </c>
      <c r="B84" s="196">
        <f t="shared" ref="B84:F84" si="15">SUM(B$85:B$85)</f>
        <v>0.11948359</v>
      </c>
      <c r="C84" s="196">
        <f t="shared" si="15"/>
        <v>0.11943576</v>
      </c>
      <c r="D84" s="196">
        <f t="shared" si="15"/>
        <v>0.11943576</v>
      </c>
      <c r="E84" s="196">
        <f t="shared" si="15"/>
        <v>6.0541369999999997E-2</v>
      </c>
      <c r="F84" s="196">
        <f t="shared" si="15"/>
        <v>3.9775980000000002E-2</v>
      </c>
      <c r="G84" s="196">
        <v>3.7903199999999998E-2</v>
      </c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1:17" hidden="1" outlineLevel="3" x14ac:dyDescent="0.2">
      <c r="A85" s="34" t="s">
        <v>175</v>
      </c>
      <c r="B85" s="96">
        <v>0.11948359</v>
      </c>
      <c r="C85" s="96">
        <v>0.11943576</v>
      </c>
      <c r="D85" s="96">
        <v>0.11943576</v>
      </c>
      <c r="E85" s="96">
        <v>6.0541369999999997E-2</v>
      </c>
      <c r="F85" s="96">
        <v>3.9775980000000002E-2</v>
      </c>
      <c r="G85" s="96">
        <v>3.7903199999999998E-2</v>
      </c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1:17" ht="15" outlineLevel="1" x14ac:dyDescent="0.2">
      <c r="A86" s="284" t="s">
        <v>80</v>
      </c>
      <c r="B86" s="285">
        <f t="shared" ref="B86:G86" si="16">B$87+B$93+B$95+B$108+B$112</f>
        <v>12967.549142820002</v>
      </c>
      <c r="C86" s="285">
        <f t="shared" si="16"/>
        <v>12521.10384765</v>
      </c>
      <c r="D86" s="285">
        <f t="shared" si="16"/>
        <v>9688.3262481500005</v>
      </c>
      <c r="E86" s="285">
        <f t="shared" si="16"/>
        <v>7986.7467252799997</v>
      </c>
      <c r="F86" s="285">
        <f t="shared" si="16"/>
        <v>9018.4619783100006</v>
      </c>
      <c r="G86" s="285">
        <f t="shared" si="16"/>
        <v>8746.8837047500001</v>
      </c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1:17" ht="25.5" outlineLevel="2" collapsed="1" x14ac:dyDescent="0.2">
      <c r="A87" s="266" t="s">
        <v>143</v>
      </c>
      <c r="B87" s="196">
        <f t="shared" ref="B87:F87" si="17">SUM(B$88:B$92)</f>
        <v>7701.5653474999999</v>
      </c>
      <c r="C87" s="196">
        <f t="shared" si="17"/>
        <v>5074.16913957</v>
      </c>
      <c r="D87" s="196">
        <f t="shared" si="17"/>
        <v>2029.9789257000002</v>
      </c>
      <c r="E87" s="196">
        <f t="shared" si="17"/>
        <v>2543.70512306</v>
      </c>
      <c r="F87" s="196">
        <f t="shared" si="17"/>
        <v>5867.9120508099995</v>
      </c>
      <c r="G87" s="196">
        <v>6136.9315796399997</v>
      </c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1:17" hidden="1" outlineLevel="3" x14ac:dyDescent="0.2">
      <c r="A88" s="34" t="s">
        <v>11</v>
      </c>
      <c r="B88" s="96">
        <v>55.477494299999996</v>
      </c>
      <c r="C88" s="96">
        <v>47.473750269999996</v>
      </c>
      <c r="D88" s="96">
        <v>39.832119560000002</v>
      </c>
      <c r="E88" s="96">
        <v>28.629790209999999</v>
      </c>
      <c r="F88" s="96">
        <v>19.026070099999998</v>
      </c>
      <c r="G88" s="96">
        <v>16.074565150000002</v>
      </c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1:17" hidden="1" outlineLevel="3" x14ac:dyDescent="0.2">
      <c r="A89" s="34" t="s">
        <v>98</v>
      </c>
      <c r="B89" s="96">
        <v>126.41275965</v>
      </c>
      <c r="C89" s="96">
        <v>113.12931542</v>
      </c>
      <c r="D89" s="96">
        <v>97.859459720000004</v>
      </c>
      <c r="E89" s="96">
        <v>88.309116990000007</v>
      </c>
      <c r="F89" s="96">
        <v>127.08577197</v>
      </c>
      <c r="G89" s="96">
        <v>272.28568898999998</v>
      </c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1:17" hidden="1" outlineLevel="3" x14ac:dyDescent="0.2">
      <c r="A90" s="34" t="s">
        <v>78</v>
      </c>
      <c r="B90" s="96">
        <v>0</v>
      </c>
      <c r="C90" s="96">
        <v>0</v>
      </c>
      <c r="D90" s="96">
        <v>0</v>
      </c>
      <c r="E90" s="96">
        <v>0</v>
      </c>
      <c r="F90" s="96">
        <v>0</v>
      </c>
      <c r="G90" s="96">
        <v>5.6790000999999997</v>
      </c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1:17" hidden="1" outlineLevel="3" x14ac:dyDescent="0.2">
      <c r="A91" s="34" t="s">
        <v>67</v>
      </c>
      <c r="B91" s="96">
        <v>158.07539581</v>
      </c>
      <c r="C91" s="96">
        <v>185.61613940999999</v>
      </c>
      <c r="D91" s="96">
        <v>243.74336708000001</v>
      </c>
      <c r="E91" s="96">
        <v>368.31129565999998</v>
      </c>
      <c r="F91" s="96">
        <v>392.44671814999998</v>
      </c>
      <c r="G91" s="96">
        <v>408.45836646999999</v>
      </c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1:17" hidden="1" outlineLevel="3" x14ac:dyDescent="0.2">
      <c r="A92" s="34" t="s">
        <v>94</v>
      </c>
      <c r="B92" s="96">
        <v>7361.59969774</v>
      </c>
      <c r="C92" s="96">
        <v>4727.9499344699998</v>
      </c>
      <c r="D92" s="96">
        <v>1648.5439793400001</v>
      </c>
      <c r="E92" s="96">
        <v>2058.4549201999998</v>
      </c>
      <c r="F92" s="96">
        <v>5329.3534905899996</v>
      </c>
      <c r="G92" s="96">
        <v>5434.4339589299998</v>
      </c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1:17" ht="25.5" outlineLevel="2" collapsed="1" x14ac:dyDescent="0.2">
      <c r="A93" s="266" t="s">
        <v>4</v>
      </c>
      <c r="B93" s="196">
        <f t="shared" ref="B93:F93" si="18">SUM(B$94:B$94)</f>
        <v>190.59356</v>
      </c>
      <c r="C93" s="196">
        <f t="shared" si="18"/>
        <v>247.83356000000001</v>
      </c>
      <c r="D93" s="196">
        <f t="shared" si="18"/>
        <v>247.83356000000001</v>
      </c>
      <c r="E93" s="196">
        <f t="shared" si="18"/>
        <v>243.69463332000001</v>
      </c>
      <c r="F93" s="196">
        <f t="shared" si="18"/>
        <v>194.95570663999999</v>
      </c>
      <c r="G93" s="196">
        <v>170.58624330000001</v>
      </c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1:17" hidden="1" outlineLevel="3" x14ac:dyDescent="0.2">
      <c r="A94" s="34" t="s">
        <v>103</v>
      </c>
      <c r="B94" s="96">
        <v>190.59356</v>
      </c>
      <c r="C94" s="96">
        <v>247.83356000000001</v>
      </c>
      <c r="D94" s="96">
        <v>247.83356000000001</v>
      </c>
      <c r="E94" s="96">
        <v>243.69463332000001</v>
      </c>
      <c r="F94" s="96">
        <v>194.95570663999999</v>
      </c>
      <c r="G94" s="96">
        <v>170.58624330000001</v>
      </c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1:17" ht="25.5" outlineLevel="2" collapsed="1" x14ac:dyDescent="0.2">
      <c r="A95" s="266" t="s">
        <v>22</v>
      </c>
      <c r="B95" s="196">
        <f t="shared" ref="B95:F95" si="19">SUM(B$96:B$107)</f>
        <v>2097.3359547500004</v>
      </c>
      <c r="C95" s="196">
        <f t="shared" si="19"/>
        <v>3670.9121526999998</v>
      </c>
      <c r="D95" s="196">
        <f t="shared" si="19"/>
        <v>3881.6497435699998</v>
      </c>
      <c r="E95" s="196">
        <f t="shared" si="19"/>
        <v>3273.3513524599998</v>
      </c>
      <c r="F95" s="196">
        <f t="shared" si="19"/>
        <v>2842.73560193</v>
      </c>
      <c r="G95" s="196">
        <v>2324.2819954900001</v>
      </c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1:17" hidden="1" outlineLevel="3" x14ac:dyDescent="0.2">
      <c r="A96" s="34" t="s">
        <v>38</v>
      </c>
      <c r="B96" s="96">
        <v>64.444998620000007</v>
      </c>
      <c r="C96" s="96">
        <v>43.94333331</v>
      </c>
      <c r="D96" s="96">
        <v>23.023332</v>
      </c>
      <c r="E96" s="96">
        <v>0</v>
      </c>
      <c r="F96" s="96">
        <v>0</v>
      </c>
      <c r="G96" s="96">
        <v>0</v>
      </c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1:17" hidden="1" outlineLevel="3" x14ac:dyDescent="0.2">
      <c r="A97" s="34" t="s">
        <v>66</v>
      </c>
      <c r="B97" s="96">
        <v>240.49725075999999</v>
      </c>
      <c r="C97" s="96">
        <v>196.78642902999999</v>
      </c>
      <c r="D97" s="96">
        <v>154.65415623000001</v>
      </c>
      <c r="E97" s="96">
        <v>91.034062160000005</v>
      </c>
      <c r="F97" s="96">
        <v>40.77388535</v>
      </c>
      <c r="G97" s="96">
        <v>0</v>
      </c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1:17" hidden="1" outlineLevel="3" x14ac:dyDescent="0.2">
      <c r="A98" s="34" t="s">
        <v>100</v>
      </c>
      <c r="B98" s="96">
        <v>150</v>
      </c>
      <c r="C98" s="96">
        <v>150</v>
      </c>
      <c r="D98" s="96">
        <v>150</v>
      </c>
      <c r="E98" s="96">
        <v>0</v>
      </c>
      <c r="F98" s="96">
        <v>0</v>
      </c>
      <c r="G98" s="96">
        <v>0</v>
      </c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1:17" hidden="1" outlineLevel="3" x14ac:dyDescent="0.2">
      <c r="A99" s="34" t="s">
        <v>137</v>
      </c>
      <c r="B99" s="96">
        <v>302.39999999999998</v>
      </c>
      <c r="C99" s="96">
        <v>252</v>
      </c>
      <c r="D99" s="96">
        <v>201.6</v>
      </c>
      <c r="E99" s="96">
        <v>151.19999999999999</v>
      </c>
      <c r="F99" s="96">
        <v>100.8</v>
      </c>
      <c r="G99" s="96">
        <v>0</v>
      </c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1:17" hidden="1" outlineLevel="3" x14ac:dyDescent="0.2">
      <c r="A100" s="34" t="s">
        <v>14</v>
      </c>
      <c r="B100" s="96">
        <v>57.142857999999997</v>
      </c>
      <c r="C100" s="96">
        <v>42.857143999999998</v>
      </c>
      <c r="D100" s="96">
        <v>28.571429999999999</v>
      </c>
      <c r="E100" s="96">
        <v>14.285716000000001</v>
      </c>
      <c r="F100" s="96">
        <v>0</v>
      </c>
      <c r="G100" s="96">
        <v>0</v>
      </c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1:17" hidden="1" outlineLevel="3" x14ac:dyDescent="0.2">
      <c r="A101" s="34" t="s">
        <v>123</v>
      </c>
      <c r="B101" s="96">
        <v>98.600847369999997</v>
      </c>
      <c r="C101" s="96">
        <v>89.644400360000006</v>
      </c>
      <c r="D101" s="96">
        <v>82.193298060000004</v>
      </c>
      <c r="E101" s="96">
        <v>62.204700440000003</v>
      </c>
      <c r="F101" s="96">
        <v>46.435500140000002</v>
      </c>
      <c r="G101" s="96">
        <v>43.444350489999998</v>
      </c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1:17" hidden="1" outlineLevel="3" x14ac:dyDescent="0.2">
      <c r="A102" s="34" t="s">
        <v>171</v>
      </c>
      <c r="B102" s="96">
        <v>440.8</v>
      </c>
      <c r="C102" s="96">
        <v>440.8</v>
      </c>
      <c r="D102" s="96">
        <v>293.866668</v>
      </c>
      <c r="E102" s="96">
        <v>146.933336</v>
      </c>
      <c r="F102" s="96">
        <v>0</v>
      </c>
      <c r="G102" s="96">
        <v>0</v>
      </c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1:17" hidden="1" outlineLevel="3" x14ac:dyDescent="0.2">
      <c r="A103" s="34" t="s">
        <v>155</v>
      </c>
      <c r="B103" s="96">
        <v>0</v>
      </c>
      <c r="C103" s="96">
        <v>0</v>
      </c>
      <c r="D103" s="96">
        <v>500</v>
      </c>
      <c r="E103" s="96">
        <v>500</v>
      </c>
      <c r="F103" s="96">
        <v>500</v>
      </c>
      <c r="G103" s="96">
        <v>500</v>
      </c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1:17" hidden="1" outlineLevel="3" x14ac:dyDescent="0.2">
      <c r="A104" s="34" t="s">
        <v>71</v>
      </c>
      <c r="B104" s="96">
        <v>0</v>
      </c>
      <c r="C104" s="96">
        <v>57.930846000000003</v>
      </c>
      <c r="D104" s="96">
        <v>85</v>
      </c>
      <c r="E104" s="96">
        <v>85</v>
      </c>
      <c r="F104" s="96">
        <v>72.08</v>
      </c>
      <c r="G104" s="96">
        <v>65.62</v>
      </c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1:17" hidden="1" outlineLevel="3" x14ac:dyDescent="0.2">
      <c r="A105" s="34" t="s">
        <v>74</v>
      </c>
      <c r="B105" s="96">
        <v>0</v>
      </c>
      <c r="C105" s="96">
        <v>1500</v>
      </c>
      <c r="D105" s="96">
        <v>1552.1238949999999</v>
      </c>
      <c r="E105" s="96">
        <v>1552.1238949999999</v>
      </c>
      <c r="F105" s="96">
        <v>1552.1238949999999</v>
      </c>
      <c r="G105" s="96">
        <v>1552.1238949999999</v>
      </c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1:17" hidden="1" outlineLevel="3" x14ac:dyDescent="0.2">
      <c r="A106" s="34" t="s">
        <v>160</v>
      </c>
      <c r="B106" s="96">
        <v>107.45</v>
      </c>
      <c r="C106" s="96">
        <v>260.95</v>
      </c>
      <c r="D106" s="96">
        <v>228.33125000000001</v>
      </c>
      <c r="E106" s="96">
        <v>195.71250000000001</v>
      </c>
      <c r="F106" s="96">
        <v>163.09375</v>
      </c>
      <c r="G106" s="96">
        <v>163.09375</v>
      </c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1:17" hidden="1" outlineLevel="3" x14ac:dyDescent="0.2">
      <c r="A107" s="34" t="s">
        <v>31</v>
      </c>
      <c r="B107" s="96">
        <v>636</v>
      </c>
      <c r="C107" s="96">
        <v>636</v>
      </c>
      <c r="D107" s="96">
        <v>582.28571427999998</v>
      </c>
      <c r="E107" s="96">
        <v>474.85714286000001</v>
      </c>
      <c r="F107" s="96">
        <v>367.42857143999998</v>
      </c>
      <c r="G107" s="96">
        <v>0</v>
      </c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1:17" ht="25.5" outlineLevel="2" collapsed="1" x14ac:dyDescent="0.2">
      <c r="A108" s="266" t="s">
        <v>144</v>
      </c>
      <c r="B108" s="196">
        <f t="shared" ref="B108:F108" si="20">SUM(B$109:B$111)</f>
        <v>2853.0169999999998</v>
      </c>
      <c r="C108" s="196">
        <f t="shared" si="20"/>
        <v>3403.0169999999998</v>
      </c>
      <c r="D108" s="196">
        <f t="shared" si="20"/>
        <v>3403.0169999999998</v>
      </c>
      <c r="E108" s="196">
        <f t="shared" si="20"/>
        <v>1808</v>
      </c>
      <c r="F108" s="196">
        <f t="shared" si="20"/>
        <v>0</v>
      </c>
      <c r="G108" s="196">
        <v>0</v>
      </c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1:17" hidden="1" outlineLevel="3" x14ac:dyDescent="0.2">
      <c r="A109" s="34" t="s">
        <v>15</v>
      </c>
      <c r="B109" s="96">
        <v>0</v>
      </c>
      <c r="C109" s="96">
        <v>550</v>
      </c>
      <c r="D109" s="96">
        <v>550</v>
      </c>
      <c r="E109" s="96">
        <v>550</v>
      </c>
      <c r="F109" s="96">
        <v>0</v>
      </c>
      <c r="G109" s="96">
        <v>0</v>
      </c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1:17" hidden="1" outlineLevel="3" x14ac:dyDescent="0.2">
      <c r="A110" s="34" t="s">
        <v>156</v>
      </c>
      <c r="B110" s="96">
        <v>1258</v>
      </c>
      <c r="C110" s="96">
        <v>1258</v>
      </c>
      <c r="D110" s="96">
        <v>1258</v>
      </c>
      <c r="E110" s="96">
        <v>1258</v>
      </c>
      <c r="F110" s="96">
        <v>0</v>
      </c>
      <c r="G110" s="96">
        <v>0</v>
      </c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1:17" hidden="1" outlineLevel="3" x14ac:dyDescent="0.2">
      <c r="A111" s="34" t="s">
        <v>124</v>
      </c>
      <c r="B111" s="96">
        <v>1595.0170000000001</v>
      </c>
      <c r="C111" s="96">
        <v>1595.0170000000001</v>
      </c>
      <c r="D111" s="96">
        <v>1595.0170000000001</v>
      </c>
      <c r="E111" s="96">
        <v>0</v>
      </c>
      <c r="F111" s="96">
        <v>0</v>
      </c>
      <c r="G111" s="96">
        <v>0</v>
      </c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1:17" outlineLevel="2" collapsed="1" x14ac:dyDescent="0.2">
      <c r="A112" s="168" t="s">
        <v>6</v>
      </c>
      <c r="B112" s="196">
        <f t="shared" ref="B112:F112" si="21">SUM(B$113:B$113)</f>
        <v>125.03728056999999</v>
      </c>
      <c r="C112" s="196">
        <f t="shared" si="21"/>
        <v>125.17199538</v>
      </c>
      <c r="D112" s="196">
        <f t="shared" si="21"/>
        <v>125.84701887999999</v>
      </c>
      <c r="E112" s="196">
        <f t="shared" si="21"/>
        <v>117.99561644000001</v>
      </c>
      <c r="F112" s="196">
        <f t="shared" si="21"/>
        <v>112.85861893000001</v>
      </c>
      <c r="G112" s="196">
        <v>115.08388632</v>
      </c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1:17" hidden="1" outlineLevel="3" x14ac:dyDescent="0.2">
      <c r="A113" s="34" t="s">
        <v>94</v>
      </c>
      <c r="B113" s="96">
        <v>125.03728056999999</v>
      </c>
      <c r="C113" s="96">
        <v>125.17199538</v>
      </c>
      <c r="D113" s="96">
        <v>125.84701887999999</v>
      </c>
      <c r="E113" s="96">
        <v>117.99561644000001</v>
      </c>
      <c r="F113" s="96">
        <v>112.85861893000001</v>
      </c>
      <c r="G113" s="96">
        <v>115.08388632</v>
      </c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1:17" x14ac:dyDescent="0.2">
      <c r="B114" s="105"/>
      <c r="C114" s="105"/>
      <c r="D114" s="105"/>
      <c r="E114" s="105"/>
      <c r="F114" s="105"/>
      <c r="G114" s="105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1:17" x14ac:dyDescent="0.2">
      <c r="B115" s="105"/>
      <c r="C115" s="105"/>
      <c r="D115" s="105"/>
      <c r="E115" s="105"/>
      <c r="F115" s="105"/>
      <c r="G115" s="105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1:17" x14ac:dyDescent="0.2">
      <c r="B116" s="105"/>
      <c r="C116" s="105"/>
      <c r="D116" s="105"/>
      <c r="E116" s="105"/>
      <c r="F116" s="105"/>
      <c r="G116" s="105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1:17" x14ac:dyDescent="0.2">
      <c r="B117" s="105"/>
      <c r="C117" s="105"/>
      <c r="D117" s="105"/>
      <c r="E117" s="105"/>
      <c r="F117" s="105"/>
      <c r="G117" s="105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1:17" x14ac:dyDescent="0.2">
      <c r="B118" s="105"/>
      <c r="C118" s="105"/>
      <c r="D118" s="105"/>
      <c r="E118" s="105"/>
      <c r="F118" s="105"/>
      <c r="G118" s="105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1:17" x14ac:dyDescent="0.2">
      <c r="B119" s="105"/>
      <c r="C119" s="105"/>
      <c r="D119" s="105"/>
      <c r="E119" s="105"/>
      <c r="F119" s="105"/>
      <c r="G119" s="105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1:17" x14ac:dyDescent="0.2">
      <c r="B120" s="105"/>
      <c r="C120" s="105"/>
      <c r="D120" s="105"/>
      <c r="E120" s="105"/>
      <c r="F120" s="105"/>
      <c r="G120" s="105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1:17" x14ac:dyDescent="0.2">
      <c r="B121" s="105"/>
      <c r="C121" s="105"/>
      <c r="D121" s="105"/>
      <c r="E121" s="105"/>
      <c r="F121" s="105"/>
      <c r="G121" s="105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1:17" x14ac:dyDescent="0.2">
      <c r="B122" s="105"/>
      <c r="C122" s="105"/>
      <c r="D122" s="105"/>
      <c r="E122" s="105"/>
      <c r="F122" s="105"/>
      <c r="G122" s="105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1:17" x14ac:dyDescent="0.2">
      <c r="B123" s="105"/>
      <c r="C123" s="105"/>
      <c r="D123" s="105"/>
      <c r="E123" s="105"/>
      <c r="F123" s="105"/>
      <c r="G123" s="105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1:17" x14ac:dyDescent="0.2">
      <c r="B124" s="105"/>
      <c r="C124" s="105"/>
      <c r="D124" s="105"/>
      <c r="E124" s="105"/>
      <c r="F124" s="105"/>
      <c r="G124" s="105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1:17" x14ac:dyDescent="0.2">
      <c r="B125" s="105"/>
      <c r="C125" s="105"/>
      <c r="D125" s="105"/>
      <c r="E125" s="105"/>
      <c r="F125" s="105"/>
      <c r="G125" s="105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1:17" x14ac:dyDescent="0.2">
      <c r="B126" s="105"/>
      <c r="C126" s="105"/>
      <c r="D126" s="105"/>
      <c r="E126" s="105"/>
      <c r="F126" s="105"/>
      <c r="G126" s="105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1:17" x14ac:dyDescent="0.2">
      <c r="B127" s="105"/>
      <c r="C127" s="105"/>
      <c r="D127" s="105"/>
      <c r="E127" s="105"/>
      <c r="F127" s="105"/>
      <c r="G127" s="105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1:17" x14ac:dyDescent="0.2">
      <c r="B128" s="105"/>
      <c r="C128" s="105"/>
      <c r="D128" s="105"/>
      <c r="E128" s="105"/>
      <c r="F128" s="105"/>
      <c r="G128" s="105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05"/>
      <c r="E129" s="105"/>
      <c r="F129" s="105"/>
      <c r="G129" s="105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05"/>
      <c r="E130" s="105"/>
      <c r="F130" s="105"/>
      <c r="G130" s="105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05"/>
      <c r="E131" s="105"/>
      <c r="F131" s="105"/>
      <c r="G131" s="105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05"/>
      <c r="E132" s="105"/>
      <c r="F132" s="105"/>
      <c r="G132" s="105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05"/>
      <c r="E133" s="105"/>
      <c r="F133" s="105"/>
      <c r="G133" s="105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05"/>
      <c r="E134" s="105"/>
      <c r="F134" s="105"/>
      <c r="G134" s="105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05"/>
      <c r="E135" s="105"/>
      <c r="F135" s="105"/>
      <c r="G135" s="105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05"/>
      <c r="E136" s="105"/>
      <c r="F136" s="105"/>
      <c r="G136" s="105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05"/>
      <c r="E137" s="105"/>
      <c r="F137" s="105"/>
      <c r="G137" s="105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05"/>
      <c r="E138" s="105"/>
      <c r="F138" s="105"/>
      <c r="G138" s="105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05"/>
      <c r="E139" s="105"/>
      <c r="F139" s="105"/>
      <c r="G139" s="105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05"/>
      <c r="E140" s="105"/>
      <c r="F140" s="105"/>
      <c r="G140" s="105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05"/>
      <c r="E141" s="105"/>
      <c r="F141" s="105"/>
      <c r="G141" s="105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05"/>
      <c r="E142" s="105"/>
      <c r="F142" s="105"/>
      <c r="G142" s="105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05"/>
      <c r="E143" s="105"/>
      <c r="F143" s="105"/>
      <c r="G143" s="105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05"/>
      <c r="E144" s="105"/>
      <c r="F144" s="105"/>
      <c r="G144" s="105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05"/>
      <c r="E145" s="105"/>
      <c r="F145" s="105"/>
      <c r="G145" s="105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05"/>
      <c r="E146" s="105"/>
      <c r="F146" s="105"/>
      <c r="G146" s="105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05"/>
      <c r="E147" s="105"/>
      <c r="F147" s="105"/>
      <c r="G147" s="105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05"/>
      <c r="E148" s="105"/>
      <c r="F148" s="105"/>
      <c r="G148" s="105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05"/>
      <c r="E149" s="105"/>
      <c r="F149" s="105"/>
      <c r="G149" s="105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05"/>
      <c r="E150" s="105"/>
      <c r="F150" s="105"/>
      <c r="G150" s="105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05"/>
      <c r="E151" s="105"/>
      <c r="F151" s="105"/>
      <c r="G151" s="105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05"/>
      <c r="E152" s="105"/>
      <c r="F152" s="105"/>
      <c r="G152" s="105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05"/>
      <c r="E153" s="105"/>
      <c r="F153" s="105"/>
      <c r="G153" s="105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05"/>
      <c r="E154" s="105"/>
      <c r="F154" s="105"/>
      <c r="G154" s="105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05"/>
      <c r="E155" s="105"/>
      <c r="F155" s="105"/>
      <c r="G155" s="105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05"/>
      <c r="E156" s="105"/>
      <c r="F156" s="105"/>
      <c r="G156" s="105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05"/>
      <c r="E157" s="105"/>
      <c r="F157" s="105"/>
      <c r="G157" s="105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05"/>
      <c r="E158" s="105"/>
      <c r="F158" s="105"/>
      <c r="G158" s="105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05"/>
      <c r="E159" s="105"/>
      <c r="F159" s="105"/>
      <c r="G159" s="105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05"/>
      <c r="E160" s="105"/>
      <c r="F160" s="105"/>
      <c r="G160" s="105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05"/>
      <c r="E161" s="105"/>
      <c r="F161" s="105"/>
      <c r="G161" s="105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05"/>
      <c r="E162" s="105"/>
      <c r="F162" s="105"/>
      <c r="G162" s="105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05"/>
      <c r="E163" s="105"/>
      <c r="F163" s="105"/>
      <c r="G163" s="105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05"/>
      <c r="E164" s="105"/>
      <c r="F164" s="105"/>
      <c r="G164" s="105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05"/>
      <c r="E165" s="105"/>
      <c r="F165" s="105"/>
      <c r="G165" s="105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05"/>
      <c r="E166" s="105"/>
      <c r="F166" s="105"/>
      <c r="G166" s="105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05"/>
      <c r="E167" s="105"/>
      <c r="F167" s="105"/>
      <c r="G167" s="105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05"/>
      <c r="E168" s="105"/>
      <c r="F168" s="105"/>
      <c r="G168" s="105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</sheetData>
  <mergeCells count="1">
    <mergeCell ref="A2:G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60"/>
    <outlinePr applyStyles="1" summaryBelow="0"/>
    <pageSetUpPr fitToPage="1"/>
  </sheetPr>
  <dimension ref="A1:S247"/>
  <sheetViews>
    <sheetView workbookViewId="0">
      <selection activeCell="P40" sqref="P40"/>
    </sheetView>
  </sheetViews>
  <sheetFormatPr defaultRowHeight="12.75" x14ac:dyDescent="0.2"/>
  <cols>
    <col min="1" max="1" width="58.140625" style="92" bestFit="1" customWidth="1"/>
    <col min="2" max="2" width="12.42578125" style="84" bestFit="1" customWidth="1"/>
    <col min="3" max="3" width="13.5703125" style="84" bestFit="1" customWidth="1"/>
    <col min="4" max="4" width="10.28515625" style="138" customWidth="1"/>
    <col min="5" max="6" width="13.5703125" style="84" bestFit="1" customWidth="1"/>
    <col min="7" max="7" width="10.28515625" style="138" customWidth="1"/>
    <col min="8" max="8" width="12.7109375" style="84" hidden="1" customWidth="1"/>
    <col min="9" max="9" width="13.7109375" style="84" bestFit="1" customWidth="1"/>
    <col min="10" max="16384" width="9.140625" style="92"/>
  </cols>
  <sheetData>
    <row r="1" spans="1:19" x14ac:dyDescent="0.2">
      <c r="A1" s="80"/>
      <c r="B1" s="253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C1" s="254"/>
      <c r="D1" s="254"/>
      <c r="E1" s="254"/>
    </row>
    <row r="2" spans="1:19" ht="38.25" customHeight="1" x14ac:dyDescent="0.3">
      <c r="A2" s="255" t="s">
        <v>141</v>
      </c>
      <c r="B2" s="3"/>
      <c r="C2" s="3"/>
      <c r="D2" s="3"/>
      <c r="E2" s="3"/>
      <c r="F2" s="3"/>
      <c r="G2" s="3"/>
      <c r="H2" s="3"/>
      <c r="I2" s="3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x14ac:dyDescent="0.2">
      <c r="A3" s="80"/>
    </row>
    <row r="4" spans="1:19" s="29" customFormat="1" x14ac:dyDescent="0.2">
      <c r="B4" s="21"/>
      <c r="C4" s="21"/>
      <c r="D4" s="73"/>
      <c r="E4" s="21"/>
      <c r="F4" s="21"/>
      <c r="G4" s="73"/>
      <c r="H4" s="21" t="s">
        <v>179</v>
      </c>
      <c r="I4" s="29" t="str">
        <f>VALVAL</f>
        <v>млн. одиниць</v>
      </c>
    </row>
    <row r="5" spans="1:19" s="225" customFormat="1" x14ac:dyDescent="0.2">
      <c r="A5" s="131"/>
      <c r="B5" s="247">
        <v>42369</v>
      </c>
      <c r="C5" s="248"/>
      <c r="D5" s="249"/>
      <c r="E5" s="247">
        <v>42490</v>
      </c>
      <c r="F5" s="248"/>
      <c r="G5" s="249"/>
      <c r="H5" s="44"/>
      <c r="I5" s="44"/>
    </row>
    <row r="6" spans="1:19" s="206" customFormat="1" x14ac:dyDescent="0.2">
      <c r="A6" s="63"/>
      <c r="B6" s="119" t="s">
        <v>173</v>
      </c>
      <c r="C6" s="119" t="s">
        <v>3</v>
      </c>
      <c r="D6" s="167" t="s">
        <v>68</v>
      </c>
      <c r="E6" s="119" t="s">
        <v>173</v>
      </c>
      <c r="F6" s="119" t="s">
        <v>3</v>
      </c>
      <c r="G6" s="167" t="s">
        <v>68</v>
      </c>
      <c r="H6" s="119" t="s">
        <v>68</v>
      </c>
      <c r="I6" s="119" t="s">
        <v>149</v>
      </c>
    </row>
    <row r="7" spans="1:19" s="233" customFormat="1" ht="15" x14ac:dyDescent="0.2">
      <c r="A7" s="14" t="s">
        <v>172</v>
      </c>
      <c r="B7" s="224">
        <f t="shared" ref="B7:G7" si="0">SUM(B$8+ B$9)</f>
        <v>65505.68611232</v>
      </c>
      <c r="C7" s="224">
        <f t="shared" si="0"/>
        <v>1572180.1589905</v>
      </c>
      <c r="D7" s="30">
        <f t="shared" si="0"/>
        <v>1</v>
      </c>
      <c r="E7" s="224">
        <f t="shared" si="0"/>
        <v>67090.705344239992</v>
      </c>
      <c r="F7" s="224">
        <f t="shared" si="0"/>
        <v>1689781.9286986501</v>
      </c>
      <c r="G7" s="30">
        <f t="shared" si="0"/>
        <v>1</v>
      </c>
      <c r="H7" s="224"/>
      <c r="I7" s="224">
        <f>SUM(I$8+ I$9)</f>
        <v>0</v>
      </c>
    </row>
    <row r="8" spans="1:19" s="165" customFormat="1" x14ac:dyDescent="0.2">
      <c r="A8" s="148" t="s">
        <v>75</v>
      </c>
      <c r="B8" s="146">
        <v>55593.105028710001</v>
      </c>
      <c r="C8" s="146">
        <v>1334271.60129128</v>
      </c>
      <c r="D8" s="197">
        <v>0.84867599999999999</v>
      </c>
      <c r="E8" s="146">
        <v>57527.329978679998</v>
      </c>
      <c r="F8" s="146">
        <v>1448913.7072791101</v>
      </c>
      <c r="G8" s="197">
        <v>0.857456</v>
      </c>
      <c r="H8" s="146">
        <v>8.7799999999999996E-3</v>
      </c>
      <c r="I8" s="146">
        <v>-21.4</v>
      </c>
    </row>
    <row r="9" spans="1:19" s="165" customFormat="1" x14ac:dyDescent="0.2">
      <c r="A9" s="148" t="s">
        <v>113</v>
      </c>
      <c r="B9" s="146">
        <v>9912.5810836100009</v>
      </c>
      <c r="C9" s="146">
        <v>237908.55769921999</v>
      </c>
      <c r="D9" s="197">
        <v>0.15132399999999999</v>
      </c>
      <c r="E9" s="146">
        <v>9563.3753655599994</v>
      </c>
      <c r="F9" s="146">
        <v>240868.22141954</v>
      </c>
      <c r="G9" s="197">
        <v>0.142544</v>
      </c>
      <c r="H9" s="146">
        <v>-8.7799999999999996E-3</v>
      </c>
      <c r="I9" s="146">
        <v>21.4</v>
      </c>
    </row>
    <row r="10" spans="1:19" x14ac:dyDescent="0.2">
      <c r="B10" s="105"/>
      <c r="C10" s="105"/>
      <c r="D10" s="156"/>
      <c r="E10" s="105"/>
      <c r="F10" s="105"/>
      <c r="G10" s="156"/>
      <c r="H10" s="105"/>
      <c r="I10" s="105"/>
      <c r="J10" s="112"/>
      <c r="K10" s="112"/>
      <c r="L10" s="112"/>
      <c r="M10" s="112"/>
      <c r="N10" s="112"/>
      <c r="O10" s="112"/>
      <c r="P10" s="112"/>
      <c r="Q10" s="112"/>
    </row>
    <row r="11" spans="1:19" x14ac:dyDescent="0.2">
      <c r="B11" s="105"/>
      <c r="C11" s="105"/>
      <c r="D11" s="156"/>
      <c r="E11" s="105"/>
      <c r="F11" s="105"/>
      <c r="G11" s="156"/>
      <c r="H11" s="105"/>
      <c r="I11" s="105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B12" s="105"/>
      <c r="C12" s="105"/>
      <c r="D12" s="156"/>
      <c r="E12" s="105"/>
      <c r="F12" s="105"/>
      <c r="G12" s="156"/>
      <c r="H12" s="105"/>
      <c r="I12" s="105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B13" s="105"/>
      <c r="C13" s="105"/>
      <c r="D13" s="156"/>
      <c r="E13" s="105"/>
      <c r="F13" s="105"/>
      <c r="G13" s="156"/>
      <c r="H13" s="105"/>
      <c r="I13" s="105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B14" s="105"/>
      <c r="C14" s="105"/>
      <c r="D14" s="156"/>
      <c r="E14" s="105"/>
      <c r="F14" s="105"/>
      <c r="G14" s="156"/>
      <c r="H14" s="105"/>
      <c r="I14" s="105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05"/>
      <c r="C15" s="105"/>
      <c r="D15" s="156"/>
      <c r="E15" s="105"/>
      <c r="F15" s="105"/>
      <c r="G15" s="156"/>
      <c r="H15" s="105"/>
      <c r="I15" s="105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05"/>
      <c r="C16" s="105"/>
      <c r="D16" s="156"/>
      <c r="E16" s="105"/>
      <c r="F16" s="105"/>
      <c r="G16" s="156"/>
      <c r="H16" s="105"/>
      <c r="I16" s="105"/>
      <c r="J16" s="112"/>
      <c r="K16" s="112"/>
      <c r="L16" s="112"/>
      <c r="M16" s="112"/>
      <c r="N16" s="112"/>
      <c r="O16" s="112"/>
      <c r="P16" s="112"/>
      <c r="Q16" s="112"/>
    </row>
    <row r="17" spans="2:17" x14ac:dyDescent="0.2">
      <c r="B17" s="105"/>
      <c r="C17" s="105"/>
      <c r="D17" s="156"/>
      <c r="E17" s="105"/>
      <c r="F17" s="105"/>
      <c r="G17" s="156"/>
      <c r="H17" s="105"/>
      <c r="I17" s="105"/>
      <c r="J17" s="112"/>
      <c r="K17" s="112"/>
      <c r="L17" s="112"/>
      <c r="M17" s="112"/>
      <c r="N17" s="112"/>
      <c r="O17" s="112"/>
      <c r="P17" s="112"/>
      <c r="Q17" s="112"/>
    </row>
    <row r="18" spans="2:17" x14ac:dyDescent="0.2">
      <c r="B18" s="105"/>
      <c r="C18" s="105"/>
      <c r="D18" s="156"/>
      <c r="E18" s="105"/>
      <c r="F18" s="105"/>
      <c r="G18" s="156"/>
      <c r="H18" s="105"/>
      <c r="I18" s="105"/>
      <c r="J18" s="112"/>
      <c r="K18" s="112"/>
      <c r="L18" s="112"/>
      <c r="M18" s="112"/>
      <c r="N18" s="112"/>
      <c r="O18" s="112"/>
      <c r="P18" s="112"/>
      <c r="Q18" s="112"/>
    </row>
    <row r="19" spans="2:17" x14ac:dyDescent="0.2">
      <c r="B19" s="105"/>
      <c r="C19" s="105"/>
      <c r="D19" s="156"/>
      <c r="E19" s="105"/>
      <c r="F19" s="105"/>
      <c r="G19" s="156"/>
      <c r="H19" s="105"/>
      <c r="I19" s="105"/>
      <c r="J19" s="112"/>
      <c r="K19" s="112"/>
      <c r="L19" s="112"/>
      <c r="M19" s="112"/>
      <c r="N19" s="112"/>
      <c r="O19" s="112"/>
      <c r="P19" s="112"/>
      <c r="Q19" s="112"/>
    </row>
    <row r="20" spans="2:17" x14ac:dyDescent="0.2">
      <c r="B20" s="105"/>
      <c r="C20" s="105"/>
      <c r="D20" s="156"/>
      <c r="E20" s="105"/>
      <c r="F20" s="105"/>
      <c r="G20" s="156"/>
      <c r="H20" s="105"/>
      <c r="I20" s="105"/>
      <c r="J20" s="112"/>
      <c r="K20" s="112"/>
      <c r="L20" s="112"/>
      <c r="M20" s="112"/>
      <c r="N20" s="112"/>
      <c r="O20" s="112"/>
      <c r="P20" s="112"/>
      <c r="Q20" s="112"/>
    </row>
    <row r="21" spans="2:17" x14ac:dyDescent="0.2">
      <c r="B21" s="105"/>
      <c r="C21" s="105"/>
      <c r="D21" s="156"/>
      <c r="E21" s="105"/>
      <c r="F21" s="105"/>
      <c r="G21" s="156"/>
      <c r="H21" s="105"/>
      <c r="I21" s="105"/>
      <c r="J21" s="112"/>
      <c r="K21" s="112"/>
      <c r="L21" s="112"/>
      <c r="M21" s="112"/>
      <c r="N21" s="112"/>
      <c r="O21" s="112"/>
      <c r="P21" s="112"/>
      <c r="Q21" s="112"/>
    </row>
    <row r="22" spans="2:17" x14ac:dyDescent="0.2">
      <c r="B22" s="105"/>
      <c r="C22" s="105"/>
      <c r="D22" s="156"/>
      <c r="E22" s="105"/>
      <c r="F22" s="105"/>
      <c r="G22" s="156"/>
      <c r="H22" s="105"/>
      <c r="I22" s="105"/>
      <c r="J22" s="112"/>
      <c r="K22" s="112"/>
      <c r="L22" s="112"/>
      <c r="M22" s="112"/>
      <c r="N22" s="112"/>
      <c r="O22" s="112"/>
      <c r="P22" s="112"/>
      <c r="Q22" s="112"/>
    </row>
    <row r="23" spans="2:17" x14ac:dyDescent="0.2">
      <c r="B23" s="105"/>
      <c r="C23" s="105"/>
      <c r="D23" s="156"/>
      <c r="E23" s="105"/>
      <c r="F23" s="105"/>
      <c r="G23" s="156"/>
      <c r="H23" s="105"/>
      <c r="I23" s="105"/>
      <c r="J23" s="112"/>
      <c r="K23" s="112"/>
      <c r="L23" s="112"/>
      <c r="M23" s="112"/>
      <c r="N23" s="112"/>
      <c r="O23" s="112"/>
      <c r="P23" s="112"/>
      <c r="Q23" s="112"/>
    </row>
    <row r="24" spans="2:17" x14ac:dyDescent="0.2">
      <c r="B24" s="105"/>
      <c r="C24" s="105"/>
      <c r="D24" s="156"/>
      <c r="E24" s="105"/>
      <c r="F24" s="105"/>
      <c r="G24" s="156"/>
      <c r="H24" s="105"/>
      <c r="I24" s="105"/>
      <c r="J24" s="112"/>
      <c r="K24" s="112"/>
      <c r="L24" s="112"/>
      <c r="M24" s="112"/>
      <c r="N24" s="112"/>
      <c r="O24" s="112"/>
      <c r="P24" s="112"/>
      <c r="Q24" s="112"/>
    </row>
    <row r="25" spans="2:17" x14ac:dyDescent="0.2">
      <c r="B25" s="105"/>
      <c r="C25" s="105"/>
      <c r="D25" s="156"/>
      <c r="E25" s="105"/>
      <c r="F25" s="105"/>
      <c r="G25" s="156"/>
      <c r="H25" s="105"/>
      <c r="I25" s="105"/>
      <c r="J25" s="112"/>
      <c r="K25" s="112"/>
      <c r="L25" s="112"/>
      <c r="M25" s="112"/>
      <c r="N25" s="112"/>
      <c r="O25" s="112"/>
      <c r="P25" s="112"/>
      <c r="Q25" s="112"/>
    </row>
    <row r="26" spans="2:17" x14ac:dyDescent="0.2">
      <c r="B26" s="105"/>
      <c r="C26" s="105"/>
      <c r="D26" s="156"/>
      <c r="E26" s="105"/>
      <c r="F26" s="105"/>
      <c r="G26" s="156"/>
      <c r="H26" s="105"/>
      <c r="I26" s="105"/>
      <c r="J26" s="112"/>
      <c r="K26" s="112"/>
      <c r="L26" s="112"/>
      <c r="M26" s="112"/>
      <c r="N26" s="112"/>
      <c r="O26" s="112"/>
      <c r="P26" s="112"/>
      <c r="Q26" s="112"/>
    </row>
    <row r="27" spans="2:17" x14ac:dyDescent="0.2">
      <c r="B27" s="105"/>
      <c r="C27" s="105"/>
      <c r="D27" s="156"/>
      <c r="E27" s="105"/>
      <c r="F27" s="105"/>
      <c r="G27" s="156"/>
      <c r="H27" s="105"/>
      <c r="I27" s="105"/>
      <c r="J27" s="112"/>
      <c r="K27" s="112"/>
      <c r="L27" s="112"/>
      <c r="M27" s="112"/>
      <c r="N27" s="112"/>
      <c r="O27" s="112"/>
      <c r="P27" s="112"/>
      <c r="Q27" s="112"/>
    </row>
    <row r="28" spans="2:17" x14ac:dyDescent="0.2">
      <c r="B28" s="105"/>
      <c r="C28" s="105"/>
      <c r="D28" s="156"/>
      <c r="E28" s="105"/>
      <c r="F28" s="105"/>
      <c r="G28" s="156"/>
      <c r="H28" s="105"/>
      <c r="I28" s="105"/>
      <c r="J28" s="112"/>
      <c r="K28" s="112"/>
      <c r="L28" s="112"/>
      <c r="M28" s="112"/>
      <c r="N28" s="112"/>
      <c r="O28" s="112"/>
      <c r="P28" s="112"/>
      <c r="Q28" s="112"/>
    </row>
    <row r="29" spans="2:17" x14ac:dyDescent="0.2">
      <c r="B29" s="105"/>
      <c r="C29" s="105"/>
      <c r="D29" s="156"/>
      <c r="E29" s="105"/>
      <c r="F29" s="105"/>
      <c r="G29" s="156"/>
      <c r="H29" s="105"/>
      <c r="I29" s="105"/>
      <c r="J29" s="112"/>
      <c r="K29" s="112"/>
      <c r="L29" s="112"/>
      <c r="M29" s="112"/>
      <c r="N29" s="112"/>
      <c r="O29" s="112"/>
      <c r="P29" s="112"/>
      <c r="Q29" s="112"/>
    </row>
    <row r="30" spans="2:17" x14ac:dyDescent="0.2">
      <c r="B30" s="105"/>
      <c r="C30" s="105"/>
      <c r="D30" s="156"/>
      <c r="E30" s="105"/>
      <c r="F30" s="105"/>
      <c r="G30" s="156"/>
      <c r="H30" s="105"/>
      <c r="I30" s="105"/>
      <c r="J30" s="112"/>
      <c r="K30" s="112"/>
      <c r="L30" s="112"/>
      <c r="M30" s="112"/>
      <c r="N30" s="112"/>
      <c r="O30" s="112"/>
      <c r="P30" s="112"/>
      <c r="Q30" s="112"/>
    </row>
    <row r="31" spans="2:17" x14ac:dyDescent="0.2">
      <c r="B31" s="105"/>
      <c r="C31" s="105"/>
      <c r="D31" s="156"/>
      <c r="E31" s="105"/>
      <c r="F31" s="105"/>
      <c r="G31" s="156"/>
      <c r="H31" s="105"/>
      <c r="I31" s="105"/>
      <c r="J31" s="112"/>
      <c r="K31" s="112"/>
      <c r="L31" s="112"/>
      <c r="M31" s="112"/>
      <c r="N31" s="112"/>
      <c r="O31" s="112"/>
      <c r="P31" s="112"/>
      <c r="Q31" s="112"/>
    </row>
    <row r="32" spans="2:17" x14ac:dyDescent="0.2">
      <c r="B32" s="105"/>
      <c r="C32" s="105"/>
      <c r="D32" s="156"/>
      <c r="E32" s="105"/>
      <c r="F32" s="105"/>
      <c r="G32" s="156"/>
      <c r="H32" s="105"/>
      <c r="I32" s="105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05"/>
      <c r="C33" s="105"/>
      <c r="D33" s="156"/>
      <c r="E33" s="105"/>
      <c r="F33" s="105"/>
      <c r="G33" s="156"/>
      <c r="H33" s="105"/>
      <c r="I33" s="105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05"/>
      <c r="C34" s="105"/>
      <c r="D34" s="156"/>
      <c r="E34" s="105"/>
      <c r="F34" s="105"/>
      <c r="G34" s="156"/>
      <c r="H34" s="105"/>
      <c r="I34" s="105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05"/>
      <c r="C35" s="105"/>
      <c r="D35" s="156"/>
      <c r="E35" s="105"/>
      <c r="F35" s="105"/>
      <c r="G35" s="156"/>
      <c r="H35" s="105"/>
      <c r="I35" s="105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05"/>
      <c r="C36" s="105"/>
      <c r="D36" s="156"/>
      <c r="E36" s="105"/>
      <c r="F36" s="105"/>
      <c r="G36" s="156"/>
      <c r="H36" s="105"/>
      <c r="I36" s="105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05"/>
      <c r="C37" s="105"/>
      <c r="D37" s="156"/>
      <c r="E37" s="105"/>
      <c r="F37" s="105"/>
      <c r="G37" s="156"/>
      <c r="H37" s="105"/>
      <c r="I37" s="105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05"/>
      <c r="C38" s="105"/>
      <c r="D38" s="156"/>
      <c r="E38" s="105"/>
      <c r="F38" s="105"/>
      <c r="G38" s="156"/>
      <c r="H38" s="105"/>
      <c r="I38" s="105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05"/>
      <c r="C39" s="105"/>
      <c r="D39" s="156"/>
      <c r="E39" s="105"/>
      <c r="F39" s="105"/>
      <c r="G39" s="156"/>
      <c r="H39" s="105"/>
      <c r="I39" s="105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05"/>
      <c r="C40" s="105"/>
      <c r="D40" s="156"/>
      <c r="E40" s="105"/>
      <c r="F40" s="105"/>
      <c r="G40" s="156"/>
      <c r="H40" s="105"/>
      <c r="I40" s="105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05"/>
      <c r="C41" s="105"/>
      <c r="D41" s="156"/>
      <c r="E41" s="105"/>
      <c r="F41" s="105"/>
      <c r="G41" s="156"/>
      <c r="H41" s="105"/>
      <c r="I41" s="105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05"/>
      <c r="C42" s="105"/>
      <c r="D42" s="156"/>
      <c r="E42" s="105"/>
      <c r="F42" s="105"/>
      <c r="G42" s="156"/>
      <c r="H42" s="105"/>
      <c r="I42" s="105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05"/>
      <c r="C43" s="105"/>
      <c r="D43" s="156"/>
      <c r="E43" s="105"/>
      <c r="F43" s="105"/>
      <c r="G43" s="156"/>
      <c r="H43" s="105"/>
      <c r="I43" s="105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05"/>
      <c r="C44" s="105"/>
      <c r="D44" s="156"/>
      <c r="E44" s="105"/>
      <c r="F44" s="105"/>
      <c r="G44" s="156"/>
      <c r="H44" s="105"/>
      <c r="I44" s="105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05"/>
      <c r="C45" s="105"/>
      <c r="D45" s="156"/>
      <c r="E45" s="105"/>
      <c r="F45" s="105"/>
      <c r="G45" s="156"/>
      <c r="H45" s="105"/>
      <c r="I45" s="105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05"/>
      <c r="C46" s="105"/>
      <c r="D46" s="156"/>
      <c r="E46" s="105"/>
      <c r="F46" s="105"/>
      <c r="G46" s="156"/>
      <c r="H46" s="105"/>
      <c r="I46" s="105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05"/>
      <c r="C47" s="105"/>
      <c r="D47" s="156"/>
      <c r="E47" s="105"/>
      <c r="F47" s="105"/>
      <c r="G47" s="156"/>
      <c r="H47" s="105"/>
      <c r="I47" s="105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05"/>
      <c r="C48" s="105"/>
      <c r="D48" s="156"/>
      <c r="E48" s="105"/>
      <c r="F48" s="105"/>
      <c r="G48" s="156"/>
      <c r="H48" s="105"/>
      <c r="I48" s="105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05"/>
      <c r="C49" s="105"/>
      <c r="D49" s="156"/>
      <c r="E49" s="105"/>
      <c r="F49" s="105"/>
      <c r="G49" s="156"/>
      <c r="H49" s="105"/>
      <c r="I49" s="105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05"/>
      <c r="C50" s="105"/>
      <c r="D50" s="156"/>
      <c r="E50" s="105"/>
      <c r="F50" s="105"/>
      <c r="G50" s="156"/>
      <c r="H50" s="105"/>
      <c r="I50" s="105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05"/>
      <c r="C51" s="105"/>
      <c r="D51" s="156"/>
      <c r="E51" s="105"/>
      <c r="F51" s="105"/>
      <c r="G51" s="156"/>
      <c r="H51" s="105"/>
      <c r="I51" s="105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05"/>
      <c r="C52" s="105"/>
      <c r="D52" s="156"/>
      <c r="E52" s="105"/>
      <c r="F52" s="105"/>
      <c r="G52" s="156"/>
      <c r="H52" s="105"/>
      <c r="I52" s="105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05"/>
      <c r="C53" s="105"/>
      <c r="D53" s="156"/>
      <c r="E53" s="105"/>
      <c r="F53" s="105"/>
      <c r="G53" s="156"/>
      <c r="H53" s="105"/>
      <c r="I53" s="105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05"/>
      <c r="C54" s="105"/>
      <c r="D54" s="156"/>
      <c r="E54" s="105"/>
      <c r="F54" s="105"/>
      <c r="G54" s="156"/>
      <c r="H54" s="105"/>
      <c r="I54" s="105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05"/>
      <c r="C55" s="105"/>
      <c r="D55" s="156"/>
      <c r="E55" s="105"/>
      <c r="F55" s="105"/>
      <c r="G55" s="156"/>
      <c r="H55" s="105"/>
      <c r="I55" s="105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05"/>
      <c r="C56" s="105"/>
      <c r="D56" s="156"/>
      <c r="E56" s="105"/>
      <c r="F56" s="105"/>
      <c r="G56" s="156"/>
      <c r="H56" s="105"/>
      <c r="I56" s="105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05"/>
      <c r="C57" s="105"/>
      <c r="D57" s="156"/>
      <c r="E57" s="105"/>
      <c r="F57" s="105"/>
      <c r="G57" s="156"/>
      <c r="H57" s="105"/>
      <c r="I57" s="105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05"/>
      <c r="C58" s="105"/>
      <c r="D58" s="156"/>
      <c r="E58" s="105"/>
      <c r="F58" s="105"/>
      <c r="G58" s="156"/>
      <c r="H58" s="105"/>
      <c r="I58" s="105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05"/>
      <c r="C59" s="105"/>
      <c r="D59" s="156"/>
      <c r="E59" s="105"/>
      <c r="F59" s="105"/>
      <c r="G59" s="156"/>
      <c r="H59" s="105"/>
      <c r="I59" s="105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05"/>
      <c r="C60" s="105"/>
      <c r="D60" s="156"/>
      <c r="E60" s="105"/>
      <c r="F60" s="105"/>
      <c r="G60" s="156"/>
      <c r="H60" s="105"/>
      <c r="I60" s="105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05"/>
      <c r="C61" s="105"/>
      <c r="D61" s="156"/>
      <c r="E61" s="105"/>
      <c r="F61" s="105"/>
      <c r="G61" s="156"/>
      <c r="H61" s="105"/>
      <c r="I61" s="105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05"/>
      <c r="C62" s="105"/>
      <c r="D62" s="156"/>
      <c r="E62" s="105"/>
      <c r="F62" s="105"/>
      <c r="G62" s="156"/>
      <c r="H62" s="105"/>
      <c r="I62" s="105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05"/>
      <c r="C63" s="105"/>
      <c r="D63" s="156"/>
      <c r="E63" s="105"/>
      <c r="F63" s="105"/>
      <c r="G63" s="156"/>
      <c r="H63" s="105"/>
      <c r="I63" s="105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05"/>
      <c r="C64" s="105"/>
      <c r="D64" s="156"/>
      <c r="E64" s="105"/>
      <c r="F64" s="105"/>
      <c r="G64" s="156"/>
      <c r="H64" s="105"/>
      <c r="I64" s="105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05"/>
      <c r="C65" s="105"/>
      <c r="D65" s="156"/>
      <c r="E65" s="105"/>
      <c r="F65" s="105"/>
      <c r="G65" s="156"/>
      <c r="H65" s="105"/>
      <c r="I65" s="105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05"/>
      <c r="C66" s="105"/>
      <c r="D66" s="156"/>
      <c r="E66" s="105"/>
      <c r="F66" s="105"/>
      <c r="G66" s="156"/>
      <c r="H66" s="105"/>
      <c r="I66" s="105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05"/>
      <c r="C67" s="105"/>
      <c r="D67" s="156"/>
      <c r="E67" s="105"/>
      <c r="F67" s="105"/>
      <c r="G67" s="156"/>
      <c r="H67" s="105"/>
      <c r="I67" s="105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05"/>
      <c r="C68" s="105"/>
      <c r="D68" s="156"/>
      <c r="E68" s="105"/>
      <c r="F68" s="105"/>
      <c r="G68" s="156"/>
      <c r="H68" s="105"/>
      <c r="I68" s="105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05"/>
      <c r="C69" s="105"/>
      <c r="D69" s="156"/>
      <c r="E69" s="105"/>
      <c r="F69" s="105"/>
      <c r="G69" s="156"/>
      <c r="H69" s="105"/>
      <c r="I69" s="105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05"/>
      <c r="C70" s="105"/>
      <c r="D70" s="156"/>
      <c r="E70" s="105"/>
      <c r="F70" s="105"/>
      <c r="G70" s="156"/>
      <c r="H70" s="105"/>
      <c r="I70" s="105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05"/>
      <c r="C71" s="105"/>
      <c r="D71" s="156"/>
      <c r="E71" s="105"/>
      <c r="F71" s="105"/>
      <c r="G71" s="156"/>
      <c r="H71" s="105"/>
      <c r="I71" s="105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05"/>
      <c r="C72" s="105"/>
      <c r="D72" s="156"/>
      <c r="E72" s="105"/>
      <c r="F72" s="105"/>
      <c r="G72" s="156"/>
      <c r="H72" s="105"/>
      <c r="I72" s="105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05"/>
      <c r="C73" s="105"/>
      <c r="D73" s="156"/>
      <c r="E73" s="105"/>
      <c r="F73" s="105"/>
      <c r="G73" s="156"/>
      <c r="H73" s="105"/>
      <c r="I73" s="105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05"/>
      <c r="C74" s="105"/>
      <c r="D74" s="156"/>
      <c r="E74" s="105"/>
      <c r="F74" s="105"/>
      <c r="G74" s="156"/>
      <c r="H74" s="105"/>
      <c r="I74" s="105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05"/>
      <c r="C75" s="105"/>
      <c r="D75" s="156"/>
      <c r="E75" s="105"/>
      <c r="F75" s="105"/>
      <c r="G75" s="156"/>
      <c r="H75" s="105"/>
      <c r="I75" s="105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05"/>
      <c r="C76" s="105"/>
      <c r="D76" s="156"/>
      <c r="E76" s="105"/>
      <c r="F76" s="105"/>
      <c r="G76" s="156"/>
      <c r="H76" s="105"/>
      <c r="I76" s="105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05"/>
      <c r="C77" s="105"/>
      <c r="D77" s="156"/>
      <c r="E77" s="105"/>
      <c r="F77" s="105"/>
      <c r="G77" s="156"/>
      <c r="H77" s="105"/>
      <c r="I77" s="105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05"/>
      <c r="C78" s="105"/>
      <c r="D78" s="156"/>
      <c r="E78" s="105"/>
      <c r="F78" s="105"/>
      <c r="G78" s="156"/>
      <c r="H78" s="105"/>
      <c r="I78" s="105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05"/>
      <c r="C79" s="105"/>
      <c r="D79" s="156"/>
      <c r="E79" s="105"/>
      <c r="F79" s="105"/>
      <c r="G79" s="156"/>
      <c r="H79" s="105"/>
      <c r="I79" s="105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05"/>
      <c r="C80" s="105"/>
      <c r="D80" s="156"/>
      <c r="E80" s="105"/>
      <c r="F80" s="105"/>
      <c r="G80" s="156"/>
      <c r="H80" s="105"/>
      <c r="I80" s="105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05"/>
      <c r="C81" s="105"/>
      <c r="D81" s="156"/>
      <c r="E81" s="105"/>
      <c r="F81" s="105"/>
      <c r="G81" s="156"/>
      <c r="H81" s="105"/>
      <c r="I81" s="105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05"/>
      <c r="C82" s="105"/>
      <c r="D82" s="156"/>
      <c r="E82" s="105"/>
      <c r="F82" s="105"/>
      <c r="G82" s="156"/>
      <c r="H82" s="105"/>
      <c r="I82" s="105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05"/>
      <c r="C83" s="105"/>
      <c r="D83" s="156"/>
      <c r="E83" s="105"/>
      <c r="F83" s="105"/>
      <c r="G83" s="156"/>
      <c r="H83" s="105"/>
      <c r="I83" s="105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05"/>
      <c r="C84" s="105"/>
      <c r="D84" s="156"/>
      <c r="E84" s="105"/>
      <c r="F84" s="105"/>
      <c r="G84" s="156"/>
      <c r="H84" s="105"/>
      <c r="I84" s="105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05"/>
      <c r="C85" s="105"/>
      <c r="D85" s="156"/>
      <c r="E85" s="105"/>
      <c r="F85" s="105"/>
      <c r="G85" s="156"/>
      <c r="H85" s="105"/>
      <c r="I85" s="105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05"/>
      <c r="C86" s="105"/>
      <c r="D86" s="156"/>
      <c r="E86" s="105"/>
      <c r="F86" s="105"/>
      <c r="G86" s="156"/>
      <c r="H86" s="105"/>
      <c r="I86" s="105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05"/>
      <c r="C87" s="105"/>
      <c r="D87" s="156"/>
      <c r="E87" s="105"/>
      <c r="F87" s="105"/>
      <c r="G87" s="156"/>
      <c r="H87" s="105"/>
      <c r="I87" s="105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05"/>
      <c r="C88" s="105"/>
      <c r="D88" s="156"/>
      <c r="E88" s="105"/>
      <c r="F88" s="105"/>
      <c r="G88" s="156"/>
      <c r="H88" s="105"/>
      <c r="I88" s="105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05"/>
      <c r="C89" s="105"/>
      <c r="D89" s="156"/>
      <c r="E89" s="105"/>
      <c r="F89" s="105"/>
      <c r="G89" s="156"/>
      <c r="H89" s="105"/>
      <c r="I89" s="105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05"/>
      <c r="C90" s="105"/>
      <c r="D90" s="156"/>
      <c r="E90" s="105"/>
      <c r="F90" s="105"/>
      <c r="G90" s="156"/>
      <c r="H90" s="105"/>
      <c r="I90" s="105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05"/>
      <c r="C91" s="105"/>
      <c r="D91" s="156"/>
      <c r="E91" s="105"/>
      <c r="F91" s="105"/>
      <c r="G91" s="156"/>
      <c r="H91" s="105"/>
      <c r="I91" s="105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05"/>
      <c r="C92" s="105"/>
      <c r="D92" s="156"/>
      <c r="E92" s="105"/>
      <c r="F92" s="105"/>
      <c r="G92" s="156"/>
      <c r="H92" s="105"/>
      <c r="I92" s="105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05"/>
      <c r="C93" s="105"/>
      <c r="D93" s="156"/>
      <c r="E93" s="105"/>
      <c r="F93" s="105"/>
      <c r="G93" s="156"/>
      <c r="H93" s="105"/>
      <c r="I93" s="105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05"/>
      <c r="C94" s="105"/>
      <c r="D94" s="156"/>
      <c r="E94" s="105"/>
      <c r="F94" s="105"/>
      <c r="G94" s="156"/>
      <c r="H94" s="105"/>
      <c r="I94" s="105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05"/>
      <c r="C95" s="105"/>
      <c r="D95" s="156"/>
      <c r="E95" s="105"/>
      <c r="F95" s="105"/>
      <c r="G95" s="156"/>
      <c r="H95" s="105"/>
      <c r="I95" s="105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05"/>
      <c r="C96" s="105"/>
      <c r="D96" s="156"/>
      <c r="E96" s="105"/>
      <c r="F96" s="105"/>
      <c r="G96" s="156"/>
      <c r="H96" s="105"/>
      <c r="I96" s="105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05"/>
      <c r="F97" s="105"/>
      <c r="G97" s="156"/>
      <c r="H97" s="105"/>
      <c r="I97" s="105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05"/>
      <c r="F98" s="105"/>
      <c r="G98" s="156"/>
      <c r="H98" s="105"/>
      <c r="I98" s="105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05"/>
      <c r="F99" s="105"/>
      <c r="G99" s="156"/>
      <c r="H99" s="105"/>
      <c r="I99" s="105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05"/>
      <c r="F100" s="105"/>
      <c r="G100" s="156"/>
      <c r="H100" s="105"/>
      <c r="I100" s="105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05"/>
      <c r="F101" s="105"/>
      <c r="G101" s="156"/>
      <c r="H101" s="105"/>
      <c r="I101" s="105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05"/>
      <c r="F102" s="105"/>
      <c r="G102" s="156"/>
      <c r="H102" s="105"/>
      <c r="I102" s="105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05"/>
      <c r="F103" s="105"/>
      <c r="G103" s="156"/>
      <c r="H103" s="105"/>
      <c r="I103" s="105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05"/>
      <c r="F104" s="105"/>
      <c r="G104" s="156"/>
      <c r="H104" s="105"/>
      <c r="I104" s="105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05"/>
      <c r="F105" s="105"/>
      <c r="G105" s="156"/>
      <c r="H105" s="105"/>
      <c r="I105" s="105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05"/>
      <c r="F106" s="105"/>
      <c r="G106" s="156"/>
      <c r="H106" s="105"/>
      <c r="I106" s="105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05"/>
      <c r="F107" s="105"/>
      <c r="G107" s="156"/>
      <c r="H107" s="105"/>
      <c r="I107" s="105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05"/>
      <c r="F108" s="105"/>
      <c r="G108" s="156"/>
      <c r="H108" s="105"/>
      <c r="I108" s="105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05"/>
      <c r="F109" s="105"/>
      <c r="G109" s="156"/>
      <c r="H109" s="105"/>
      <c r="I109" s="105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05"/>
      <c r="F110" s="105"/>
      <c r="G110" s="156"/>
      <c r="H110" s="105"/>
      <c r="I110" s="105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05"/>
      <c r="F111" s="105"/>
      <c r="G111" s="156"/>
      <c r="H111" s="105"/>
      <c r="I111" s="105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05"/>
      <c r="F112" s="105"/>
      <c r="G112" s="156"/>
      <c r="H112" s="105"/>
      <c r="I112" s="105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05"/>
      <c r="F113" s="105"/>
      <c r="G113" s="156"/>
      <c r="H113" s="105"/>
      <c r="I113" s="105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05"/>
      <c r="F114" s="105"/>
      <c r="G114" s="156"/>
      <c r="H114" s="105"/>
      <c r="I114" s="105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05"/>
      <c r="F115" s="105"/>
      <c r="G115" s="156"/>
      <c r="H115" s="105"/>
      <c r="I115" s="105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05"/>
      <c r="F116" s="105"/>
      <c r="G116" s="156"/>
      <c r="H116" s="105"/>
      <c r="I116" s="105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05"/>
      <c r="F117" s="105"/>
      <c r="G117" s="156"/>
      <c r="H117" s="105"/>
      <c r="I117" s="105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05"/>
      <c r="F118" s="105"/>
      <c r="G118" s="156"/>
      <c r="H118" s="105"/>
      <c r="I118" s="105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05"/>
      <c r="F119" s="105"/>
      <c r="G119" s="156"/>
      <c r="H119" s="105"/>
      <c r="I119" s="105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05"/>
      <c r="F120" s="105"/>
      <c r="G120" s="156"/>
      <c r="H120" s="105"/>
      <c r="I120" s="105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05"/>
      <c r="F121" s="105"/>
      <c r="G121" s="156"/>
      <c r="H121" s="105"/>
      <c r="I121" s="105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05"/>
      <c r="F122" s="105"/>
      <c r="G122" s="156"/>
      <c r="H122" s="105"/>
      <c r="I122" s="105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05"/>
      <c r="F123" s="105"/>
      <c r="G123" s="156"/>
      <c r="H123" s="105"/>
      <c r="I123" s="105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05"/>
      <c r="F124" s="105"/>
      <c r="G124" s="156"/>
      <c r="H124" s="105"/>
      <c r="I124" s="105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05"/>
      <c r="F125" s="105"/>
      <c r="G125" s="156"/>
      <c r="H125" s="105"/>
      <c r="I125" s="105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05"/>
      <c r="F126" s="105"/>
      <c r="G126" s="156"/>
      <c r="H126" s="105"/>
      <c r="I126" s="105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05"/>
      <c r="F127" s="105"/>
      <c r="G127" s="156"/>
      <c r="H127" s="105"/>
      <c r="I127" s="105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05"/>
      <c r="F128" s="105"/>
      <c r="G128" s="156"/>
      <c r="H128" s="105"/>
      <c r="I128" s="105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05"/>
      <c r="F129" s="105"/>
      <c r="G129" s="156"/>
      <c r="H129" s="105"/>
      <c r="I129" s="105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05"/>
      <c r="F130" s="105"/>
      <c r="G130" s="156"/>
      <c r="H130" s="105"/>
      <c r="I130" s="105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05"/>
      <c r="F131" s="105"/>
      <c r="G131" s="156"/>
      <c r="H131" s="105"/>
      <c r="I131" s="105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05"/>
      <c r="F132" s="105"/>
      <c r="G132" s="156"/>
      <c r="H132" s="105"/>
      <c r="I132" s="105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05"/>
      <c r="F133" s="105"/>
      <c r="G133" s="156"/>
      <c r="H133" s="105"/>
      <c r="I133" s="105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05"/>
      <c r="F134" s="105"/>
      <c r="G134" s="156"/>
      <c r="H134" s="105"/>
      <c r="I134" s="105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05"/>
      <c r="F135" s="105"/>
      <c r="G135" s="156"/>
      <c r="H135" s="105"/>
      <c r="I135" s="105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05"/>
      <c r="F136" s="105"/>
      <c r="G136" s="156"/>
      <c r="H136" s="105"/>
      <c r="I136" s="105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05"/>
      <c r="F137" s="105"/>
      <c r="G137" s="156"/>
      <c r="H137" s="105"/>
      <c r="I137" s="105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05"/>
      <c r="F138" s="105"/>
      <c r="G138" s="156"/>
      <c r="H138" s="105"/>
      <c r="I138" s="105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05"/>
      <c r="F139" s="105"/>
      <c r="G139" s="156"/>
      <c r="H139" s="105"/>
      <c r="I139" s="105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05"/>
      <c r="F140" s="105"/>
      <c r="G140" s="156"/>
      <c r="H140" s="105"/>
      <c r="I140" s="105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05"/>
      <c r="F141" s="105"/>
      <c r="G141" s="156"/>
      <c r="H141" s="105"/>
      <c r="I141" s="105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05"/>
      <c r="F142" s="105"/>
      <c r="G142" s="156"/>
      <c r="H142" s="105"/>
      <c r="I142" s="105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05"/>
      <c r="F143" s="105"/>
      <c r="G143" s="156"/>
      <c r="H143" s="105"/>
      <c r="I143" s="105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05"/>
      <c r="F144" s="105"/>
      <c r="G144" s="156"/>
      <c r="H144" s="105"/>
      <c r="I144" s="105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05"/>
      <c r="F145" s="105"/>
      <c r="G145" s="156"/>
      <c r="H145" s="105"/>
      <c r="I145" s="105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05"/>
      <c r="F146" s="105"/>
      <c r="G146" s="156"/>
      <c r="H146" s="105"/>
      <c r="I146" s="105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05"/>
      <c r="F147" s="105"/>
      <c r="G147" s="156"/>
      <c r="H147" s="105"/>
      <c r="I147" s="105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05"/>
      <c r="F148" s="105"/>
      <c r="G148" s="156"/>
      <c r="H148" s="105"/>
      <c r="I148" s="105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05"/>
      <c r="F149" s="105"/>
      <c r="G149" s="156"/>
      <c r="H149" s="105"/>
      <c r="I149" s="105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05"/>
      <c r="F150" s="105"/>
      <c r="G150" s="156"/>
      <c r="H150" s="105"/>
      <c r="I150" s="105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05"/>
      <c r="F151" s="105"/>
      <c r="G151" s="156"/>
      <c r="H151" s="105"/>
      <c r="I151" s="105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05"/>
      <c r="F152" s="105"/>
      <c r="G152" s="156"/>
      <c r="H152" s="105"/>
      <c r="I152" s="105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05"/>
      <c r="F153" s="105"/>
      <c r="G153" s="156"/>
      <c r="H153" s="105"/>
      <c r="I153" s="105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05"/>
      <c r="F154" s="105"/>
      <c r="G154" s="156"/>
      <c r="H154" s="105"/>
      <c r="I154" s="105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05"/>
      <c r="F155" s="105"/>
      <c r="G155" s="156"/>
      <c r="H155" s="105"/>
      <c r="I155" s="105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05"/>
      <c r="F156" s="105"/>
      <c r="G156" s="156"/>
      <c r="H156" s="105"/>
      <c r="I156" s="105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05"/>
      <c r="F157" s="105"/>
      <c r="G157" s="156"/>
      <c r="H157" s="105"/>
      <c r="I157" s="105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05"/>
      <c r="F158" s="105"/>
      <c r="G158" s="156"/>
      <c r="H158" s="105"/>
      <c r="I158" s="105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05"/>
      <c r="F159" s="105"/>
      <c r="G159" s="156"/>
      <c r="H159" s="105"/>
      <c r="I159" s="105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05"/>
      <c r="F160" s="105"/>
      <c r="G160" s="156"/>
      <c r="H160" s="105"/>
      <c r="I160" s="105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05"/>
      <c r="F161" s="105"/>
      <c r="G161" s="156"/>
      <c r="H161" s="105"/>
      <c r="I161" s="105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05"/>
      <c r="F162" s="105"/>
      <c r="G162" s="156"/>
      <c r="H162" s="105"/>
      <c r="I162" s="105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05"/>
      <c r="F163" s="105"/>
      <c r="G163" s="156"/>
      <c r="H163" s="105"/>
      <c r="I163" s="105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05"/>
      <c r="F164" s="105"/>
      <c r="G164" s="156"/>
      <c r="H164" s="105"/>
      <c r="I164" s="105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05"/>
      <c r="F165" s="105"/>
      <c r="G165" s="156"/>
      <c r="H165" s="105"/>
      <c r="I165" s="105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05"/>
      <c r="F166" s="105"/>
      <c r="G166" s="156"/>
      <c r="H166" s="105"/>
      <c r="I166" s="105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05"/>
      <c r="F167" s="105"/>
      <c r="G167" s="156"/>
      <c r="H167" s="105"/>
      <c r="I167" s="105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05"/>
      <c r="F168" s="105"/>
      <c r="G168" s="156"/>
      <c r="H168" s="105"/>
      <c r="I168" s="105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05"/>
      <c r="F169" s="105"/>
      <c r="G169" s="156"/>
      <c r="H169" s="105"/>
      <c r="I169" s="105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05"/>
      <c r="F170" s="105"/>
      <c r="G170" s="156"/>
      <c r="H170" s="105"/>
      <c r="I170" s="105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05"/>
      <c r="F171" s="105"/>
      <c r="G171" s="156"/>
      <c r="H171" s="105"/>
      <c r="I171" s="105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05"/>
      <c r="F172" s="105"/>
      <c r="G172" s="156"/>
      <c r="H172" s="105"/>
      <c r="I172" s="105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05"/>
      <c r="F173" s="105"/>
      <c r="G173" s="156"/>
      <c r="H173" s="105"/>
      <c r="I173" s="105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05"/>
      <c r="F174" s="105"/>
      <c r="G174" s="156"/>
      <c r="H174" s="105"/>
      <c r="I174" s="105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05"/>
      <c r="F175" s="105"/>
      <c r="G175" s="156"/>
      <c r="H175" s="105"/>
      <c r="I175" s="105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05"/>
      <c r="F176" s="105"/>
      <c r="G176" s="156"/>
      <c r="H176" s="105"/>
      <c r="I176" s="105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05"/>
      <c r="F177" s="105"/>
      <c r="G177" s="156"/>
      <c r="H177" s="105"/>
      <c r="I177" s="105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05"/>
      <c r="F178" s="105"/>
      <c r="G178" s="156"/>
      <c r="H178" s="105"/>
      <c r="I178" s="105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05"/>
      <c r="F179" s="105"/>
      <c r="G179" s="156"/>
      <c r="H179" s="105"/>
      <c r="I179" s="105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05"/>
      <c r="F180" s="105"/>
      <c r="G180" s="156"/>
      <c r="H180" s="105"/>
      <c r="I180" s="105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05"/>
      <c r="F181" s="105"/>
      <c r="G181" s="156"/>
      <c r="H181" s="105"/>
      <c r="I181" s="105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05"/>
      <c r="F182" s="105"/>
      <c r="G182" s="156"/>
      <c r="H182" s="105"/>
      <c r="I182" s="105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05"/>
      <c r="F183" s="105"/>
      <c r="G183" s="156"/>
      <c r="H183" s="105"/>
      <c r="I183" s="105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05"/>
      <c r="C184" s="105"/>
      <c r="D184" s="156"/>
      <c r="E184" s="105"/>
      <c r="F184" s="105"/>
      <c r="G184" s="156"/>
      <c r="H184" s="105"/>
      <c r="I184" s="105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05"/>
      <c r="C185" s="105"/>
      <c r="D185" s="156"/>
      <c r="E185" s="105"/>
      <c r="F185" s="105"/>
      <c r="G185" s="156"/>
      <c r="H185" s="105"/>
      <c r="I185" s="105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05"/>
      <c r="C186" s="105"/>
      <c r="D186" s="156"/>
      <c r="E186" s="105"/>
      <c r="F186" s="105"/>
      <c r="G186" s="156"/>
      <c r="H186" s="105"/>
      <c r="I186" s="105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05"/>
      <c r="C187" s="105"/>
      <c r="D187" s="156"/>
      <c r="E187" s="105"/>
      <c r="F187" s="105"/>
      <c r="G187" s="156"/>
      <c r="H187" s="105"/>
      <c r="I187" s="105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05"/>
      <c r="C188" s="105"/>
      <c r="D188" s="156"/>
      <c r="E188" s="105"/>
      <c r="F188" s="105"/>
      <c r="G188" s="156"/>
      <c r="H188" s="105"/>
      <c r="I188" s="105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05"/>
      <c r="C189" s="105"/>
      <c r="D189" s="156"/>
      <c r="E189" s="105"/>
      <c r="F189" s="105"/>
      <c r="G189" s="156"/>
      <c r="H189" s="105"/>
      <c r="I189" s="105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05"/>
      <c r="C190" s="105"/>
      <c r="D190" s="156"/>
      <c r="E190" s="105"/>
      <c r="F190" s="105"/>
      <c r="G190" s="156"/>
      <c r="H190" s="105"/>
      <c r="I190" s="105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05"/>
      <c r="C191" s="105"/>
      <c r="D191" s="156"/>
      <c r="E191" s="105"/>
      <c r="F191" s="105"/>
      <c r="G191" s="156"/>
      <c r="H191" s="105"/>
      <c r="I191" s="105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05"/>
      <c r="C192" s="105"/>
      <c r="D192" s="156"/>
      <c r="E192" s="105"/>
      <c r="F192" s="105"/>
      <c r="G192" s="156"/>
      <c r="H192" s="105"/>
      <c r="I192" s="105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05"/>
      <c r="C193" s="105"/>
      <c r="D193" s="156"/>
      <c r="E193" s="105"/>
      <c r="F193" s="105"/>
      <c r="G193" s="156"/>
      <c r="H193" s="105"/>
      <c r="I193" s="105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05"/>
      <c r="C194" s="105"/>
      <c r="D194" s="156"/>
      <c r="E194" s="105"/>
      <c r="F194" s="105"/>
      <c r="G194" s="156"/>
      <c r="H194" s="105"/>
      <c r="I194" s="105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05"/>
      <c r="C195" s="105"/>
      <c r="D195" s="156"/>
      <c r="E195" s="105"/>
      <c r="F195" s="105"/>
      <c r="G195" s="156"/>
      <c r="H195" s="105"/>
      <c r="I195" s="105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05"/>
      <c r="C196" s="105"/>
      <c r="D196" s="156"/>
      <c r="E196" s="105"/>
      <c r="F196" s="105"/>
      <c r="G196" s="156"/>
      <c r="H196" s="105"/>
      <c r="I196" s="105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05"/>
      <c r="C197" s="105"/>
      <c r="D197" s="156"/>
      <c r="E197" s="105"/>
      <c r="F197" s="105"/>
      <c r="G197" s="156"/>
      <c r="H197" s="105"/>
      <c r="I197" s="105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05"/>
      <c r="C198" s="105"/>
      <c r="D198" s="156"/>
      <c r="E198" s="105"/>
      <c r="F198" s="105"/>
      <c r="G198" s="156"/>
      <c r="H198" s="105"/>
      <c r="I198" s="105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05"/>
      <c r="C199" s="105"/>
      <c r="D199" s="156"/>
      <c r="E199" s="105"/>
      <c r="F199" s="105"/>
      <c r="G199" s="156"/>
      <c r="H199" s="105"/>
      <c r="I199" s="105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05"/>
      <c r="C200" s="105"/>
      <c r="D200" s="156"/>
      <c r="E200" s="105"/>
      <c r="F200" s="105"/>
      <c r="G200" s="156"/>
      <c r="H200" s="105"/>
      <c r="I200" s="105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05"/>
      <c r="C201" s="105"/>
      <c r="D201" s="156"/>
      <c r="E201" s="105"/>
      <c r="F201" s="105"/>
      <c r="G201" s="156"/>
      <c r="H201" s="105"/>
      <c r="I201" s="105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05"/>
      <c r="C202" s="105"/>
      <c r="D202" s="156"/>
      <c r="E202" s="105"/>
      <c r="F202" s="105"/>
      <c r="G202" s="156"/>
      <c r="H202" s="105"/>
      <c r="I202" s="105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05"/>
      <c r="C203" s="105"/>
      <c r="D203" s="156"/>
      <c r="E203" s="105"/>
      <c r="F203" s="105"/>
      <c r="G203" s="156"/>
      <c r="H203" s="105"/>
      <c r="I203" s="105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05"/>
      <c r="C204" s="105"/>
      <c r="D204" s="156"/>
      <c r="E204" s="105"/>
      <c r="F204" s="105"/>
      <c r="G204" s="156"/>
      <c r="H204" s="105"/>
      <c r="I204" s="105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05"/>
      <c r="C205" s="105"/>
      <c r="D205" s="156"/>
      <c r="E205" s="105"/>
      <c r="F205" s="105"/>
      <c r="G205" s="156"/>
      <c r="H205" s="105"/>
      <c r="I205" s="105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05"/>
      <c r="C206" s="105"/>
      <c r="D206" s="156"/>
      <c r="E206" s="105"/>
      <c r="F206" s="105"/>
      <c r="G206" s="156"/>
      <c r="H206" s="105"/>
      <c r="I206" s="105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05"/>
      <c r="C207" s="105"/>
      <c r="D207" s="156"/>
      <c r="E207" s="105"/>
      <c r="F207" s="105"/>
      <c r="G207" s="156"/>
      <c r="H207" s="105"/>
      <c r="I207" s="105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05"/>
      <c r="C208" s="105"/>
      <c r="D208" s="156"/>
      <c r="E208" s="105"/>
      <c r="F208" s="105"/>
      <c r="G208" s="156"/>
      <c r="H208" s="105"/>
      <c r="I208" s="105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05"/>
      <c r="C209" s="105"/>
      <c r="D209" s="156"/>
      <c r="E209" s="105"/>
      <c r="F209" s="105"/>
      <c r="G209" s="156"/>
      <c r="H209" s="105"/>
      <c r="I209" s="105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05"/>
      <c r="C210" s="105"/>
      <c r="D210" s="156"/>
      <c r="E210" s="105"/>
      <c r="F210" s="105"/>
      <c r="G210" s="156"/>
      <c r="H210" s="105"/>
      <c r="I210" s="105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05"/>
      <c r="C211" s="105"/>
      <c r="D211" s="156"/>
      <c r="E211" s="105"/>
      <c r="F211" s="105"/>
      <c r="G211" s="156"/>
      <c r="H211" s="105"/>
      <c r="I211" s="105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05"/>
      <c r="C212" s="105"/>
      <c r="D212" s="156"/>
      <c r="E212" s="105"/>
      <c r="F212" s="105"/>
      <c r="G212" s="156"/>
      <c r="H212" s="105"/>
      <c r="I212" s="105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05"/>
      <c r="C213" s="105"/>
      <c r="D213" s="156"/>
      <c r="E213" s="105"/>
      <c r="F213" s="105"/>
      <c r="G213" s="156"/>
      <c r="H213" s="105"/>
      <c r="I213" s="105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05"/>
      <c r="C214" s="105"/>
      <c r="D214" s="156"/>
      <c r="E214" s="105"/>
      <c r="F214" s="105"/>
      <c r="G214" s="156"/>
      <c r="H214" s="105"/>
      <c r="I214" s="105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05"/>
      <c r="C215" s="105"/>
      <c r="D215" s="156"/>
      <c r="E215" s="105"/>
      <c r="F215" s="105"/>
      <c r="G215" s="156"/>
      <c r="H215" s="105"/>
      <c r="I215" s="105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05"/>
      <c r="C216" s="105"/>
      <c r="D216" s="156"/>
      <c r="E216" s="105"/>
      <c r="F216" s="105"/>
      <c r="G216" s="156"/>
      <c r="H216" s="105"/>
      <c r="I216" s="105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05"/>
      <c r="C217" s="105"/>
      <c r="D217" s="156"/>
      <c r="E217" s="105"/>
      <c r="F217" s="105"/>
      <c r="G217" s="156"/>
      <c r="H217" s="105"/>
      <c r="I217" s="105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05"/>
      <c r="C218" s="105"/>
      <c r="D218" s="156"/>
      <c r="E218" s="105"/>
      <c r="F218" s="105"/>
      <c r="G218" s="156"/>
      <c r="H218" s="105"/>
      <c r="I218" s="105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05"/>
      <c r="C219" s="105"/>
      <c r="D219" s="156"/>
      <c r="E219" s="105"/>
      <c r="F219" s="105"/>
      <c r="G219" s="156"/>
      <c r="H219" s="105"/>
      <c r="I219" s="105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05"/>
      <c r="C220" s="105"/>
      <c r="D220" s="156"/>
      <c r="E220" s="105"/>
      <c r="F220" s="105"/>
      <c r="G220" s="156"/>
      <c r="H220" s="105"/>
      <c r="I220" s="105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05"/>
      <c r="C221" s="105"/>
      <c r="D221" s="156"/>
      <c r="E221" s="105"/>
      <c r="F221" s="105"/>
      <c r="G221" s="156"/>
      <c r="H221" s="105"/>
      <c r="I221" s="105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05"/>
      <c r="C222" s="105"/>
      <c r="D222" s="156"/>
      <c r="E222" s="105"/>
      <c r="F222" s="105"/>
      <c r="G222" s="156"/>
      <c r="H222" s="105"/>
      <c r="I222" s="105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05"/>
      <c r="C223" s="105"/>
      <c r="D223" s="156"/>
      <c r="E223" s="105"/>
      <c r="F223" s="105"/>
      <c r="G223" s="156"/>
      <c r="H223" s="105"/>
      <c r="I223" s="105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05"/>
      <c r="C224" s="105"/>
      <c r="D224" s="156"/>
      <c r="E224" s="105"/>
      <c r="F224" s="105"/>
      <c r="G224" s="156"/>
      <c r="H224" s="105"/>
      <c r="I224" s="105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05"/>
      <c r="C225" s="105"/>
      <c r="D225" s="156"/>
      <c r="E225" s="105"/>
      <c r="F225" s="105"/>
      <c r="G225" s="156"/>
      <c r="H225" s="105"/>
      <c r="I225" s="105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05"/>
      <c r="C226" s="105"/>
      <c r="D226" s="156"/>
      <c r="E226" s="105"/>
      <c r="F226" s="105"/>
      <c r="G226" s="156"/>
      <c r="H226" s="105"/>
      <c r="I226" s="105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05"/>
      <c r="C227" s="105"/>
      <c r="D227" s="156"/>
      <c r="E227" s="105"/>
      <c r="F227" s="105"/>
      <c r="G227" s="156"/>
      <c r="H227" s="105"/>
      <c r="I227" s="105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05"/>
      <c r="C228" s="105"/>
      <c r="D228" s="156"/>
      <c r="E228" s="105"/>
      <c r="F228" s="105"/>
      <c r="G228" s="156"/>
      <c r="H228" s="105"/>
      <c r="I228" s="105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05"/>
      <c r="C229" s="105"/>
      <c r="D229" s="156"/>
      <c r="E229" s="105"/>
      <c r="F229" s="105"/>
      <c r="G229" s="156"/>
      <c r="H229" s="105"/>
      <c r="I229" s="105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05"/>
      <c r="C230" s="105"/>
      <c r="D230" s="156"/>
      <c r="E230" s="105"/>
      <c r="F230" s="105"/>
      <c r="G230" s="156"/>
      <c r="H230" s="105"/>
      <c r="I230" s="105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05"/>
      <c r="C231" s="105"/>
      <c r="D231" s="156"/>
      <c r="E231" s="105"/>
      <c r="F231" s="105"/>
      <c r="G231" s="156"/>
      <c r="H231" s="105"/>
      <c r="I231" s="105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05"/>
      <c r="C232" s="105"/>
      <c r="D232" s="156"/>
      <c r="E232" s="105"/>
      <c r="F232" s="105"/>
      <c r="G232" s="156"/>
      <c r="H232" s="105"/>
      <c r="I232" s="105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05"/>
      <c r="C233" s="105"/>
      <c r="D233" s="156"/>
      <c r="E233" s="105"/>
      <c r="F233" s="105"/>
      <c r="G233" s="156"/>
      <c r="H233" s="105"/>
      <c r="I233" s="105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05"/>
      <c r="C234" s="105"/>
      <c r="D234" s="156"/>
      <c r="E234" s="105"/>
      <c r="F234" s="105"/>
      <c r="G234" s="156"/>
      <c r="H234" s="105"/>
      <c r="I234" s="105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05"/>
      <c r="C235" s="105"/>
      <c r="D235" s="156"/>
      <c r="E235" s="105"/>
      <c r="F235" s="105"/>
      <c r="G235" s="156"/>
      <c r="H235" s="105"/>
      <c r="I235" s="105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05"/>
      <c r="C236" s="105"/>
      <c r="D236" s="156"/>
      <c r="E236" s="105"/>
      <c r="F236" s="105"/>
      <c r="G236" s="156"/>
      <c r="H236" s="105"/>
      <c r="I236" s="105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05"/>
      <c r="C237" s="105"/>
      <c r="D237" s="156"/>
      <c r="E237" s="105"/>
      <c r="F237" s="105"/>
      <c r="G237" s="156"/>
      <c r="H237" s="105"/>
      <c r="I237" s="105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05"/>
      <c r="C238" s="105"/>
      <c r="D238" s="156"/>
      <c r="E238" s="105"/>
      <c r="F238" s="105"/>
      <c r="G238" s="156"/>
      <c r="H238" s="105"/>
      <c r="I238" s="105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05"/>
      <c r="C239" s="105"/>
      <c r="D239" s="156"/>
      <c r="E239" s="105"/>
      <c r="F239" s="105"/>
      <c r="G239" s="156"/>
      <c r="H239" s="105"/>
      <c r="I239" s="105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05"/>
      <c r="C240" s="105"/>
      <c r="D240" s="156"/>
      <c r="E240" s="105"/>
      <c r="F240" s="105"/>
      <c r="G240" s="156"/>
      <c r="H240" s="105"/>
      <c r="I240" s="105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05"/>
      <c r="C241" s="105"/>
      <c r="D241" s="156"/>
      <c r="E241" s="105"/>
      <c r="F241" s="105"/>
      <c r="G241" s="156"/>
      <c r="H241" s="105"/>
      <c r="I241" s="105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05"/>
      <c r="C242" s="105"/>
      <c r="D242" s="156"/>
      <c r="E242" s="105"/>
      <c r="F242" s="105"/>
      <c r="G242" s="156"/>
      <c r="H242" s="105"/>
      <c r="I242" s="105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05"/>
      <c r="C243" s="105"/>
      <c r="D243" s="156"/>
      <c r="E243" s="105"/>
      <c r="F243" s="105"/>
      <c r="G243" s="156"/>
      <c r="H243" s="105"/>
      <c r="I243" s="105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05"/>
      <c r="C244" s="105"/>
      <c r="D244" s="156"/>
      <c r="E244" s="105"/>
      <c r="F244" s="105"/>
      <c r="G244" s="156"/>
      <c r="H244" s="105"/>
      <c r="I244" s="105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05"/>
      <c r="C245" s="105"/>
      <c r="D245" s="156"/>
      <c r="E245" s="105"/>
      <c r="F245" s="105"/>
      <c r="G245" s="156"/>
      <c r="H245" s="105"/>
      <c r="I245" s="105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05"/>
      <c r="C246" s="105"/>
      <c r="D246" s="156"/>
      <c r="E246" s="105"/>
      <c r="F246" s="105"/>
      <c r="G246" s="156"/>
      <c r="H246" s="105"/>
      <c r="I246" s="105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05"/>
      <c r="C247" s="105"/>
      <c r="D247" s="156"/>
      <c r="E247" s="105"/>
      <c r="F247" s="105"/>
      <c r="G247" s="156"/>
      <c r="H247" s="105"/>
      <c r="I247" s="105"/>
      <c r="J247" s="112"/>
      <c r="K247" s="112"/>
      <c r="L247" s="112"/>
      <c r="M247" s="112"/>
      <c r="N247" s="112"/>
      <c r="O247" s="112"/>
      <c r="P247" s="112"/>
      <c r="Q247" s="112"/>
    </row>
  </sheetData>
  <mergeCells count="4">
    <mergeCell ref="B5:D5"/>
    <mergeCell ref="E5:G5"/>
    <mergeCell ref="A2:I2"/>
    <mergeCell ref="B1:E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91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indexed="55"/>
    <outlinePr applyStyles="1" summaryBelow="0"/>
    <pageSetUpPr fitToPage="1"/>
  </sheetPr>
  <dimension ref="A2:T247"/>
  <sheetViews>
    <sheetView workbookViewId="0">
      <selection activeCell="D4" sqref="D4"/>
    </sheetView>
  </sheetViews>
  <sheetFormatPr defaultRowHeight="12.75" x14ac:dyDescent="0.2"/>
  <cols>
    <col min="1" max="1" width="63.28515625" style="92" bestFit="1" customWidth="1"/>
    <col min="2" max="2" width="14.28515625" style="84" customWidth="1"/>
    <col min="3" max="3" width="15.140625" style="84" customWidth="1"/>
    <col min="4" max="4" width="10.28515625" style="138" customWidth="1"/>
    <col min="5" max="5" width="8.85546875" style="92" hidden="1" customWidth="1"/>
    <col min="6" max="16384" width="9.140625" style="92"/>
  </cols>
  <sheetData>
    <row r="2" spans="1:20" ht="39" customHeight="1" x14ac:dyDescent="0.3">
      <c r="A2" s="255" t="s">
        <v>16</v>
      </c>
      <c r="B2" s="3"/>
      <c r="C2" s="3"/>
      <c r="D2" s="3"/>
      <c r="E2" s="3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x14ac:dyDescent="0.2">
      <c r="A3" s="80"/>
    </row>
    <row r="4" spans="1:20" s="29" customFormat="1" x14ac:dyDescent="0.2">
      <c r="B4" s="21"/>
      <c r="C4" s="21"/>
      <c r="D4" s="73" t="str">
        <f>VALVAL</f>
        <v>млн. одиниць</v>
      </c>
    </row>
    <row r="5" spans="1:20" s="27" customFormat="1" x14ac:dyDescent="0.2">
      <c r="A5" s="63"/>
      <c r="B5" s="119" t="s">
        <v>173</v>
      </c>
      <c r="C5" s="119" t="s">
        <v>3</v>
      </c>
      <c r="D5" s="167" t="s">
        <v>68</v>
      </c>
      <c r="E5" s="198" t="s">
        <v>162</v>
      </c>
    </row>
    <row r="6" spans="1:20" s="233" customFormat="1" ht="15" x14ac:dyDescent="0.2">
      <c r="A6" s="134" t="s">
        <v>172</v>
      </c>
      <c r="B6" s="141">
        <f t="shared" ref="B6:D6" si="0">SUM(B$7+ B$8+ B$9)</f>
        <v>67090.705344240007</v>
      </c>
      <c r="C6" s="141">
        <f t="shared" si="0"/>
        <v>1689781.9286986501</v>
      </c>
      <c r="D6" s="142">
        <f t="shared" si="0"/>
        <v>1</v>
      </c>
      <c r="E6" s="153" t="s">
        <v>7</v>
      </c>
    </row>
    <row r="7" spans="1:20" s="165" customFormat="1" x14ac:dyDescent="0.2">
      <c r="A7" s="148" t="s">
        <v>116</v>
      </c>
      <c r="B7" s="146">
        <v>2824.3432700100002</v>
      </c>
      <c r="C7" s="146">
        <v>71135.400851750004</v>
      </c>
      <c r="D7" s="197">
        <v>4.2097000000000002E-2</v>
      </c>
      <c r="E7" s="182" t="s">
        <v>131</v>
      </c>
    </row>
    <row r="8" spans="1:20" s="165" customFormat="1" x14ac:dyDescent="0.2">
      <c r="A8" s="148" t="s">
        <v>62</v>
      </c>
      <c r="B8" s="146">
        <v>30618.58597362</v>
      </c>
      <c r="C8" s="146">
        <v>771175.87294706004</v>
      </c>
      <c r="D8" s="197">
        <v>0.456376</v>
      </c>
      <c r="E8" s="182" t="s">
        <v>131</v>
      </c>
    </row>
    <row r="9" spans="1:20" s="165" customFormat="1" x14ac:dyDescent="0.2">
      <c r="A9" s="148" t="s">
        <v>5</v>
      </c>
      <c r="B9" s="146">
        <v>33647.776100609997</v>
      </c>
      <c r="C9" s="146">
        <v>847470.65489984001</v>
      </c>
      <c r="D9" s="197">
        <v>0.50152699999999995</v>
      </c>
      <c r="E9" s="182" t="s">
        <v>131</v>
      </c>
    </row>
    <row r="10" spans="1:20" x14ac:dyDescent="0.2">
      <c r="B10" s="105"/>
      <c r="C10" s="105"/>
      <c r="D10" s="156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</row>
    <row r="11" spans="1:20" x14ac:dyDescent="0.2">
      <c r="B11" s="105"/>
      <c r="C11" s="105"/>
      <c r="D11" s="156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</row>
    <row r="12" spans="1:20" x14ac:dyDescent="0.2">
      <c r="B12" s="105"/>
      <c r="C12" s="105"/>
      <c r="D12" s="156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</row>
    <row r="13" spans="1:20" x14ac:dyDescent="0.2">
      <c r="B13" s="105"/>
      <c r="C13" s="105"/>
      <c r="D13" s="156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</row>
    <row r="14" spans="1:20" x14ac:dyDescent="0.2">
      <c r="B14" s="105"/>
      <c r="C14" s="105"/>
      <c r="D14" s="156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</row>
    <row r="15" spans="1:20" x14ac:dyDescent="0.2">
      <c r="B15" s="105"/>
      <c r="C15" s="105"/>
      <c r="D15" s="156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</row>
    <row r="16" spans="1:20" x14ac:dyDescent="0.2">
      <c r="B16" s="105"/>
      <c r="C16" s="105"/>
      <c r="D16" s="156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</row>
    <row r="17" spans="2:18" x14ac:dyDescent="0.2">
      <c r="B17" s="105"/>
      <c r="C17" s="105"/>
      <c r="D17" s="156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</row>
    <row r="18" spans="2:18" x14ac:dyDescent="0.2">
      <c r="B18" s="105"/>
      <c r="C18" s="105"/>
      <c r="D18" s="156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</row>
    <row r="19" spans="2:18" x14ac:dyDescent="0.2">
      <c r="B19" s="105"/>
      <c r="C19" s="105"/>
      <c r="D19" s="156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</row>
    <row r="20" spans="2:18" x14ac:dyDescent="0.2">
      <c r="B20" s="105"/>
      <c r="C20" s="105"/>
      <c r="D20" s="156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</row>
    <row r="21" spans="2:18" x14ac:dyDescent="0.2">
      <c r="B21" s="105"/>
      <c r="C21" s="105"/>
      <c r="D21" s="156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</row>
    <row r="22" spans="2:18" x14ac:dyDescent="0.2">
      <c r="B22" s="105"/>
      <c r="C22" s="105"/>
      <c r="D22" s="156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</row>
    <row r="23" spans="2:18" x14ac:dyDescent="0.2">
      <c r="B23" s="105"/>
      <c r="C23" s="105"/>
      <c r="D23" s="156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</row>
    <row r="24" spans="2:18" x14ac:dyDescent="0.2">
      <c r="B24" s="105"/>
      <c r="C24" s="105"/>
      <c r="D24" s="15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</row>
    <row r="25" spans="2:18" x14ac:dyDescent="0.2">
      <c r="B25" s="105"/>
      <c r="C25" s="105"/>
      <c r="D25" s="156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</row>
    <row r="26" spans="2:18" x14ac:dyDescent="0.2">
      <c r="B26" s="105"/>
      <c r="C26" s="105"/>
      <c r="D26" s="156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</row>
    <row r="27" spans="2:18" x14ac:dyDescent="0.2">
      <c r="B27" s="105"/>
      <c r="C27" s="105"/>
      <c r="D27" s="156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</row>
    <row r="28" spans="2:18" x14ac:dyDescent="0.2">
      <c r="B28" s="105"/>
      <c r="C28" s="105"/>
      <c r="D28" s="156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</row>
    <row r="29" spans="2:18" x14ac:dyDescent="0.2">
      <c r="B29" s="105"/>
      <c r="C29" s="105"/>
      <c r="D29" s="156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</row>
    <row r="30" spans="2:18" x14ac:dyDescent="0.2">
      <c r="B30" s="105"/>
      <c r="C30" s="105"/>
      <c r="D30" s="15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</row>
    <row r="31" spans="2:18" x14ac:dyDescent="0.2">
      <c r="B31" s="105"/>
      <c r="C31" s="105"/>
      <c r="D31" s="156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</row>
    <row r="32" spans="2:18" x14ac:dyDescent="0.2">
      <c r="B32" s="105"/>
      <c r="C32" s="105"/>
      <c r="D32" s="15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</row>
    <row r="33" spans="2:18" x14ac:dyDescent="0.2">
      <c r="B33" s="105"/>
      <c r="C33" s="105"/>
      <c r="D33" s="156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</row>
    <row r="34" spans="2:18" x14ac:dyDescent="0.2">
      <c r="B34" s="105"/>
      <c r="C34" s="105"/>
      <c r="D34" s="156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</row>
    <row r="35" spans="2:18" x14ac:dyDescent="0.2">
      <c r="B35" s="105"/>
      <c r="C35" s="105"/>
      <c r="D35" s="156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</row>
    <row r="36" spans="2:18" x14ac:dyDescent="0.2">
      <c r="B36" s="105"/>
      <c r="C36" s="105"/>
      <c r="D36" s="156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</row>
    <row r="37" spans="2:18" x14ac:dyDescent="0.2">
      <c r="B37" s="105"/>
      <c r="C37" s="105"/>
      <c r="D37" s="156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</row>
    <row r="38" spans="2:18" x14ac:dyDescent="0.2">
      <c r="B38" s="105"/>
      <c r="C38" s="105"/>
      <c r="D38" s="156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</row>
    <row r="39" spans="2:18" x14ac:dyDescent="0.2">
      <c r="B39" s="105"/>
      <c r="C39" s="105"/>
      <c r="D39" s="156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</row>
    <row r="40" spans="2:18" x14ac:dyDescent="0.2">
      <c r="B40" s="105"/>
      <c r="C40" s="105"/>
      <c r="D40" s="156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</row>
    <row r="41" spans="2:18" x14ac:dyDescent="0.2">
      <c r="B41" s="105"/>
      <c r="C41" s="105"/>
      <c r="D41" s="156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</row>
    <row r="42" spans="2:18" x14ac:dyDescent="0.2">
      <c r="B42" s="105"/>
      <c r="C42" s="105"/>
      <c r="D42" s="156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</row>
    <row r="43" spans="2:18" x14ac:dyDescent="0.2">
      <c r="B43" s="105"/>
      <c r="C43" s="105"/>
      <c r="D43" s="156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</row>
    <row r="44" spans="2:18" x14ac:dyDescent="0.2">
      <c r="B44" s="105"/>
      <c r="C44" s="105"/>
      <c r="D44" s="156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</row>
    <row r="45" spans="2:18" x14ac:dyDescent="0.2">
      <c r="B45" s="105"/>
      <c r="C45" s="105"/>
      <c r="D45" s="156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</row>
    <row r="46" spans="2:18" x14ac:dyDescent="0.2">
      <c r="B46" s="105"/>
      <c r="C46" s="105"/>
      <c r="D46" s="156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</row>
    <row r="47" spans="2:18" x14ac:dyDescent="0.2">
      <c r="B47" s="105"/>
      <c r="C47" s="105"/>
      <c r="D47" s="156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</row>
    <row r="48" spans="2:18" x14ac:dyDescent="0.2">
      <c r="B48" s="105"/>
      <c r="C48" s="105"/>
      <c r="D48" s="156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</row>
    <row r="49" spans="2:18" x14ac:dyDescent="0.2">
      <c r="B49" s="105"/>
      <c r="C49" s="105"/>
      <c r="D49" s="156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</row>
    <row r="50" spans="2:18" x14ac:dyDescent="0.2">
      <c r="B50" s="105"/>
      <c r="C50" s="105"/>
      <c r="D50" s="156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</row>
    <row r="51" spans="2:18" x14ac:dyDescent="0.2">
      <c r="B51" s="105"/>
      <c r="C51" s="105"/>
      <c r="D51" s="156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</row>
    <row r="52" spans="2:18" x14ac:dyDescent="0.2">
      <c r="B52" s="105"/>
      <c r="C52" s="105"/>
      <c r="D52" s="156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</row>
    <row r="53" spans="2:18" x14ac:dyDescent="0.2">
      <c r="B53" s="105"/>
      <c r="C53" s="105"/>
      <c r="D53" s="156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</row>
    <row r="54" spans="2:18" x14ac:dyDescent="0.2">
      <c r="B54" s="105"/>
      <c r="C54" s="105"/>
      <c r="D54" s="156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</row>
    <row r="55" spans="2:18" x14ac:dyDescent="0.2">
      <c r="B55" s="105"/>
      <c r="C55" s="105"/>
      <c r="D55" s="156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</row>
    <row r="56" spans="2:18" x14ac:dyDescent="0.2">
      <c r="B56" s="105"/>
      <c r="C56" s="105"/>
      <c r="D56" s="156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</row>
    <row r="57" spans="2:18" x14ac:dyDescent="0.2">
      <c r="B57" s="105"/>
      <c r="C57" s="105"/>
      <c r="D57" s="156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</row>
    <row r="58" spans="2:18" x14ac:dyDescent="0.2">
      <c r="B58" s="105"/>
      <c r="C58" s="105"/>
      <c r="D58" s="156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</row>
    <row r="59" spans="2:18" x14ac:dyDescent="0.2">
      <c r="B59" s="105"/>
      <c r="C59" s="105"/>
      <c r="D59" s="15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</row>
    <row r="60" spans="2:18" x14ac:dyDescent="0.2">
      <c r="B60" s="105"/>
      <c r="C60" s="105"/>
      <c r="D60" s="156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</row>
    <row r="61" spans="2:18" x14ac:dyDescent="0.2">
      <c r="B61" s="105"/>
      <c r="C61" s="105"/>
      <c r="D61" s="156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</row>
    <row r="62" spans="2:18" x14ac:dyDescent="0.2">
      <c r="B62" s="105"/>
      <c r="C62" s="105"/>
      <c r="D62" s="156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</row>
    <row r="63" spans="2:18" x14ac:dyDescent="0.2">
      <c r="B63" s="105"/>
      <c r="C63" s="105"/>
      <c r="D63" s="156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</row>
    <row r="64" spans="2:18" x14ac:dyDescent="0.2">
      <c r="B64" s="105"/>
      <c r="C64" s="105"/>
      <c r="D64" s="156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</row>
    <row r="65" spans="2:18" x14ac:dyDescent="0.2">
      <c r="B65" s="105"/>
      <c r="C65" s="105"/>
      <c r="D65" s="156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</row>
    <row r="66" spans="2:18" x14ac:dyDescent="0.2">
      <c r="B66" s="105"/>
      <c r="C66" s="105"/>
      <c r="D66" s="156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</row>
    <row r="67" spans="2:18" x14ac:dyDescent="0.2">
      <c r="B67" s="105"/>
      <c r="C67" s="105"/>
      <c r="D67" s="156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</row>
    <row r="68" spans="2:18" x14ac:dyDescent="0.2">
      <c r="B68" s="105"/>
      <c r="C68" s="105"/>
      <c r="D68" s="156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</row>
    <row r="69" spans="2:18" x14ac:dyDescent="0.2">
      <c r="B69" s="105"/>
      <c r="C69" s="105"/>
      <c r="D69" s="156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</row>
    <row r="70" spans="2:18" x14ac:dyDescent="0.2">
      <c r="B70" s="105"/>
      <c r="C70" s="105"/>
      <c r="D70" s="156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</row>
    <row r="71" spans="2:18" x14ac:dyDescent="0.2">
      <c r="B71" s="105"/>
      <c r="C71" s="105"/>
      <c r="D71" s="156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</row>
    <row r="72" spans="2:18" x14ac:dyDescent="0.2">
      <c r="B72" s="105"/>
      <c r="C72" s="105"/>
      <c r="D72" s="156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</row>
    <row r="73" spans="2:18" x14ac:dyDescent="0.2">
      <c r="B73" s="105"/>
      <c r="C73" s="105"/>
      <c r="D73" s="156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</row>
    <row r="74" spans="2:18" x14ac:dyDescent="0.2">
      <c r="B74" s="105"/>
      <c r="C74" s="105"/>
      <c r="D74" s="156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</row>
    <row r="75" spans="2:18" x14ac:dyDescent="0.2">
      <c r="B75" s="105"/>
      <c r="C75" s="105"/>
      <c r="D75" s="156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</row>
    <row r="76" spans="2:18" x14ac:dyDescent="0.2">
      <c r="B76" s="105"/>
      <c r="C76" s="105"/>
      <c r="D76" s="156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</row>
    <row r="77" spans="2:18" x14ac:dyDescent="0.2">
      <c r="B77" s="105"/>
      <c r="C77" s="105"/>
      <c r="D77" s="156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</row>
    <row r="78" spans="2:18" x14ac:dyDescent="0.2">
      <c r="B78" s="105"/>
      <c r="C78" s="105"/>
      <c r="D78" s="156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</row>
    <row r="79" spans="2:18" x14ac:dyDescent="0.2">
      <c r="B79" s="105"/>
      <c r="C79" s="105"/>
      <c r="D79" s="156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</row>
    <row r="80" spans="2:18" x14ac:dyDescent="0.2">
      <c r="B80" s="105"/>
      <c r="C80" s="105"/>
      <c r="D80" s="156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</row>
    <row r="81" spans="2:18" x14ac:dyDescent="0.2">
      <c r="B81" s="105"/>
      <c r="C81" s="105"/>
      <c r="D81" s="156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</row>
    <row r="82" spans="2:18" x14ac:dyDescent="0.2">
      <c r="B82" s="105"/>
      <c r="C82" s="105"/>
      <c r="D82" s="156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</row>
    <row r="83" spans="2:18" x14ac:dyDescent="0.2">
      <c r="B83" s="105"/>
      <c r="C83" s="105"/>
      <c r="D83" s="15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</row>
    <row r="84" spans="2:18" x14ac:dyDescent="0.2">
      <c r="B84" s="105"/>
      <c r="C84" s="105"/>
      <c r="D84" s="156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</row>
    <row r="85" spans="2:18" x14ac:dyDescent="0.2">
      <c r="B85" s="105"/>
      <c r="C85" s="105"/>
      <c r="D85" s="156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</row>
    <row r="86" spans="2:18" x14ac:dyDescent="0.2">
      <c r="B86" s="105"/>
      <c r="C86" s="105"/>
      <c r="D86" s="156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</row>
    <row r="87" spans="2:18" x14ac:dyDescent="0.2">
      <c r="B87" s="105"/>
      <c r="C87" s="105"/>
      <c r="D87" s="156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</row>
    <row r="88" spans="2:18" x14ac:dyDescent="0.2">
      <c r="B88" s="105"/>
      <c r="C88" s="105"/>
      <c r="D88" s="156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</row>
    <row r="89" spans="2:18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</row>
    <row r="90" spans="2:18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</row>
    <row r="91" spans="2:18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</row>
    <row r="92" spans="2:18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</row>
    <row r="93" spans="2:18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</row>
    <row r="94" spans="2:18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</row>
    <row r="95" spans="2:18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</row>
    <row r="96" spans="2:18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</row>
    <row r="97" spans="2:18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</row>
    <row r="98" spans="2:18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</row>
    <row r="99" spans="2:18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</row>
    <row r="100" spans="2:18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</row>
    <row r="101" spans="2:18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</row>
    <row r="102" spans="2:18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</row>
    <row r="103" spans="2:18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</row>
    <row r="104" spans="2:18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</row>
    <row r="105" spans="2:18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</row>
    <row r="106" spans="2:18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</row>
    <row r="107" spans="2:18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</row>
    <row r="108" spans="2:18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</row>
    <row r="109" spans="2:18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</row>
    <row r="110" spans="2:18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</row>
    <row r="111" spans="2:18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</row>
    <row r="112" spans="2:18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</row>
    <row r="113" spans="2:18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</row>
    <row r="114" spans="2:18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</row>
    <row r="115" spans="2:18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</row>
    <row r="116" spans="2:18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</row>
    <row r="117" spans="2:18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</row>
    <row r="118" spans="2:18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</row>
    <row r="119" spans="2:18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</row>
    <row r="120" spans="2:18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</row>
    <row r="121" spans="2:18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</row>
    <row r="122" spans="2:18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</row>
    <row r="123" spans="2:18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</row>
    <row r="124" spans="2:18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</row>
    <row r="125" spans="2:18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</row>
    <row r="126" spans="2:18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</row>
    <row r="127" spans="2:18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</row>
    <row r="128" spans="2:18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</row>
    <row r="129" spans="2:18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</row>
    <row r="130" spans="2:18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</row>
    <row r="131" spans="2:18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</row>
    <row r="132" spans="2:18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</row>
    <row r="133" spans="2:18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</row>
    <row r="134" spans="2:18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</row>
    <row r="135" spans="2:18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</row>
    <row r="136" spans="2:18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</row>
    <row r="137" spans="2:18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</row>
    <row r="138" spans="2:18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</row>
    <row r="139" spans="2:18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</row>
    <row r="140" spans="2:18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</row>
    <row r="141" spans="2:18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</row>
    <row r="142" spans="2:18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</row>
    <row r="143" spans="2:18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</row>
    <row r="144" spans="2:18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</row>
    <row r="145" spans="2:18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</row>
    <row r="146" spans="2:18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</row>
    <row r="147" spans="2:18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</row>
    <row r="148" spans="2:18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</row>
    <row r="149" spans="2:18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</row>
    <row r="150" spans="2:18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</row>
    <row r="151" spans="2:18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</row>
    <row r="152" spans="2:18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</row>
    <row r="153" spans="2:18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</row>
    <row r="154" spans="2:18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</row>
    <row r="155" spans="2:18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</row>
    <row r="156" spans="2:18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</row>
    <row r="157" spans="2:18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</row>
    <row r="158" spans="2:18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</row>
    <row r="159" spans="2:18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</row>
    <row r="160" spans="2:18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</row>
    <row r="161" spans="2:18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</row>
    <row r="162" spans="2:18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</row>
    <row r="163" spans="2:18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</row>
    <row r="164" spans="2:18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</row>
    <row r="165" spans="2:18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</row>
    <row r="166" spans="2:18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</row>
    <row r="167" spans="2:18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</row>
    <row r="168" spans="2:18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</row>
    <row r="169" spans="2:18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</row>
    <row r="170" spans="2:18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</row>
    <row r="171" spans="2:18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</row>
    <row r="172" spans="2:18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</row>
    <row r="173" spans="2:18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</row>
    <row r="174" spans="2:18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</row>
    <row r="175" spans="2:18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</row>
    <row r="176" spans="2:18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</row>
    <row r="177" spans="2:18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</row>
    <row r="178" spans="2:18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</row>
    <row r="179" spans="2:18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</row>
    <row r="180" spans="2:18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</row>
    <row r="181" spans="2:18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</row>
    <row r="182" spans="2:18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</row>
    <row r="183" spans="2:18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</row>
    <row r="184" spans="2:18" x14ac:dyDescent="0.2">
      <c r="B184" s="105"/>
      <c r="C184" s="105"/>
      <c r="D184" s="156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</row>
    <row r="185" spans="2:18" x14ac:dyDescent="0.2">
      <c r="B185" s="105"/>
      <c r="C185" s="105"/>
      <c r="D185" s="156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</row>
    <row r="186" spans="2:18" x14ac:dyDescent="0.2">
      <c r="B186" s="105"/>
      <c r="C186" s="105"/>
      <c r="D186" s="156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</row>
    <row r="187" spans="2:18" x14ac:dyDescent="0.2">
      <c r="B187" s="105"/>
      <c r="C187" s="105"/>
      <c r="D187" s="156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</row>
    <row r="188" spans="2:18" x14ac:dyDescent="0.2">
      <c r="B188" s="105"/>
      <c r="C188" s="105"/>
      <c r="D188" s="156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</row>
    <row r="189" spans="2:18" x14ac:dyDescent="0.2">
      <c r="B189" s="105"/>
      <c r="C189" s="105"/>
      <c r="D189" s="156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</row>
    <row r="190" spans="2:18" x14ac:dyDescent="0.2">
      <c r="B190" s="105"/>
      <c r="C190" s="105"/>
      <c r="D190" s="156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</row>
    <row r="191" spans="2:18" x14ac:dyDescent="0.2">
      <c r="B191" s="105"/>
      <c r="C191" s="105"/>
      <c r="D191" s="156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</row>
    <row r="192" spans="2:18" x14ac:dyDescent="0.2">
      <c r="B192" s="105"/>
      <c r="C192" s="105"/>
      <c r="D192" s="156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</row>
    <row r="193" spans="2:18" x14ac:dyDescent="0.2">
      <c r="B193" s="105"/>
      <c r="C193" s="105"/>
      <c r="D193" s="156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</row>
    <row r="194" spans="2:18" x14ac:dyDescent="0.2">
      <c r="B194" s="105"/>
      <c r="C194" s="105"/>
      <c r="D194" s="156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</row>
    <row r="195" spans="2:18" x14ac:dyDescent="0.2">
      <c r="B195" s="105"/>
      <c r="C195" s="105"/>
      <c r="D195" s="156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</row>
    <row r="196" spans="2:18" x14ac:dyDescent="0.2">
      <c r="B196" s="105"/>
      <c r="C196" s="105"/>
      <c r="D196" s="156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</row>
    <row r="197" spans="2:18" x14ac:dyDescent="0.2">
      <c r="B197" s="105"/>
      <c r="C197" s="105"/>
      <c r="D197" s="156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</row>
    <row r="198" spans="2:18" x14ac:dyDescent="0.2">
      <c r="B198" s="105"/>
      <c r="C198" s="105"/>
      <c r="D198" s="156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</row>
    <row r="199" spans="2:18" x14ac:dyDescent="0.2">
      <c r="B199" s="105"/>
      <c r="C199" s="105"/>
      <c r="D199" s="156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</row>
    <row r="200" spans="2:18" x14ac:dyDescent="0.2">
      <c r="B200" s="105"/>
      <c r="C200" s="105"/>
      <c r="D200" s="156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</row>
    <row r="201" spans="2:18" x14ac:dyDescent="0.2">
      <c r="B201" s="105"/>
      <c r="C201" s="105"/>
      <c r="D201" s="156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</row>
    <row r="202" spans="2:18" x14ac:dyDescent="0.2">
      <c r="B202" s="105"/>
      <c r="C202" s="105"/>
      <c r="D202" s="156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</row>
    <row r="203" spans="2:18" x14ac:dyDescent="0.2">
      <c r="B203" s="105"/>
      <c r="C203" s="105"/>
      <c r="D203" s="156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</row>
    <row r="204" spans="2:18" x14ac:dyDescent="0.2">
      <c r="B204" s="105"/>
      <c r="C204" s="105"/>
      <c r="D204" s="156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</row>
    <row r="205" spans="2:18" x14ac:dyDescent="0.2">
      <c r="B205" s="105"/>
      <c r="C205" s="105"/>
      <c r="D205" s="156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</row>
    <row r="206" spans="2:18" x14ac:dyDescent="0.2">
      <c r="B206" s="105"/>
      <c r="C206" s="105"/>
      <c r="D206" s="156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</row>
    <row r="207" spans="2:18" x14ac:dyDescent="0.2">
      <c r="B207" s="105"/>
      <c r="C207" s="105"/>
      <c r="D207" s="156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</row>
    <row r="208" spans="2:18" x14ac:dyDescent="0.2">
      <c r="B208" s="105"/>
      <c r="C208" s="105"/>
      <c r="D208" s="156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</row>
    <row r="209" spans="2:18" x14ac:dyDescent="0.2">
      <c r="B209" s="105"/>
      <c r="C209" s="105"/>
      <c r="D209" s="156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</row>
    <row r="210" spans="2:18" x14ac:dyDescent="0.2">
      <c r="B210" s="105"/>
      <c r="C210" s="105"/>
      <c r="D210" s="156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</row>
    <row r="211" spans="2:18" x14ac:dyDescent="0.2">
      <c r="B211" s="105"/>
      <c r="C211" s="105"/>
      <c r="D211" s="156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</row>
    <row r="212" spans="2:18" x14ac:dyDescent="0.2">
      <c r="B212" s="105"/>
      <c r="C212" s="105"/>
      <c r="D212" s="156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</row>
    <row r="213" spans="2:18" x14ac:dyDescent="0.2">
      <c r="B213" s="105"/>
      <c r="C213" s="105"/>
      <c r="D213" s="156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</row>
    <row r="214" spans="2:18" x14ac:dyDescent="0.2">
      <c r="B214" s="105"/>
      <c r="C214" s="105"/>
      <c r="D214" s="156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</row>
    <row r="215" spans="2:18" x14ac:dyDescent="0.2">
      <c r="B215" s="105"/>
      <c r="C215" s="105"/>
      <c r="D215" s="156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</row>
    <row r="216" spans="2:18" x14ac:dyDescent="0.2">
      <c r="B216" s="105"/>
      <c r="C216" s="105"/>
      <c r="D216" s="156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</row>
    <row r="217" spans="2:18" x14ac:dyDescent="0.2">
      <c r="B217" s="105"/>
      <c r="C217" s="105"/>
      <c r="D217" s="156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</row>
    <row r="218" spans="2:18" x14ac:dyDescent="0.2">
      <c r="B218" s="105"/>
      <c r="C218" s="105"/>
      <c r="D218" s="156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</row>
    <row r="219" spans="2:18" x14ac:dyDescent="0.2">
      <c r="B219" s="105"/>
      <c r="C219" s="105"/>
      <c r="D219" s="156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</row>
    <row r="220" spans="2:18" x14ac:dyDescent="0.2">
      <c r="B220" s="105"/>
      <c r="C220" s="105"/>
      <c r="D220" s="156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</row>
    <row r="221" spans="2:18" x14ac:dyDescent="0.2">
      <c r="B221" s="105"/>
      <c r="C221" s="105"/>
      <c r="D221" s="156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</row>
    <row r="222" spans="2:18" x14ac:dyDescent="0.2">
      <c r="B222" s="105"/>
      <c r="C222" s="105"/>
      <c r="D222" s="156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</row>
    <row r="223" spans="2:18" x14ac:dyDescent="0.2">
      <c r="B223" s="105"/>
      <c r="C223" s="105"/>
      <c r="D223" s="156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</row>
    <row r="224" spans="2:18" x14ac:dyDescent="0.2">
      <c r="B224" s="105"/>
      <c r="C224" s="105"/>
      <c r="D224" s="156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</row>
    <row r="225" spans="2:18" x14ac:dyDescent="0.2">
      <c r="B225" s="105"/>
      <c r="C225" s="105"/>
      <c r="D225" s="156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</row>
    <row r="226" spans="2:18" x14ac:dyDescent="0.2">
      <c r="B226" s="105"/>
      <c r="C226" s="105"/>
      <c r="D226" s="156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</row>
    <row r="227" spans="2:18" x14ac:dyDescent="0.2">
      <c r="B227" s="105"/>
      <c r="C227" s="105"/>
      <c r="D227" s="156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</row>
    <row r="228" spans="2:18" x14ac:dyDescent="0.2">
      <c r="B228" s="105"/>
      <c r="C228" s="105"/>
      <c r="D228" s="156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</row>
    <row r="229" spans="2:18" x14ac:dyDescent="0.2">
      <c r="B229" s="105"/>
      <c r="C229" s="105"/>
      <c r="D229" s="156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</row>
    <row r="230" spans="2:18" x14ac:dyDescent="0.2">
      <c r="B230" s="105"/>
      <c r="C230" s="105"/>
      <c r="D230" s="156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</row>
    <row r="231" spans="2:18" x14ac:dyDescent="0.2">
      <c r="B231" s="105"/>
      <c r="C231" s="105"/>
      <c r="D231" s="156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</row>
    <row r="232" spans="2:18" x14ac:dyDescent="0.2">
      <c r="B232" s="105"/>
      <c r="C232" s="105"/>
      <c r="D232" s="156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</row>
    <row r="233" spans="2:18" x14ac:dyDescent="0.2">
      <c r="B233" s="105"/>
      <c r="C233" s="105"/>
      <c r="D233" s="156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</row>
    <row r="234" spans="2:18" x14ac:dyDescent="0.2">
      <c r="B234" s="105"/>
      <c r="C234" s="105"/>
      <c r="D234" s="156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</row>
    <row r="235" spans="2:18" x14ac:dyDescent="0.2">
      <c r="B235" s="105"/>
      <c r="C235" s="105"/>
      <c r="D235" s="156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</row>
    <row r="236" spans="2:18" x14ac:dyDescent="0.2">
      <c r="B236" s="105"/>
      <c r="C236" s="105"/>
      <c r="D236" s="156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</row>
    <row r="237" spans="2:18" x14ac:dyDescent="0.2">
      <c r="B237" s="105"/>
      <c r="C237" s="105"/>
      <c r="D237" s="156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</row>
    <row r="238" spans="2:18" x14ac:dyDescent="0.2">
      <c r="B238" s="105"/>
      <c r="C238" s="105"/>
      <c r="D238" s="156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</row>
    <row r="239" spans="2:18" x14ac:dyDescent="0.2">
      <c r="B239" s="105"/>
      <c r="C239" s="105"/>
      <c r="D239" s="156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</row>
    <row r="240" spans="2:18" x14ac:dyDescent="0.2">
      <c r="B240" s="105"/>
      <c r="C240" s="105"/>
      <c r="D240" s="156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</row>
    <row r="241" spans="2:18" x14ac:dyDescent="0.2">
      <c r="B241" s="105"/>
      <c r="C241" s="105"/>
      <c r="D241" s="156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</row>
    <row r="242" spans="2:18" x14ac:dyDescent="0.2">
      <c r="B242" s="105"/>
      <c r="C242" s="105"/>
      <c r="D242" s="156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</row>
    <row r="243" spans="2:18" x14ac:dyDescent="0.2">
      <c r="B243" s="105"/>
      <c r="C243" s="105"/>
      <c r="D243" s="156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</row>
    <row r="244" spans="2:18" x14ac:dyDescent="0.2">
      <c r="B244" s="105"/>
      <c r="C244" s="105"/>
      <c r="D244" s="156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</row>
    <row r="245" spans="2:18" x14ac:dyDescent="0.2">
      <c r="B245" s="105"/>
      <c r="C245" s="105"/>
      <c r="D245" s="156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</row>
    <row r="246" spans="2:18" x14ac:dyDescent="0.2">
      <c r="B246" s="105"/>
      <c r="C246" s="105"/>
      <c r="D246" s="156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</row>
    <row r="247" spans="2:18" x14ac:dyDescent="0.2">
      <c r="B247" s="105"/>
      <c r="C247" s="105"/>
      <c r="D247" s="156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</row>
  </sheetData>
  <mergeCells count="1">
    <mergeCell ref="A2:E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indexed="12"/>
    <outlinePr applyStyles="1" summaryBelow="0"/>
    <pageSetUpPr fitToPage="1"/>
  </sheetPr>
  <dimension ref="A2:S183"/>
  <sheetViews>
    <sheetView tabSelected="1" workbookViewId="0">
      <selection activeCell="A6" sqref="A6"/>
    </sheetView>
  </sheetViews>
  <sheetFormatPr defaultRowHeight="12.75" outlineLevelRow="3" x14ac:dyDescent="0.2"/>
  <cols>
    <col min="1" max="1" width="81.42578125" style="92" customWidth="1"/>
    <col min="2" max="2" width="12.7109375" style="84" customWidth="1"/>
    <col min="3" max="3" width="14.42578125" style="84" customWidth="1"/>
    <col min="4" max="4" width="10.28515625" style="138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48</v>
      </c>
      <c r="B3" s="1"/>
      <c r="C3" s="1"/>
      <c r="D3" s="1"/>
    </row>
    <row r="4" spans="1:19" x14ac:dyDescent="0.2">
      <c r="B4" s="171" t="s">
        <v>187</v>
      </c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27" customFormat="1" x14ac:dyDescent="0.2">
      <c r="A6" s="82"/>
      <c r="B6" s="172" t="s">
        <v>173</v>
      </c>
      <c r="C6" s="172" t="s">
        <v>3</v>
      </c>
      <c r="D6" s="172" t="s">
        <v>68</v>
      </c>
    </row>
    <row r="7" spans="1:19" s="233" customFormat="1" ht="15.75" x14ac:dyDescent="0.2">
      <c r="A7" s="8" t="s">
        <v>172</v>
      </c>
      <c r="B7" s="124">
        <f>B$8+B$55</f>
        <v>67090.705344239992</v>
      </c>
      <c r="C7" s="124">
        <f>C$8+C$55</f>
        <v>1689781.9286986501</v>
      </c>
      <c r="D7" s="176">
        <v>1.0000039999999999</v>
      </c>
    </row>
    <row r="8" spans="1:19" s="76" customFormat="1" ht="15" x14ac:dyDescent="0.2">
      <c r="A8" s="25" t="s">
        <v>75</v>
      </c>
      <c r="B8" s="128">
        <f>B$9+B$33</f>
        <v>57527.329978679998</v>
      </c>
      <c r="C8" s="128">
        <f>C$9+C$33</f>
        <v>1448913.7072791101</v>
      </c>
      <c r="D8" s="194">
        <f>D$9+D$33</f>
        <v>0.85745800000000005</v>
      </c>
    </row>
    <row r="9" spans="1:19" s="31" customFormat="1" ht="15" outlineLevel="1" x14ac:dyDescent="0.2">
      <c r="A9" s="91" t="s">
        <v>51</v>
      </c>
      <c r="B9" s="213">
        <f>B$10+B$31</f>
        <v>21730.409988299994</v>
      </c>
      <c r="C9" s="213">
        <f>C$10+C$31</f>
        <v>547313.57962778013</v>
      </c>
      <c r="D9" s="86">
        <f>D$10+D$31</f>
        <v>0.32389800000000002</v>
      </c>
    </row>
    <row r="10" spans="1:19" s="94" customFormat="1" ht="14.25" outlineLevel="2" x14ac:dyDescent="0.2">
      <c r="A10" s="129" t="s">
        <v>130</v>
      </c>
      <c r="B10" s="89">
        <f>SUM(B$11:B$30)</f>
        <v>21626.704256429995</v>
      </c>
      <c r="C10" s="89">
        <f>SUM(C$11:C$30)</f>
        <v>544701.59230830008</v>
      </c>
      <c r="D10" s="6">
        <v>0.32235200000000003</v>
      </c>
    </row>
    <row r="11" spans="1:19" outlineLevel="3" x14ac:dyDescent="0.2">
      <c r="A11" s="234" t="s">
        <v>53</v>
      </c>
      <c r="B11" s="236">
        <v>3.9544950399999999</v>
      </c>
      <c r="C11" s="236">
        <v>99.6</v>
      </c>
      <c r="D11" s="216">
        <v>5.8999999999999998E-5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outlineLevel="3" x14ac:dyDescent="0.2">
      <c r="A12" s="34" t="s">
        <v>142</v>
      </c>
      <c r="B12" s="96">
        <v>629.25862588999996</v>
      </c>
      <c r="C12" s="96">
        <v>15848.84</v>
      </c>
      <c r="D12" s="150">
        <v>9.3790000000000002E-3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outlineLevel="3" x14ac:dyDescent="0.2">
      <c r="A13" s="34" t="s">
        <v>77</v>
      </c>
      <c r="B13" s="96">
        <v>129.03723769000001</v>
      </c>
      <c r="C13" s="96">
        <v>3250</v>
      </c>
      <c r="D13" s="150">
        <v>1.923E-3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outlineLevel="3" x14ac:dyDescent="0.2">
      <c r="A14" s="34" t="s">
        <v>178</v>
      </c>
      <c r="B14" s="96">
        <v>103.92976753000001</v>
      </c>
      <c r="C14" s="96">
        <v>2617.63</v>
      </c>
      <c r="D14" s="150">
        <v>1.549E-3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outlineLevel="3" x14ac:dyDescent="0.2">
      <c r="A15" s="34" t="s">
        <v>121</v>
      </c>
      <c r="B15" s="96">
        <v>59.555648159999997</v>
      </c>
      <c r="C15" s="96">
        <v>1500</v>
      </c>
      <c r="D15" s="150">
        <v>8.8800000000000001E-4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outlineLevel="3" x14ac:dyDescent="0.2">
      <c r="A16" s="34" t="s">
        <v>45</v>
      </c>
      <c r="B16" s="96">
        <v>1543.80075726</v>
      </c>
      <c r="C16" s="96">
        <v>38882.981</v>
      </c>
      <c r="D16" s="150">
        <v>2.3011E-2</v>
      </c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7" outlineLevel="3" x14ac:dyDescent="0.2">
      <c r="A17" s="34" t="s">
        <v>161</v>
      </c>
      <c r="B17" s="96">
        <v>2404.3990104099998</v>
      </c>
      <c r="C17" s="96">
        <v>60558.463000000003</v>
      </c>
      <c r="D17" s="150">
        <v>3.5838000000000002E-2</v>
      </c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outlineLevel="3" x14ac:dyDescent="0.2">
      <c r="A18" s="34" t="s">
        <v>57</v>
      </c>
      <c r="B18" s="96">
        <v>2030.8046825199999</v>
      </c>
      <c r="C18" s="96">
        <v>51148.919000000002</v>
      </c>
      <c r="D18" s="150">
        <v>3.0269999999999998E-2</v>
      </c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7" outlineLevel="3" x14ac:dyDescent="0.2">
      <c r="A19" s="34" t="s">
        <v>169</v>
      </c>
      <c r="B19" s="96">
        <v>1242.7754234199999</v>
      </c>
      <c r="C19" s="96">
        <v>31301.198</v>
      </c>
      <c r="D19" s="150">
        <v>1.8523999999999999E-2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7" outlineLevel="3" x14ac:dyDescent="0.2">
      <c r="A20" s="34" t="s">
        <v>108</v>
      </c>
      <c r="B20" s="96">
        <v>1776.33816776</v>
      </c>
      <c r="C20" s="96">
        <v>44739.790999999997</v>
      </c>
      <c r="D20" s="150">
        <v>2.6477000000000001E-2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7" outlineLevel="3" x14ac:dyDescent="0.2">
      <c r="A21" s="34" t="s">
        <v>28</v>
      </c>
      <c r="B21" s="96">
        <v>1075.97204343</v>
      </c>
      <c r="C21" s="96">
        <v>27100</v>
      </c>
      <c r="D21" s="150">
        <v>1.6038E-2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outlineLevel="3" x14ac:dyDescent="0.2">
      <c r="A22" s="34" t="s">
        <v>152</v>
      </c>
      <c r="B22" s="96">
        <v>6252.8321869600004</v>
      </c>
      <c r="C22" s="96">
        <v>157487.13295818001</v>
      </c>
      <c r="D22" s="150">
        <v>9.3200000000000005E-2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outlineLevel="3" x14ac:dyDescent="0.2">
      <c r="A23" s="34" t="s">
        <v>86</v>
      </c>
      <c r="B23" s="96">
        <v>160.19851883000001</v>
      </c>
      <c r="C23" s="96">
        <v>4034.8444800000002</v>
      </c>
      <c r="D23" s="150">
        <v>2.3879999999999999E-3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outlineLevel="3" x14ac:dyDescent="0.2">
      <c r="A24" s="34" t="s">
        <v>0</v>
      </c>
      <c r="B24" s="96">
        <v>1357.74669999</v>
      </c>
      <c r="C24" s="96">
        <v>34196.925275369998</v>
      </c>
      <c r="D24" s="150">
        <v>2.0237000000000002E-2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outlineLevel="3" x14ac:dyDescent="0.2">
      <c r="A25" s="34" t="s">
        <v>132</v>
      </c>
      <c r="B25" s="96">
        <v>1951.7774004800001</v>
      </c>
      <c r="C25" s="96">
        <v>49158.496147329999</v>
      </c>
      <c r="D25" s="150">
        <v>2.9092E-2</v>
      </c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outlineLevel="3" x14ac:dyDescent="0.2">
      <c r="A26" s="34" t="s">
        <v>140</v>
      </c>
      <c r="B26" s="96">
        <v>484.51299999999998</v>
      </c>
      <c r="C26" s="96">
        <v>12203.20024086</v>
      </c>
      <c r="D26" s="150">
        <v>7.2220000000000001E-3</v>
      </c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outlineLevel="3" x14ac:dyDescent="0.2">
      <c r="A27" s="34" t="s">
        <v>73</v>
      </c>
      <c r="B27" s="96">
        <v>374.92282406999999</v>
      </c>
      <c r="C27" s="96">
        <v>9443.0042065599991</v>
      </c>
      <c r="D27" s="150">
        <v>5.5880000000000001E-3</v>
      </c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outlineLevel="3" x14ac:dyDescent="0.2">
      <c r="A28" s="34" t="s">
        <v>2</v>
      </c>
      <c r="B28" s="96">
        <v>2.2512040000000001E-2</v>
      </c>
      <c r="C28" s="96">
        <v>0.56699999999999995</v>
      </c>
      <c r="D28" s="150">
        <v>0</v>
      </c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outlineLevel="3" x14ac:dyDescent="0.2">
      <c r="A29" s="34" t="s">
        <v>40</v>
      </c>
      <c r="B29" s="96">
        <v>32.954125320000003</v>
      </c>
      <c r="C29" s="96">
        <v>830</v>
      </c>
      <c r="D29" s="150">
        <v>4.9100000000000001E-4</v>
      </c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outlineLevel="3" x14ac:dyDescent="0.2">
      <c r="A30" s="34" t="s">
        <v>136</v>
      </c>
      <c r="B30" s="96">
        <v>11.91112963</v>
      </c>
      <c r="C30" s="96">
        <v>300</v>
      </c>
      <c r="D30" s="150">
        <v>1.7799999999999999E-4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ht="14.25" outlineLevel="2" x14ac:dyDescent="0.25">
      <c r="A31" s="152" t="s">
        <v>8</v>
      </c>
      <c r="B31" s="179">
        <f t="shared" ref="B31:C31" si="0">SUM(B$32:B$32)</f>
        <v>103.70573186999999</v>
      </c>
      <c r="C31" s="179">
        <f t="shared" si="0"/>
        <v>2611.9873194800002</v>
      </c>
      <c r="D31" s="220">
        <v>1.5460000000000001E-3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outlineLevel="3" x14ac:dyDescent="0.2">
      <c r="A32" s="34" t="s">
        <v>97</v>
      </c>
      <c r="B32" s="96">
        <v>103.70573186999999</v>
      </c>
      <c r="C32" s="96">
        <v>2611.9873194800002</v>
      </c>
      <c r="D32" s="150">
        <v>1.5460000000000001E-3</v>
      </c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1:17" ht="15" outlineLevel="1" x14ac:dyDescent="0.25">
      <c r="A33" s="13" t="s">
        <v>80</v>
      </c>
      <c r="B33" s="7">
        <f t="shared" ref="B33:D33" si="1">B$34+B$41+B$47+B$49+B$53</f>
        <v>35796.919990380004</v>
      </c>
      <c r="C33" s="7">
        <f t="shared" si="1"/>
        <v>901600.12765132997</v>
      </c>
      <c r="D33" s="58">
        <f t="shared" si="1"/>
        <v>0.53356000000000003</v>
      </c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ht="14.25" outlineLevel="2" x14ac:dyDescent="0.25">
      <c r="A34" s="152" t="s">
        <v>143</v>
      </c>
      <c r="B34" s="179">
        <f t="shared" ref="B34:C34" si="2">SUM(B$35:B$40)</f>
        <v>14251.86646186</v>
      </c>
      <c r="C34" s="179">
        <f t="shared" si="2"/>
        <v>358955.03369399993</v>
      </c>
      <c r="D34" s="220">
        <v>0.212427</v>
      </c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outlineLevel="3" x14ac:dyDescent="0.2">
      <c r="A35" s="34" t="s">
        <v>29</v>
      </c>
      <c r="B35" s="96">
        <v>2510.1180436599998</v>
      </c>
      <c r="C35" s="96">
        <v>63221.158389999997</v>
      </c>
      <c r="D35" s="150">
        <v>3.7414000000000003E-2</v>
      </c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outlineLevel="3" x14ac:dyDescent="0.2">
      <c r="A36" s="34" t="s">
        <v>98</v>
      </c>
      <c r="B36" s="96">
        <v>619.33635807999997</v>
      </c>
      <c r="C36" s="96">
        <v>15598.932524260001</v>
      </c>
      <c r="D36" s="150">
        <v>9.2309999999999996E-3</v>
      </c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outlineLevel="3" x14ac:dyDescent="0.2">
      <c r="A37" s="34" t="s">
        <v>78</v>
      </c>
      <c r="B37" s="96">
        <v>538.20223959999998</v>
      </c>
      <c r="C37" s="96">
        <v>13555.44577722</v>
      </c>
      <c r="D37" s="150">
        <v>8.0219999999999996E-3</v>
      </c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outlineLevel="3" x14ac:dyDescent="0.2">
      <c r="A38" s="34" t="s">
        <v>67</v>
      </c>
      <c r="B38" s="96">
        <v>5136.1897376099996</v>
      </c>
      <c r="C38" s="96">
        <v>129362.78663962</v>
      </c>
      <c r="D38" s="150">
        <v>7.6555999999999999E-2</v>
      </c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outlineLevel="3" x14ac:dyDescent="0.2">
      <c r="A39" s="34" t="s">
        <v>94</v>
      </c>
      <c r="B39" s="96">
        <v>5447.1655704100003</v>
      </c>
      <c r="C39" s="96">
        <v>137195.18815989999</v>
      </c>
      <c r="D39" s="150">
        <v>8.1190999999999999E-2</v>
      </c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outlineLevel="3" x14ac:dyDescent="0.2">
      <c r="A40" s="34" t="s">
        <v>23</v>
      </c>
      <c r="B40" s="96">
        <v>0.85451250000000001</v>
      </c>
      <c r="C40" s="96">
        <v>21.522203000000001</v>
      </c>
      <c r="D40" s="150">
        <v>1.2999999999999999E-5</v>
      </c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ht="14.25" outlineLevel="2" x14ac:dyDescent="0.25">
      <c r="A41" s="152" t="s">
        <v>4</v>
      </c>
      <c r="B41" s="179">
        <f t="shared" ref="B41:C41" si="3">SUM(B$42:B$46)</f>
        <v>1766.4358332100001</v>
      </c>
      <c r="C41" s="179">
        <f t="shared" si="3"/>
        <v>44490.385573250001</v>
      </c>
      <c r="D41" s="220">
        <v>2.6328000000000001E-2</v>
      </c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outlineLevel="3" x14ac:dyDescent="0.2">
      <c r="A42" s="34" t="s">
        <v>103</v>
      </c>
      <c r="B42" s="96">
        <v>318.55279139999999</v>
      </c>
      <c r="C42" s="96">
        <v>8023.2388000000001</v>
      </c>
      <c r="D42" s="150">
        <v>4.7479999999999996E-3</v>
      </c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outlineLevel="3" x14ac:dyDescent="0.2">
      <c r="A43" s="34" t="s">
        <v>37</v>
      </c>
      <c r="B43" s="96">
        <v>235.11060409000001</v>
      </c>
      <c r="C43" s="96">
        <v>5921.6198130000002</v>
      </c>
      <c r="D43" s="150">
        <v>3.5040000000000002E-3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outlineLevel="3" x14ac:dyDescent="0.2">
      <c r="A44" s="34" t="s">
        <v>9</v>
      </c>
      <c r="B44" s="96">
        <v>605.85586000000001</v>
      </c>
      <c r="C44" s="96">
        <v>15259.40558185</v>
      </c>
      <c r="D44" s="150">
        <v>9.0299999999999998E-3</v>
      </c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outlineLevel="3" x14ac:dyDescent="0.2">
      <c r="A45" s="34" t="s">
        <v>99</v>
      </c>
      <c r="B45" s="96">
        <v>9.0219974300000008</v>
      </c>
      <c r="C45" s="96">
        <v>227.23279088000001</v>
      </c>
      <c r="D45" s="150">
        <v>1.34E-4</v>
      </c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outlineLevel="3" x14ac:dyDescent="0.2">
      <c r="A46" s="34" t="s">
        <v>104</v>
      </c>
      <c r="B46" s="96">
        <v>597.89458029000002</v>
      </c>
      <c r="C46" s="96">
        <v>15058.888587519999</v>
      </c>
      <c r="D46" s="150">
        <v>8.9119999999999998E-3</v>
      </c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ht="14.25" outlineLevel="2" x14ac:dyDescent="0.25">
      <c r="A47" s="152" t="s">
        <v>22</v>
      </c>
      <c r="B47" s="179">
        <f t="shared" ref="B47:C47" si="4">SUM(B$48:B$48)</f>
        <v>5.8072550000000001E-2</v>
      </c>
      <c r="C47" s="179">
        <f t="shared" si="4"/>
        <v>1.4626458200000001</v>
      </c>
      <c r="D47" s="220">
        <v>9.9999999999999995E-7</v>
      </c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outlineLevel="3" x14ac:dyDescent="0.2">
      <c r="A48" s="34" t="s">
        <v>76</v>
      </c>
      <c r="B48" s="96">
        <v>5.8072550000000001E-2</v>
      </c>
      <c r="C48" s="96">
        <v>1.4626458200000001</v>
      </c>
      <c r="D48" s="150">
        <v>9.9999999999999995E-7</v>
      </c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1:17" ht="14.25" outlineLevel="2" x14ac:dyDescent="0.25">
      <c r="A49" s="152" t="s">
        <v>144</v>
      </c>
      <c r="B49" s="179">
        <f t="shared" ref="B49:C49" si="5">SUM(B$50:B$52)</f>
        <v>18043.330000000002</v>
      </c>
      <c r="C49" s="179">
        <f t="shared" si="5"/>
        <v>454448.83625825995</v>
      </c>
      <c r="D49" s="220">
        <v>0.26894000000000001</v>
      </c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1:17" outlineLevel="3" x14ac:dyDescent="0.2">
      <c r="A50" s="34" t="s">
        <v>120</v>
      </c>
      <c r="B50" s="96">
        <v>3000</v>
      </c>
      <c r="C50" s="96">
        <v>75559.584000000003</v>
      </c>
      <c r="D50" s="150">
        <v>4.4715999999999999E-2</v>
      </c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1:17" outlineLevel="3" x14ac:dyDescent="0.2">
      <c r="A51" s="34" t="s">
        <v>122</v>
      </c>
      <c r="B51" s="96">
        <v>1000</v>
      </c>
      <c r="C51" s="96">
        <v>25186.527999999998</v>
      </c>
      <c r="D51" s="150">
        <v>1.4905E-2</v>
      </c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1:17" outlineLevel="3" x14ac:dyDescent="0.2">
      <c r="A52" s="34" t="s">
        <v>126</v>
      </c>
      <c r="B52" s="96">
        <v>14043.33</v>
      </c>
      <c r="C52" s="96">
        <v>353702.72425825999</v>
      </c>
      <c r="D52" s="150">
        <v>0.20931900000000001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1:17" ht="14.25" outlineLevel="2" x14ac:dyDescent="0.25">
      <c r="A53" s="152" t="s">
        <v>6</v>
      </c>
      <c r="B53" s="179">
        <f t="shared" ref="B53:C53" si="6">SUM(B$54:B$54)</f>
        <v>1735.22962276</v>
      </c>
      <c r="C53" s="179">
        <f t="shared" si="6"/>
        <v>43704.409480000002</v>
      </c>
      <c r="D53" s="220">
        <v>2.5864000000000002E-2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1:17" outlineLevel="3" x14ac:dyDescent="0.2">
      <c r="A54" s="34" t="s">
        <v>94</v>
      </c>
      <c r="B54" s="96">
        <v>1735.22962276</v>
      </c>
      <c r="C54" s="96">
        <v>43704.409480000002</v>
      </c>
      <c r="D54" s="150">
        <v>2.5864000000000002E-2</v>
      </c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1:17" ht="15" x14ac:dyDescent="0.25">
      <c r="A55" s="161" t="s">
        <v>113</v>
      </c>
      <c r="B55" s="120">
        <f t="shared" ref="B55:D55" si="7">B$56+B$71</f>
        <v>9563.3753655599994</v>
      </c>
      <c r="C55" s="120">
        <f t="shared" si="7"/>
        <v>240868.22141954</v>
      </c>
      <c r="D55" s="125">
        <f t="shared" si="7"/>
        <v>0.14254599999999998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1:17" ht="15" outlineLevel="1" x14ac:dyDescent="0.25">
      <c r="A56" s="13" t="s">
        <v>51</v>
      </c>
      <c r="B56" s="7">
        <f t="shared" ref="B56:D56" si="8">B$57+B$65+B$69</f>
        <v>816.49166080999998</v>
      </c>
      <c r="C56" s="7">
        <f t="shared" si="8"/>
        <v>20564.59007699</v>
      </c>
      <c r="D56" s="58">
        <f t="shared" si="8"/>
        <v>1.2171E-2</v>
      </c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1:17" ht="14.25" outlineLevel="2" x14ac:dyDescent="0.25">
      <c r="A57" s="152" t="s">
        <v>130</v>
      </c>
      <c r="B57" s="179">
        <f t="shared" ref="B57:C57" si="9">SUM(B$58:B$64)</f>
        <v>643.20146070999999</v>
      </c>
      <c r="C57" s="179">
        <f t="shared" si="9"/>
        <v>16200.0116</v>
      </c>
      <c r="D57" s="220">
        <v>9.587E-3</v>
      </c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1:17" outlineLevel="3" x14ac:dyDescent="0.2">
      <c r="A58" s="34" t="s">
        <v>154</v>
      </c>
      <c r="B58" s="96">
        <v>4.6055999999999999E-4</v>
      </c>
      <c r="C58" s="96">
        <v>1.1599999999999999E-2</v>
      </c>
      <c r="D58" s="150">
        <v>0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1:17" outlineLevel="3" x14ac:dyDescent="0.2">
      <c r="A59" s="34" t="s">
        <v>47</v>
      </c>
      <c r="B59" s="96">
        <v>39.703765439999998</v>
      </c>
      <c r="C59" s="96">
        <v>1000</v>
      </c>
      <c r="D59" s="150">
        <v>5.9199999999999997E-4</v>
      </c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1:17" outlineLevel="3" x14ac:dyDescent="0.2">
      <c r="A60" s="34" t="s">
        <v>52</v>
      </c>
      <c r="B60" s="96">
        <v>119.11129631999999</v>
      </c>
      <c r="C60" s="96">
        <v>3000</v>
      </c>
      <c r="D60" s="150">
        <v>1.7750000000000001E-3</v>
      </c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1:17" outlineLevel="3" x14ac:dyDescent="0.2">
      <c r="A61" s="34" t="s">
        <v>180</v>
      </c>
      <c r="B61" s="96">
        <v>119.11129631999999</v>
      </c>
      <c r="C61" s="96">
        <v>3000</v>
      </c>
      <c r="D61" s="150">
        <v>1.7750000000000001E-3</v>
      </c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1:17" outlineLevel="3" x14ac:dyDescent="0.2">
      <c r="A62" s="34" t="s">
        <v>146</v>
      </c>
      <c r="B62" s="96">
        <v>190.57807413</v>
      </c>
      <c r="C62" s="96">
        <v>4800</v>
      </c>
      <c r="D62" s="150">
        <v>2.8410000000000002E-3</v>
      </c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1:17" outlineLevel="3" x14ac:dyDescent="0.2">
      <c r="A63" s="34" t="s">
        <v>42</v>
      </c>
      <c r="B63" s="96">
        <v>9.9259413599999995</v>
      </c>
      <c r="C63" s="96">
        <v>250</v>
      </c>
      <c r="D63" s="150">
        <v>1.4799999999999999E-4</v>
      </c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1:17" outlineLevel="3" x14ac:dyDescent="0.2">
      <c r="A64" s="34" t="s">
        <v>177</v>
      </c>
      <c r="B64" s="96">
        <v>164.77062658</v>
      </c>
      <c r="C64" s="96">
        <v>4150</v>
      </c>
      <c r="D64" s="150">
        <v>2.4559999999999998E-3</v>
      </c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1:17" ht="14.25" outlineLevel="2" x14ac:dyDescent="0.25">
      <c r="A65" s="152" t="s">
        <v>8</v>
      </c>
      <c r="B65" s="179">
        <f t="shared" ref="B65:C65" si="10">SUM(B$66:B$68)</f>
        <v>173.25229690000003</v>
      </c>
      <c r="C65" s="179">
        <f t="shared" si="10"/>
        <v>4363.6238269899995</v>
      </c>
      <c r="D65" s="220">
        <v>2.5829999999999998E-3</v>
      </c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1:17" outlineLevel="3" x14ac:dyDescent="0.2">
      <c r="A66" s="34" t="s">
        <v>10</v>
      </c>
      <c r="B66" s="96">
        <v>20.84447686</v>
      </c>
      <c r="C66" s="96">
        <v>525</v>
      </c>
      <c r="D66" s="150">
        <v>3.1100000000000002E-4</v>
      </c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1:17" outlineLevel="3" x14ac:dyDescent="0.2">
      <c r="A67" s="34" t="s">
        <v>106</v>
      </c>
      <c r="B67" s="96">
        <v>147.23793284000001</v>
      </c>
      <c r="C67" s="96">
        <v>3708.4123181499999</v>
      </c>
      <c r="D67" s="150">
        <v>2.1949999999999999E-3</v>
      </c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1:17" outlineLevel="3" x14ac:dyDescent="0.2">
      <c r="A68" s="34" t="s">
        <v>30</v>
      </c>
      <c r="B68" s="96">
        <v>5.1698871999999998</v>
      </c>
      <c r="C68" s="96">
        <v>130.21150883999999</v>
      </c>
      <c r="D68" s="150">
        <v>7.7000000000000001E-5</v>
      </c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1:17" ht="14.25" outlineLevel="2" x14ac:dyDescent="0.25">
      <c r="A69" s="152" t="s">
        <v>133</v>
      </c>
      <c r="B69" s="179">
        <f t="shared" ref="B69:C69" si="11">SUM(B$70:B$70)</f>
        <v>3.7903199999999998E-2</v>
      </c>
      <c r="C69" s="179">
        <f t="shared" si="11"/>
        <v>0.95465</v>
      </c>
      <c r="D69" s="220">
        <v>9.9999999999999995E-7</v>
      </c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1:17" outlineLevel="3" x14ac:dyDescent="0.2">
      <c r="A70" s="34" t="s">
        <v>175</v>
      </c>
      <c r="B70" s="96">
        <v>3.7903199999999998E-2</v>
      </c>
      <c r="C70" s="96">
        <v>0.95465</v>
      </c>
      <c r="D70" s="150">
        <v>9.9999999999999995E-7</v>
      </c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1:17" ht="15" outlineLevel="1" x14ac:dyDescent="0.25">
      <c r="A71" s="13" t="s">
        <v>80</v>
      </c>
      <c r="B71" s="7">
        <f t="shared" ref="B71:D71" si="12">B$72+B$78+B$80+B$86+B$87</f>
        <v>8746.8837047500001</v>
      </c>
      <c r="C71" s="7">
        <f t="shared" si="12"/>
        <v>220303.63134255001</v>
      </c>
      <c r="D71" s="58">
        <f t="shared" si="12"/>
        <v>0.13037499999999999</v>
      </c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1:17" ht="14.25" outlineLevel="2" x14ac:dyDescent="0.25">
      <c r="A72" s="152" t="s">
        <v>143</v>
      </c>
      <c r="B72" s="179">
        <f t="shared" ref="B72:C72" si="13">SUM(B$73:B$77)</f>
        <v>6136.9315796399997</v>
      </c>
      <c r="C72" s="179">
        <f t="shared" si="13"/>
        <v>154567.99906462</v>
      </c>
      <c r="D72" s="220">
        <v>9.1471999999999998E-2</v>
      </c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1:17" outlineLevel="3" x14ac:dyDescent="0.2">
      <c r="A73" s="34" t="s">
        <v>11</v>
      </c>
      <c r="B73" s="96">
        <v>16.074565150000002</v>
      </c>
      <c r="C73" s="96">
        <v>404.86248533999998</v>
      </c>
      <c r="D73" s="150">
        <v>2.4000000000000001E-4</v>
      </c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1:17" outlineLevel="3" x14ac:dyDescent="0.2">
      <c r="A74" s="34" t="s">
        <v>98</v>
      </c>
      <c r="B74" s="96">
        <v>272.28568898999998</v>
      </c>
      <c r="C74" s="96">
        <v>6857.9311295500002</v>
      </c>
      <c r="D74" s="150">
        <v>4.058E-3</v>
      </c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1:17" outlineLevel="3" x14ac:dyDescent="0.2">
      <c r="A75" s="34" t="s">
        <v>78</v>
      </c>
      <c r="B75" s="96">
        <v>5.6790000999999997</v>
      </c>
      <c r="C75" s="96">
        <v>143.03429499999999</v>
      </c>
      <c r="D75" s="150">
        <v>8.5000000000000006E-5</v>
      </c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1:17" outlineLevel="3" x14ac:dyDescent="0.2">
      <c r="A76" s="34" t="s">
        <v>67</v>
      </c>
      <c r="B76" s="96">
        <v>408.45836646999999</v>
      </c>
      <c r="C76" s="96">
        <v>10287.64808393</v>
      </c>
      <c r="D76" s="150">
        <v>6.0879999999999997E-3</v>
      </c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1:17" outlineLevel="3" x14ac:dyDescent="0.2">
      <c r="A77" s="34" t="s">
        <v>94</v>
      </c>
      <c r="B77" s="96">
        <v>5434.4339589299998</v>
      </c>
      <c r="C77" s="96">
        <v>136874.5230708</v>
      </c>
      <c r="D77" s="150">
        <v>8.1001000000000004E-2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1:17" ht="14.25" outlineLevel="2" x14ac:dyDescent="0.25">
      <c r="A78" s="152" t="s">
        <v>4</v>
      </c>
      <c r="B78" s="179">
        <f t="shared" ref="B78:C78" si="14">SUM(B$79:B$79)</f>
        <v>170.58624330000001</v>
      </c>
      <c r="C78" s="179">
        <f t="shared" si="14"/>
        <v>4296.4751932899999</v>
      </c>
      <c r="D78" s="220">
        <v>2.5430000000000001E-3</v>
      </c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1:17" outlineLevel="3" x14ac:dyDescent="0.2">
      <c r="A79" s="34" t="s">
        <v>103</v>
      </c>
      <c r="B79" s="96">
        <v>170.58624330000001</v>
      </c>
      <c r="C79" s="96">
        <v>4296.4751932899999</v>
      </c>
      <c r="D79" s="150">
        <v>2.5430000000000001E-3</v>
      </c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1:17" ht="14.25" outlineLevel="2" x14ac:dyDescent="0.25">
      <c r="A80" s="152" t="s">
        <v>22</v>
      </c>
      <c r="B80" s="179">
        <f t="shared" ref="B80:C80" si="15">SUM(B$81:B$85)</f>
        <v>2324.2819954900001</v>
      </c>
      <c r="C80" s="179">
        <f t="shared" si="15"/>
        <v>58540.593559419998</v>
      </c>
      <c r="D80" s="220">
        <v>3.4645000000000002E-2</v>
      </c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1:17" outlineLevel="3" x14ac:dyDescent="0.2">
      <c r="A81" s="34" t="s">
        <v>123</v>
      </c>
      <c r="B81" s="96">
        <v>43.444350489999998</v>
      </c>
      <c r="C81" s="96">
        <v>1094.21235017</v>
      </c>
      <c r="D81" s="150">
        <v>6.4800000000000003E-4</v>
      </c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1:17" outlineLevel="3" x14ac:dyDescent="0.2">
      <c r="A82" s="34" t="s">
        <v>155</v>
      </c>
      <c r="B82" s="96">
        <v>500</v>
      </c>
      <c r="C82" s="96">
        <v>12593.263999999999</v>
      </c>
      <c r="D82" s="150">
        <v>7.4530000000000004E-3</v>
      </c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1:17" outlineLevel="3" x14ac:dyDescent="0.2">
      <c r="A83" s="34" t="s">
        <v>71</v>
      </c>
      <c r="B83" s="96">
        <v>65.62</v>
      </c>
      <c r="C83" s="96">
        <v>1652.73996736</v>
      </c>
      <c r="D83" s="150">
        <v>9.7799999999999992E-4</v>
      </c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1:17" outlineLevel="3" x14ac:dyDescent="0.2">
      <c r="A84" s="34" t="s">
        <v>74</v>
      </c>
      <c r="B84" s="96">
        <v>1552.1238949999999</v>
      </c>
      <c r="C84" s="96">
        <v>39092.611940889998</v>
      </c>
      <c r="D84" s="150">
        <v>2.3134999999999999E-2</v>
      </c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1:17" outlineLevel="3" x14ac:dyDescent="0.2">
      <c r="A85" s="34" t="s">
        <v>160</v>
      </c>
      <c r="B85" s="96">
        <v>163.09375</v>
      </c>
      <c r="C85" s="96">
        <v>4107.7653010000004</v>
      </c>
      <c r="D85" s="150">
        <v>2.431E-3</v>
      </c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1:17" ht="14.25" outlineLevel="2" x14ac:dyDescent="0.25">
      <c r="A86" s="152" t="s">
        <v>144</v>
      </c>
      <c r="B86" s="179"/>
      <c r="C86" s="179"/>
      <c r="D86" s="220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1:17" ht="14.25" outlineLevel="2" x14ac:dyDescent="0.25">
      <c r="A87" s="152" t="s">
        <v>6</v>
      </c>
      <c r="B87" s="179">
        <f t="shared" ref="B87:C87" si="16">SUM(B$88:B$88)</f>
        <v>115.08388632</v>
      </c>
      <c r="C87" s="179">
        <f t="shared" si="16"/>
        <v>2898.56352522</v>
      </c>
      <c r="D87" s="220">
        <v>1.7149999999999999E-3</v>
      </c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1:17" outlineLevel="3" x14ac:dyDescent="0.2">
      <c r="A88" s="34" t="s">
        <v>94</v>
      </c>
      <c r="B88" s="96">
        <v>115.08388632</v>
      </c>
      <c r="C88" s="96">
        <v>2898.56352522</v>
      </c>
      <c r="D88" s="150">
        <v>1.7149999999999999E-3</v>
      </c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1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1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1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1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1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1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1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1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</sheetData>
  <mergeCells count="2">
    <mergeCell ref="A2:D2"/>
    <mergeCell ref="A3:D3"/>
  </mergeCells>
  <printOptions horizontalCentered="1"/>
  <pageMargins left="0.78740157480314965" right="0.66" top="0.46" bottom="0.34" header="0.51181102362204722" footer="0.51181102362204722"/>
  <pageSetup paperSize="9" scale="6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indexed="12"/>
    <outlinePr applyStyles="1" summaryBelow="0"/>
    <pageSetUpPr fitToPage="1"/>
  </sheetPr>
  <dimension ref="A3:T217"/>
  <sheetViews>
    <sheetView workbookViewId="0">
      <selection activeCell="E9" sqref="E9"/>
    </sheetView>
  </sheetViews>
  <sheetFormatPr defaultRowHeight="12.75" x14ac:dyDescent="0.2"/>
  <cols>
    <col min="1" max="1" width="56.7109375" style="92" bestFit="1" customWidth="1"/>
    <col min="2" max="2" width="13.85546875" style="84" bestFit="1" customWidth="1"/>
    <col min="3" max="3" width="14.7109375" style="84" bestFit="1" customWidth="1"/>
    <col min="4" max="4" width="17.42578125" style="84" bestFit="1" customWidth="1"/>
    <col min="5" max="5" width="15.42578125" style="84" bestFit="1" customWidth="1"/>
    <col min="6" max="6" width="16.28515625" style="92" hidden="1" customWidth="1"/>
    <col min="7" max="7" width="3.5703125" style="92" hidden="1" customWidth="1"/>
    <col min="8" max="8" width="2.28515625" style="92" hidden="1" customWidth="1"/>
    <col min="9" max="9" width="3.5703125" style="41" customWidth="1"/>
    <col min="10" max="10" width="2.42578125" style="41" customWidth="1"/>
    <col min="11" max="16384" width="9.140625" style="92"/>
  </cols>
  <sheetData>
    <row r="3" spans="1:20" ht="18.75" x14ac:dyDescent="0.3">
      <c r="A3" s="1" t="s">
        <v>27</v>
      </c>
      <c r="B3" s="1"/>
      <c r="C3" s="1"/>
      <c r="D3" s="1"/>
      <c r="E3" s="1"/>
      <c r="F3" s="200"/>
      <c r="G3" s="200"/>
      <c r="H3" s="200"/>
    </row>
    <row r="4" spans="1:20" ht="15.75" customHeight="1" x14ac:dyDescent="0.3">
      <c r="A4" s="255" t="str">
        <f>" за станом на " &amp; TEXT(DREPORTDATE,"dd.MM.yyyy")</f>
        <v xml:space="preserve"> за станом на 30.04.2016</v>
      </c>
      <c r="B4" s="3"/>
      <c r="C4" s="3"/>
      <c r="D4" s="3"/>
      <c r="E4" s="3"/>
      <c r="F4" s="3"/>
      <c r="G4" s="3"/>
      <c r="H4" s="3"/>
      <c r="I4" s="56"/>
      <c r="J4" s="56"/>
      <c r="K4" s="112"/>
      <c r="L4" s="112"/>
      <c r="M4" s="112"/>
      <c r="N4" s="112"/>
      <c r="O4" s="112"/>
      <c r="P4" s="112"/>
      <c r="Q4" s="112"/>
      <c r="R4" s="112"/>
      <c r="S4" s="112"/>
      <c r="T4" s="112"/>
    </row>
    <row r="5" spans="1:20" ht="18.75" x14ac:dyDescent="0.3">
      <c r="A5" s="1" t="s">
        <v>60</v>
      </c>
      <c r="B5" s="1"/>
      <c r="C5" s="1"/>
      <c r="D5" s="1"/>
      <c r="E5" s="1"/>
      <c r="F5" s="200"/>
      <c r="G5" s="200"/>
      <c r="H5" s="200"/>
    </row>
    <row r="6" spans="1:20" x14ac:dyDescent="0.2">
      <c r="B6" s="105"/>
      <c r="C6" s="105"/>
      <c r="D6" s="105"/>
      <c r="E6" s="105"/>
      <c r="F6" s="112"/>
      <c r="G6" s="112"/>
      <c r="H6" s="112"/>
      <c r="I6" s="56"/>
      <c r="J6" s="56"/>
      <c r="K6" s="112"/>
      <c r="L6" s="112"/>
      <c r="M6" s="112"/>
      <c r="N6" s="112"/>
      <c r="O6" s="112"/>
      <c r="P6" s="112"/>
      <c r="Q6" s="112"/>
      <c r="R6" s="112"/>
    </row>
    <row r="7" spans="1:20" s="29" customFormat="1" x14ac:dyDescent="0.2">
      <c r="B7" s="21"/>
      <c r="C7" s="21"/>
      <c r="D7" s="21"/>
      <c r="E7" s="21"/>
      <c r="I7" s="205"/>
      <c r="J7" s="205"/>
    </row>
    <row r="8" spans="1:20" s="225" customFormat="1" ht="35.25" customHeight="1" x14ac:dyDescent="0.2">
      <c r="A8" s="238" t="s">
        <v>181</v>
      </c>
      <c r="B8" s="162" t="s">
        <v>148</v>
      </c>
      <c r="C8" s="162" t="s">
        <v>110</v>
      </c>
      <c r="D8" s="162" t="s">
        <v>166</v>
      </c>
      <c r="E8" s="162" t="str">
        <f xml:space="preserve"> "Сума боргу " &amp; VALVAL</f>
        <v>Сума боргу млн. одиниць</v>
      </c>
      <c r="F8" s="131" t="s">
        <v>164</v>
      </c>
      <c r="G8" s="131" t="s">
        <v>158</v>
      </c>
      <c r="H8" s="131" t="s">
        <v>162</v>
      </c>
      <c r="I8" s="219"/>
      <c r="J8" s="219"/>
    </row>
    <row r="9" spans="1:20" s="165" customFormat="1" ht="15.75" x14ac:dyDescent="0.2">
      <c r="A9" s="257" t="s">
        <v>27</v>
      </c>
      <c r="B9" s="258">
        <v>35.378</v>
      </c>
      <c r="C9" s="258">
        <v>10.82</v>
      </c>
      <c r="D9" s="258">
        <v>8.35</v>
      </c>
      <c r="E9" s="258">
        <v>1689781928.7</v>
      </c>
      <c r="F9" s="259">
        <v>0</v>
      </c>
      <c r="G9" s="259">
        <v>0</v>
      </c>
      <c r="H9" s="259">
        <v>3</v>
      </c>
      <c r="I9" s="56" t="str">
        <f t="shared" ref="I9:I53" si="0">IF(A9="","",A9 &amp; "; " &amp;B9 &amp; "%; "&amp;C9 &amp;"р.")</f>
        <v>Державний та гарантований державою борг України; 35,378%; 10,82р.</v>
      </c>
      <c r="J9" s="214">
        <f t="shared" ref="J9:J61" si="1">E9</f>
        <v>1689781928.7</v>
      </c>
    </row>
    <row r="10" spans="1:20" ht="15.75" x14ac:dyDescent="0.25">
      <c r="A10" s="109" t="s">
        <v>92</v>
      </c>
      <c r="B10" s="103">
        <v>36.676000000000002</v>
      </c>
      <c r="C10" s="103">
        <v>10.6</v>
      </c>
      <c r="D10" s="103">
        <v>8.1300000000000008</v>
      </c>
      <c r="E10" s="103">
        <v>1448913707.28</v>
      </c>
      <c r="F10" s="109">
        <v>0</v>
      </c>
      <c r="G10" s="109">
        <v>0</v>
      </c>
      <c r="H10" s="109">
        <v>2</v>
      </c>
      <c r="I10" s="56" t="str">
        <f t="shared" si="0"/>
        <v xml:space="preserve">    Державний борг; 36,676%; 10,6р.</v>
      </c>
      <c r="J10" s="214">
        <f t="shared" si="1"/>
        <v>1448913707.28</v>
      </c>
      <c r="K10" s="112"/>
      <c r="L10" s="112"/>
      <c r="M10" s="112"/>
      <c r="N10" s="112"/>
      <c r="O10" s="112"/>
      <c r="P10" s="112"/>
      <c r="Q10" s="112"/>
      <c r="R10" s="112"/>
    </row>
    <row r="11" spans="1:20" ht="15.75" x14ac:dyDescent="0.25">
      <c r="A11" s="147" t="s">
        <v>174</v>
      </c>
      <c r="B11" s="189">
        <v>90.75</v>
      </c>
      <c r="C11" s="189">
        <v>6.67</v>
      </c>
      <c r="D11" s="189">
        <v>4.34</v>
      </c>
      <c r="E11" s="189">
        <v>547313579.63</v>
      </c>
      <c r="F11" s="109">
        <v>1</v>
      </c>
      <c r="G11" s="109">
        <v>0</v>
      </c>
      <c r="H11" s="109">
        <v>0</v>
      </c>
      <c r="I11" s="56" t="str">
        <f t="shared" si="0"/>
        <v xml:space="preserve">      Державний внутрішній борг; 90,75%; 6,67р.</v>
      </c>
      <c r="J11" s="214">
        <f t="shared" si="1"/>
        <v>547313579.63</v>
      </c>
      <c r="K11" s="112"/>
      <c r="L11" s="112"/>
      <c r="M11" s="112"/>
      <c r="N11" s="112"/>
      <c r="O11" s="112"/>
      <c r="P11" s="112"/>
      <c r="Q11" s="112"/>
      <c r="R11" s="112"/>
    </row>
    <row r="12" spans="1:20" ht="15.75" x14ac:dyDescent="0.25">
      <c r="A12" s="109" t="s">
        <v>127</v>
      </c>
      <c r="B12" s="103">
        <v>91.161000000000001</v>
      </c>
      <c r="C12" s="103">
        <v>6.53</v>
      </c>
      <c r="D12" s="103">
        <v>4.2699999999999996</v>
      </c>
      <c r="E12" s="103">
        <v>544701592.30999994</v>
      </c>
      <c r="F12" s="109">
        <v>0</v>
      </c>
      <c r="G12" s="109">
        <v>0</v>
      </c>
      <c r="H12" s="109">
        <v>0</v>
      </c>
      <c r="I12" s="56" t="str">
        <f t="shared" si="0"/>
        <v xml:space="preserve">         в т.ч. ОВДП; 91,161%; 6,53р.</v>
      </c>
      <c r="J12" s="214">
        <f t="shared" si="1"/>
        <v>544701592.30999994</v>
      </c>
      <c r="K12" s="112"/>
      <c r="L12" s="112"/>
      <c r="M12" s="112"/>
      <c r="N12" s="112"/>
      <c r="O12" s="112"/>
      <c r="P12" s="112"/>
      <c r="Q12" s="112"/>
      <c r="R12" s="112"/>
    </row>
    <row r="13" spans="1:20" ht="15.75" x14ac:dyDescent="0.25">
      <c r="A13" s="109" t="s">
        <v>84</v>
      </c>
      <c r="B13" s="103">
        <v>0</v>
      </c>
      <c r="C13" s="103">
        <v>0</v>
      </c>
      <c r="D13" s="103">
        <v>0</v>
      </c>
      <c r="E13" s="103">
        <v>0</v>
      </c>
      <c r="F13" s="109">
        <v>0</v>
      </c>
      <c r="G13" s="109">
        <v>1</v>
      </c>
      <c r="H13" s="109">
        <v>0</v>
      </c>
      <c r="I13" s="56" t="str">
        <f t="shared" si="0"/>
        <v xml:space="preserve">            ОВДП (1 - місячні); 0%; 0р.</v>
      </c>
      <c r="J13" s="214">
        <f t="shared" si="1"/>
        <v>0</v>
      </c>
      <c r="K13" s="112"/>
      <c r="L13" s="112"/>
      <c r="M13" s="112"/>
      <c r="N13" s="112"/>
      <c r="O13" s="112"/>
      <c r="P13" s="112"/>
      <c r="Q13" s="112"/>
      <c r="R13" s="112"/>
    </row>
    <row r="14" spans="1:20" ht="15.75" x14ac:dyDescent="0.25">
      <c r="A14" s="109" t="s">
        <v>25</v>
      </c>
      <c r="B14" s="103">
        <v>22.501000000000001</v>
      </c>
      <c r="C14" s="103">
        <v>9.94</v>
      </c>
      <c r="D14" s="103">
        <v>7.33</v>
      </c>
      <c r="E14" s="103">
        <v>58128463</v>
      </c>
      <c r="F14" s="109">
        <v>0</v>
      </c>
      <c r="G14" s="109">
        <v>1</v>
      </c>
      <c r="H14" s="109">
        <v>0</v>
      </c>
      <c r="I14" s="56" t="str">
        <f t="shared" si="0"/>
        <v xml:space="preserve">            ОВДП (10 - річні); 22,501%; 9,94р.</v>
      </c>
      <c r="J14" s="214">
        <f t="shared" si="1"/>
        <v>58128463</v>
      </c>
      <c r="K14" s="112"/>
      <c r="L14" s="112"/>
      <c r="M14" s="112"/>
      <c r="N14" s="112"/>
      <c r="O14" s="112"/>
      <c r="P14" s="112"/>
      <c r="Q14" s="112"/>
      <c r="R14" s="112"/>
    </row>
    <row r="15" spans="1:20" ht="15.75" x14ac:dyDescent="0.25">
      <c r="A15" s="109" t="s">
        <v>107</v>
      </c>
      <c r="B15" s="103">
        <v>11.147</v>
      </c>
      <c r="C15" s="103">
        <v>11.89</v>
      </c>
      <c r="D15" s="103">
        <v>10.72</v>
      </c>
      <c r="E15" s="103">
        <v>38882981</v>
      </c>
      <c r="F15" s="109">
        <v>0</v>
      </c>
      <c r="G15" s="109">
        <v>1</v>
      </c>
      <c r="H15" s="109">
        <v>0</v>
      </c>
      <c r="I15" s="56" t="str">
        <f t="shared" si="0"/>
        <v xml:space="preserve">            ОВДП (11 - річні); 11,147%; 11,89р.</v>
      </c>
      <c r="J15" s="214">
        <f t="shared" si="1"/>
        <v>38882981</v>
      </c>
      <c r="K15" s="112"/>
      <c r="L15" s="112"/>
      <c r="M15" s="112"/>
      <c r="N15" s="112"/>
      <c r="O15" s="112"/>
      <c r="P15" s="112"/>
      <c r="Q15" s="112"/>
      <c r="R15" s="112"/>
    </row>
    <row r="16" spans="1:20" ht="15.75" x14ac:dyDescent="0.25">
      <c r="A16" s="109" t="s">
        <v>12</v>
      </c>
      <c r="B16" s="103">
        <v>8.0429999999999993</v>
      </c>
      <c r="C16" s="103">
        <v>0.95</v>
      </c>
      <c r="D16" s="103">
        <v>0.2</v>
      </c>
      <c r="E16" s="103">
        <v>9443004.2100000009</v>
      </c>
      <c r="F16" s="109">
        <v>0</v>
      </c>
      <c r="G16" s="109">
        <v>1</v>
      </c>
      <c r="H16" s="109">
        <v>0</v>
      </c>
      <c r="I16" s="56" t="str">
        <f t="shared" si="0"/>
        <v xml:space="preserve">            ОВДП (12 - місячні); 8,043%; 0,95р.</v>
      </c>
      <c r="J16" s="214">
        <f t="shared" si="1"/>
        <v>9443004.2100000009</v>
      </c>
      <c r="K16" s="112"/>
      <c r="L16" s="112"/>
      <c r="M16" s="112"/>
      <c r="N16" s="112"/>
      <c r="O16" s="112"/>
      <c r="P16" s="112"/>
      <c r="Q16" s="112"/>
      <c r="R16" s="112"/>
    </row>
    <row r="17" spans="1:18" ht="15.75" x14ac:dyDescent="0.25">
      <c r="A17" s="109" t="s">
        <v>168</v>
      </c>
      <c r="B17" s="103">
        <v>9.5</v>
      </c>
      <c r="C17" s="103">
        <v>12.43</v>
      </c>
      <c r="D17" s="103">
        <v>6.09</v>
      </c>
      <c r="E17" s="103">
        <v>1500000</v>
      </c>
      <c r="F17" s="109">
        <v>0</v>
      </c>
      <c r="G17" s="109">
        <v>1</v>
      </c>
      <c r="H17" s="109">
        <v>0</v>
      </c>
      <c r="I17" s="56" t="str">
        <f t="shared" si="0"/>
        <v xml:space="preserve">            ОВДП (12 - річні); 9,5%; 12,43р.</v>
      </c>
      <c r="J17" s="214">
        <f t="shared" si="1"/>
        <v>1500000</v>
      </c>
      <c r="K17" s="112"/>
      <c r="L17" s="112"/>
      <c r="M17" s="112"/>
      <c r="N17" s="112"/>
      <c r="O17" s="112"/>
      <c r="P17" s="112"/>
      <c r="Q17" s="112"/>
      <c r="R17" s="112"/>
    </row>
    <row r="18" spans="1:18" ht="15.75" x14ac:dyDescent="0.25">
      <c r="A18" s="109" t="s">
        <v>56</v>
      </c>
      <c r="B18" s="103">
        <v>12.5</v>
      </c>
      <c r="C18" s="103">
        <v>13.46</v>
      </c>
      <c r="D18" s="103">
        <v>12.06</v>
      </c>
      <c r="E18" s="103">
        <v>2617630</v>
      </c>
      <c r="F18" s="109">
        <v>0</v>
      </c>
      <c r="G18" s="109">
        <v>1</v>
      </c>
      <c r="H18" s="109">
        <v>0</v>
      </c>
      <c r="I18" s="56" t="str">
        <f t="shared" si="0"/>
        <v xml:space="preserve">            ОВДП (13 - річні); 12,5%; 13,46р.</v>
      </c>
      <c r="J18" s="214">
        <f t="shared" si="1"/>
        <v>2617630</v>
      </c>
      <c r="K18" s="112"/>
      <c r="L18" s="112"/>
      <c r="M18" s="112"/>
      <c r="N18" s="112"/>
      <c r="O18" s="112"/>
      <c r="P18" s="112"/>
      <c r="Q18" s="112"/>
      <c r="R18" s="112"/>
    </row>
    <row r="19" spans="1:18" ht="15.75" x14ac:dyDescent="0.25">
      <c r="A19" s="109" t="s">
        <v>125</v>
      </c>
      <c r="B19" s="103">
        <v>12.5</v>
      </c>
      <c r="C19" s="103">
        <v>13.96</v>
      </c>
      <c r="D19" s="103">
        <v>12.5</v>
      </c>
      <c r="E19" s="103">
        <v>3250000</v>
      </c>
      <c r="F19" s="109">
        <v>0</v>
      </c>
      <c r="G19" s="109">
        <v>1</v>
      </c>
      <c r="H19" s="109">
        <v>0</v>
      </c>
      <c r="I19" s="56" t="str">
        <f t="shared" si="0"/>
        <v xml:space="preserve">            ОВДП (14 - річні); 12,5%; 13,96р.</v>
      </c>
      <c r="J19" s="214">
        <f t="shared" si="1"/>
        <v>3250000</v>
      </c>
      <c r="K19" s="112"/>
      <c r="L19" s="112"/>
      <c r="M19" s="112"/>
      <c r="N19" s="112"/>
      <c r="O19" s="112"/>
      <c r="P19" s="112"/>
      <c r="Q19" s="112"/>
      <c r="R19" s="112"/>
    </row>
    <row r="20" spans="1:18" ht="15.75" x14ac:dyDescent="0.25">
      <c r="A20" s="109" t="s">
        <v>183</v>
      </c>
      <c r="B20" s="103">
        <v>7.7430000000000003</v>
      </c>
      <c r="C20" s="103">
        <v>11.15</v>
      </c>
      <c r="D20" s="103">
        <v>9.73</v>
      </c>
      <c r="E20" s="103">
        <v>15848840</v>
      </c>
      <c r="F20" s="109">
        <v>0</v>
      </c>
      <c r="G20" s="109">
        <v>1</v>
      </c>
      <c r="H20" s="109">
        <v>0</v>
      </c>
      <c r="I20" s="56" t="str">
        <f t="shared" si="0"/>
        <v xml:space="preserve">            ОВДП (15 - річні); 7,743%; 11,15р.</v>
      </c>
      <c r="J20" s="214">
        <f t="shared" si="1"/>
        <v>15848840</v>
      </c>
      <c r="K20" s="112"/>
      <c r="L20" s="112"/>
      <c r="M20" s="112"/>
      <c r="N20" s="112"/>
      <c r="O20" s="112"/>
      <c r="P20" s="112"/>
      <c r="Q20" s="112"/>
      <c r="R20" s="112"/>
    </row>
    <row r="21" spans="1:18" ht="15.75" x14ac:dyDescent="0.25">
      <c r="A21" s="109" t="s">
        <v>153</v>
      </c>
      <c r="B21" s="103">
        <v>7.67</v>
      </c>
      <c r="C21" s="103">
        <v>1.46</v>
      </c>
      <c r="D21" s="103">
        <v>1.18</v>
      </c>
      <c r="E21" s="103">
        <v>12203200.24</v>
      </c>
      <c r="F21" s="109">
        <v>0</v>
      </c>
      <c r="G21" s="109">
        <v>1</v>
      </c>
      <c r="H21" s="109">
        <v>0</v>
      </c>
      <c r="I21" s="56" t="str">
        <f t="shared" si="0"/>
        <v xml:space="preserve">            ОВДП (18 - місячні); 7,67%; 1,46р.</v>
      </c>
      <c r="J21" s="214">
        <f t="shared" si="1"/>
        <v>12203200.24</v>
      </c>
      <c r="K21" s="112"/>
      <c r="L21" s="112"/>
      <c r="M21" s="112"/>
      <c r="N21" s="112"/>
      <c r="O21" s="112"/>
      <c r="P21" s="112"/>
      <c r="Q21" s="112"/>
      <c r="R21" s="112"/>
    </row>
    <row r="22" spans="1:18" ht="15.75" x14ac:dyDescent="0.25">
      <c r="A22" s="147" t="s">
        <v>101</v>
      </c>
      <c r="B22" s="189">
        <v>249.00200000000001</v>
      </c>
      <c r="C22" s="189">
        <v>1.98</v>
      </c>
      <c r="D22" s="189">
        <v>1.25</v>
      </c>
      <c r="E22" s="189">
        <v>49158496.149999999</v>
      </c>
      <c r="F22" s="109">
        <v>0</v>
      </c>
      <c r="G22" s="109">
        <v>1</v>
      </c>
      <c r="H22" s="109">
        <v>0</v>
      </c>
      <c r="I22" s="56" t="str">
        <f t="shared" si="0"/>
        <v xml:space="preserve">            ОВДП (2 - річні); 249,002%; 1,98р.</v>
      </c>
      <c r="J22" s="214">
        <f t="shared" si="1"/>
        <v>49158496.149999999</v>
      </c>
      <c r="K22" s="112"/>
      <c r="L22" s="112"/>
      <c r="M22" s="112"/>
      <c r="N22" s="112"/>
      <c r="O22" s="112"/>
      <c r="P22" s="112"/>
      <c r="Q22" s="112"/>
      <c r="R22" s="112"/>
    </row>
    <row r="23" spans="1:18" ht="15.75" x14ac:dyDescent="0.25">
      <c r="A23" s="109" t="s">
        <v>147</v>
      </c>
      <c r="B23" s="103">
        <v>18</v>
      </c>
      <c r="C23" s="103">
        <v>0.25</v>
      </c>
      <c r="D23" s="103">
        <v>0.22</v>
      </c>
      <c r="E23" s="103">
        <v>300000</v>
      </c>
      <c r="F23" s="109">
        <v>0</v>
      </c>
      <c r="G23" s="109">
        <v>1</v>
      </c>
      <c r="H23" s="109">
        <v>0</v>
      </c>
      <c r="I23" s="56" t="str">
        <f t="shared" si="0"/>
        <v xml:space="preserve">            ОВДП (3 - місячні); 18%; 0,25р.</v>
      </c>
      <c r="J23" s="214">
        <f t="shared" si="1"/>
        <v>300000</v>
      </c>
      <c r="K23" s="112"/>
      <c r="L23" s="112"/>
      <c r="M23" s="112"/>
      <c r="N23" s="112"/>
      <c r="O23" s="112"/>
      <c r="P23" s="112"/>
      <c r="Q23" s="112"/>
      <c r="R23" s="112"/>
    </row>
    <row r="24" spans="1:18" ht="15.75" x14ac:dyDescent="0.25">
      <c r="A24" s="109" t="s">
        <v>159</v>
      </c>
      <c r="B24" s="103">
        <v>355.661</v>
      </c>
      <c r="C24" s="103">
        <v>2.88</v>
      </c>
      <c r="D24" s="103">
        <v>1.78</v>
      </c>
      <c r="E24" s="103">
        <v>14867935</v>
      </c>
      <c r="F24" s="109">
        <v>0</v>
      </c>
      <c r="G24" s="109">
        <v>1</v>
      </c>
      <c r="H24" s="109">
        <v>0</v>
      </c>
      <c r="I24" s="56" t="str">
        <f t="shared" si="0"/>
        <v xml:space="preserve">            ОВДП (3 - річні); 355,661%; 2,88р.</v>
      </c>
      <c r="J24" s="214">
        <f t="shared" si="1"/>
        <v>14867935</v>
      </c>
      <c r="K24" s="112"/>
      <c r="L24" s="112"/>
      <c r="M24" s="112"/>
      <c r="N24" s="112"/>
      <c r="O24" s="112"/>
      <c r="P24" s="112"/>
      <c r="Q24" s="112"/>
      <c r="R24" s="112"/>
    </row>
    <row r="25" spans="1:18" ht="15.75" x14ac:dyDescent="0.25">
      <c r="A25" s="147" t="s">
        <v>43</v>
      </c>
      <c r="B25" s="189">
        <v>0</v>
      </c>
      <c r="C25" s="189">
        <v>0</v>
      </c>
      <c r="D25" s="189">
        <v>0</v>
      </c>
      <c r="E25" s="189">
        <v>0</v>
      </c>
      <c r="F25" s="109">
        <v>0</v>
      </c>
      <c r="G25" s="109">
        <v>1</v>
      </c>
      <c r="H25" s="109">
        <v>0</v>
      </c>
      <c r="I25" s="56" t="str">
        <f t="shared" si="0"/>
        <v xml:space="preserve">            ОВДП (4 - річні); 0%; 0р.</v>
      </c>
      <c r="J25" s="214">
        <f t="shared" si="1"/>
        <v>0</v>
      </c>
      <c r="K25" s="112"/>
      <c r="L25" s="112"/>
      <c r="M25" s="112"/>
      <c r="N25" s="112"/>
      <c r="O25" s="112"/>
      <c r="P25" s="112"/>
      <c r="Q25" s="112"/>
      <c r="R25" s="112"/>
    </row>
    <row r="26" spans="1:18" ht="15.75" x14ac:dyDescent="0.25">
      <c r="A26" s="147" t="s">
        <v>117</v>
      </c>
      <c r="B26" s="189">
        <v>22.774999999999999</v>
      </c>
      <c r="C26" s="189">
        <v>4.8</v>
      </c>
      <c r="D26" s="189">
        <v>3.25</v>
      </c>
      <c r="E26" s="189">
        <v>87879533.700000003</v>
      </c>
      <c r="F26" s="109">
        <v>0</v>
      </c>
      <c r="G26" s="109">
        <v>1</v>
      </c>
      <c r="H26" s="109">
        <v>0</v>
      </c>
      <c r="I26" s="56" t="str">
        <f t="shared" si="0"/>
        <v xml:space="preserve">            ОВДП (5 - річні); 22,775%; 4,8р.</v>
      </c>
      <c r="J26" s="214">
        <f t="shared" si="1"/>
        <v>87879533.700000003</v>
      </c>
      <c r="K26" s="112"/>
      <c r="L26" s="112"/>
      <c r="M26" s="112"/>
      <c r="N26" s="112"/>
      <c r="O26" s="112"/>
      <c r="P26" s="112"/>
      <c r="Q26" s="112"/>
      <c r="R26" s="112"/>
    </row>
    <row r="27" spans="1:18" ht="15.75" x14ac:dyDescent="0.25">
      <c r="A27" s="109" t="s">
        <v>119</v>
      </c>
      <c r="B27" s="103">
        <v>18.053999999999998</v>
      </c>
      <c r="C27" s="103">
        <v>0.48</v>
      </c>
      <c r="D27" s="103">
        <v>0.41</v>
      </c>
      <c r="E27" s="103">
        <v>830000</v>
      </c>
      <c r="F27" s="109">
        <v>0</v>
      </c>
      <c r="G27" s="109">
        <v>1</v>
      </c>
      <c r="H27" s="109">
        <v>0</v>
      </c>
      <c r="I27" s="56" t="str">
        <f t="shared" si="0"/>
        <v xml:space="preserve">            ОВДП (6 - місячні); 18,054%; 0,48р.</v>
      </c>
      <c r="J27" s="214">
        <f t="shared" si="1"/>
        <v>830000</v>
      </c>
      <c r="K27" s="112"/>
      <c r="L27" s="112"/>
      <c r="M27" s="112"/>
      <c r="N27" s="112"/>
      <c r="O27" s="112"/>
      <c r="P27" s="112"/>
      <c r="Q27" s="112"/>
      <c r="R27" s="112"/>
    </row>
    <row r="28" spans="1:18" ht="15.75" x14ac:dyDescent="0.25">
      <c r="A28" s="109" t="s">
        <v>64</v>
      </c>
      <c r="B28" s="103">
        <v>13.601000000000001</v>
      </c>
      <c r="C28" s="103">
        <v>6.31</v>
      </c>
      <c r="D28" s="103">
        <v>3.94</v>
      </c>
      <c r="E28" s="103">
        <v>20600000</v>
      </c>
      <c r="F28" s="109">
        <v>0</v>
      </c>
      <c r="G28" s="109">
        <v>1</v>
      </c>
      <c r="H28" s="109">
        <v>0</v>
      </c>
      <c r="I28" s="56" t="str">
        <f t="shared" si="0"/>
        <v xml:space="preserve">            ОВДП (6 - річні); 13,601%; 6,31р.</v>
      </c>
      <c r="J28" s="214">
        <f t="shared" si="1"/>
        <v>20600000</v>
      </c>
      <c r="K28" s="112"/>
      <c r="L28" s="112"/>
      <c r="M28" s="112"/>
      <c r="N28" s="112"/>
      <c r="O28" s="112"/>
      <c r="P28" s="112"/>
      <c r="Q28" s="112"/>
      <c r="R28" s="112"/>
    </row>
    <row r="29" spans="1:18" ht="15.75" x14ac:dyDescent="0.25">
      <c r="A29" s="109" t="s">
        <v>134</v>
      </c>
      <c r="B29" s="103">
        <v>12.228</v>
      </c>
      <c r="C29" s="103">
        <v>7.1</v>
      </c>
      <c r="D29" s="103">
        <v>3.2</v>
      </c>
      <c r="E29" s="103">
        <v>13580900</v>
      </c>
      <c r="F29" s="109">
        <v>0</v>
      </c>
      <c r="G29" s="109">
        <v>1</v>
      </c>
      <c r="H29" s="109">
        <v>0</v>
      </c>
      <c r="I29" s="56" t="str">
        <f t="shared" si="0"/>
        <v xml:space="preserve">            ОВДП (7 - річні); 12,228%; 7,1р.</v>
      </c>
      <c r="J29" s="214">
        <f t="shared" si="1"/>
        <v>13580900</v>
      </c>
      <c r="K29" s="112"/>
      <c r="L29" s="112"/>
      <c r="M29" s="112"/>
      <c r="N29" s="112"/>
      <c r="O29" s="112"/>
      <c r="P29" s="112"/>
      <c r="Q29" s="112"/>
      <c r="R29" s="112"/>
    </row>
    <row r="30" spans="1:18" ht="15.75" x14ac:dyDescent="0.25">
      <c r="A30" s="109" t="s">
        <v>1</v>
      </c>
      <c r="B30" s="103">
        <v>11.891</v>
      </c>
      <c r="C30" s="103">
        <v>8.08</v>
      </c>
      <c r="D30" s="103">
        <v>4.1100000000000003</v>
      </c>
      <c r="E30" s="103">
        <v>30201198</v>
      </c>
      <c r="F30" s="109">
        <v>0</v>
      </c>
      <c r="G30" s="109">
        <v>1</v>
      </c>
      <c r="H30" s="109">
        <v>0</v>
      </c>
      <c r="I30" s="56" t="str">
        <f t="shared" si="0"/>
        <v xml:space="preserve">            ОВДП (8 - річні); 11,891%; 8,08р.</v>
      </c>
      <c r="J30" s="214">
        <f t="shared" si="1"/>
        <v>30201198</v>
      </c>
      <c r="K30" s="112"/>
      <c r="L30" s="112"/>
      <c r="M30" s="112"/>
      <c r="N30" s="112"/>
      <c r="O30" s="112"/>
      <c r="P30" s="112"/>
      <c r="Q30" s="112"/>
      <c r="R30" s="112"/>
    </row>
    <row r="31" spans="1:18" ht="15.75" x14ac:dyDescent="0.25">
      <c r="A31" s="109" t="s">
        <v>18</v>
      </c>
      <c r="B31" s="103">
        <v>18</v>
      </c>
      <c r="C31" s="103">
        <v>0.75</v>
      </c>
      <c r="D31" s="103">
        <v>0.72</v>
      </c>
      <c r="E31" s="103">
        <v>567</v>
      </c>
      <c r="F31" s="109">
        <v>0</v>
      </c>
      <c r="G31" s="109">
        <v>1</v>
      </c>
      <c r="H31" s="109">
        <v>0</v>
      </c>
      <c r="I31" s="56" t="str">
        <f t="shared" si="0"/>
        <v xml:space="preserve">            ОВДП (9 - місячні); 18%; 0,75р.</v>
      </c>
      <c r="J31" s="214">
        <f t="shared" si="1"/>
        <v>567</v>
      </c>
      <c r="K31" s="112"/>
      <c r="L31" s="112"/>
      <c r="M31" s="112"/>
      <c r="N31" s="112"/>
      <c r="O31" s="112"/>
      <c r="P31" s="112"/>
      <c r="Q31" s="112"/>
      <c r="R31" s="112"/>
    </row>
    <row r="32" spans="1:18" ht="15.75" x14ac:dyDescent="0.25">
      <c r="A32" s="109" t="s">
        <v>85</v>
      </c>
      <c r="B32" s="103">
        <v>10.052</v>
      </c>
      <c r="C32" s="103">
        <v>9.2899999999999991</v>
      </c>
      <c r="D32" s="103">
        <v>6.67</v>
      </c>
      <c r="E32" s="103">
        <v>50048919</v>
      </c>
      <c r="F32" s="109">
        <v>0</v>
      </c>
      <c r="G32" s="109">
        <v>1</v>
      </c>
      <c r="H32" s="109">
        <v>0</v>
      </c>
      <c r="I32" s="56" t="str">
        <f t="shared" si="0"/>
        <v xml:space="preserve">            ОВДП (9 - річні); 10,052%; 9,29р.</v>
      </c>
      <c r="J32" s="214">
        <f t="shared" si="1"/>
        <v>50048919</v>
      </c>
      <c r="K32" s="112"/>
      <c r="L32" s="112"/>
      <c r="M32" s="112"/>
      <c r="N32" s="112"/>
      <c r="O32" s="112"/>
      <c r="P32" s="112"/>
      <c r="Q32" s="112"/>
      <c r="R32" s="112"/>
    </row>
    <row r="33" spans="1:18" ht="15.75" x14ac:dyDescent="0.25">
      <c r="A33" s="109" t="s">
        <v>41</v>
      </c>
      <c r="B33" s="103">
        <v>7</v>
      </c>
      <c r="C33" s="103">
        <v>2</v>
      </c>
      <c r="D33" s="103">
        <v>0.06</v>
      </c>
      <c r="E33" s="103">
        <v>99600</v>
      </c>
      <c r="F33" s="109">
        <v>0</v>
      </c>
      <c r="G33" s="109">
        <v>1</v>
      </c>
      <c r="H33" s="109">
        <v>0</v>
      </c>
      <c r="I33" s="56" t="str">
        <f t="shared" si="0"/>
        <v xml:space="preserve">            Казначейські зобов'язання; 7%; 2р.</v>
      </c>
      <c r="J33" s="214">
        <f t="shared" si="1"/>
        <v>99600</v>
      </c>
      <c r="K33" s="112"/>
      <c r="L33" s="112"/>
      <c r="M33" s="112"/>
      <c r="N33" s="112"/>
      <c r="O33" s="112"/>
      <c r="P33" s="112"/>
      <c r="Q33" s="112"/>
      <c r="R33" s="112"/>
    </row>
    <row r="34" spans="1:18" ht="15.75" x14ac:dyDescent="0.25">
      <c r="A34" s="109" t="s">
        <v>84</v>
      </c>
      <c r="B34" s="103">
        <v>0</v>
      </c>
      <c r="C34" s="103">
        <v>0</v>
      </c>
      <c r="D34" s="103">
        <v>0</v>
      </c>
      <c r="E34" s="103">
        <v>0</v>
      </c>
      <c r="F34" s="109">
        <v>0</v>
      </c>
      <c r="G34" s="109">
        <v>1</v>
      </c>
      <c r="H34" s="109">
        <v>0</v>
      </c>
      <c r="I34" s="56" t="str">
        <f t="shared" si="0"/>
        <v xml:space="preserve">            ОВДП (1 - місячні); 0%; 0р.</v>
      </c>
      <c r="J34" s="214">
        <f t="shared" si="1"/>
        <v>0</v>
      </c>
      <c r="K34" s="112"/>
      <c r="L34" s="112"/>
      <c r="M34" s="112"/>
      <c r="N34" s="112"/>
      <c r="O34" s="112"/>
      <c r="P34" s="112"/>
      <c r="Q34" s="112"/>
      <c r="R34" s="112"/>
    </row>
    <row r="35" spans="1:18" ht="15.75" x14ac:dyDescent="0.25">
      <c r="A35" s="109" t="s">
        <v>25</v>
      </c>
      <c r="B35" s="103">
        <v>9.4649999999999999</v>
      </c>
      <c r="C35" s="103">
        <v>10.029999999999999</v>
      </c>
      <c r="D35" s="103">
        <v>5.6</v>
      </c>
      <c r="E35" s="103">
        <v>2430000</v>
      </c>
      <c r="F35" s="109">
        <v>0</v>
      </c>
      <c r="G35" s="109">
        <v>1</v>
      </c>
      <c r="H35" s="109">
        <v>0</v>
      </c>
      <c r="I35" s="56" t="str">
        <f t="shared" si="0"/>
        <v xml:space="preserve">            ОВДП (10 - річні); 9,465%; 10,03р.</v>
      </c>
      <c r="J35" s="214">
        <f t="shared" si="1"/>
        <v>2430000</v>
      </c>
      <c r="K35" s="112"/>
      <c r="L35" s="112"/>
      <c r="M35" s="112"/>
      <c r="N35" s="112"/>
      <c r="O35" s="112"/>
      <c r="P35" s="112"/>
      <c r="Q35" s="112"/>
      <c r="R35" s="112"/>
    </row>
    <row r="36" spans="1:18" ht="15.75" x14ac:dyDescent="0.25">
      <c r="A36" s="109" t="s">
        <v>12</v>
      </c>
      <c r="B36" s="103">
        <v>0</v>
      </c>
      <c r="C36" s="103">
        <v>0</v>
      </c>
      <c r="D36" s="103">
        <v>0</v>
      </c>
      <c r="E36" s="103">
        <v>0</v>
      </c>
      <c r="F36" s="109">
        <v>0</v>
      </c>
      <c r="G36" s="109">
        <v>1</v>
      </c>
      <c r="H36" s="109">
        <v>0</v>
      </c>
      <c r="I36" s="56" t="str">
        <f t="shared" si="0"/>
        <v xml:space="preserve">            ОВДП (12 - місячні); 0%; 0р.</v>
      </c>
      <c r="J36" s="214">
        <f t="shared" si="1"/>
        <v>0</v>
      </c>
      <c r="K36" s="112"/>
      <c r="L36" s="112"/>
      <c r="M36" s="112"/>
      <c r="N36" s="112"/>
      <c r="O36" s="112"/>
      <c r="P36" s="112"/>
      <c r="Q36" s="112"/>
      <c r="R36" s="112"/>
    </row>
    <row r="37" spans="1:18" ht="15.75" x14ac:dyDescent="0.25">
      <c r="A37" s="109" t="s">
        <v>153</v>
      </c>
      <c r="B37" s="103">
        <v>0</v>
      </c>
      <c r="C37" s="103">
        <v>0</v>
      </c>
      <c r="D37" s="103">
        <v>0</v>
      </c>
      <c r="E37" s="103">
        <v>0</v>
      </c>
      <c r="F37" s="109">
        <v>0</v>
      </c>
      <c r="G37" s="109">
        <v>1</v>
      </c>
      <c r="H37" s="109">
        <v>0</v>
      </c>
      <c r="I37" s="56" t="str">
        <f t="shared" si="0"/>
        <v xml:space="preserve">            ОВДП (18 - місячні); 0%; 0р.</v>
      </c>
      <c r="J37" s="214">
        <f t="shared" si="1"/>
        <v>0</v>
      </c>
      <c r="K37" s="112"/>
      <c r="L37" s="112"/>
      <c r="M37" s="112"/>
      <c r="N37" s="112"/>
      <c r="O37" s="112"/>
      <c r="P37" s="112"/>
      <c r="Q37" s="112"/>
      <c r="R37" s="112"/>
    </row>
    <row r="38" spans="1:18" ht="15.75" x14ac:dyDescent="0.25">
      <c r="A38" s="109" t="s">
        <v>101</v>
      </c>
      <c r="B38" s="103">
        <v>0</v>
      </c>
      <c r="C38" s="103">
        <v>0</v>
      </c>
      <c r="D38" s="103">
        <v>0</v>
      </c>
      <c r="E38" s="103">
        <v>0</v>
      </c>
      <c r="F38" s="109">
        <v>0</v>
      </c>
      <c r="G38" s="109">
        <v>1</v>
      </c>
      <c r="H38" s="109">
        <v>0</v>
      </c>
      <c r="I38" s="56" t="str">
        <f t="shared" si="0"/>
        <v xml:space="preserve">            ОВДП (2 - річні); 0%; 0р.</v>
      </c>
      <c r="J38" s="214">
        <f t="shared" si="1"/>
        <v>0</v>
      </c>
      <c r="K38" s="112"/>
      <c r="L38" s="112"/>
      <c r="M38" s="112"/>
      <c r="N38" s="112"/>
      <c r="O38" s="112"/>
      <c r="P38" s="112"/>
      <c r="Q38" s="112"/>
      <c r="R38" s="112"/>
    </row>
    <row r="39" spans="1:18" ht="15.75" x14ac:dyDescent="0.25">
      <c r="A39" s="109" t="s">
        <v>147</v>
      </c>
      <c r="B39" s="103">
        <v>0</v>
      </c>
      <c r="C39" s="103">
        <v>0</v>
      </c>
      <c r="D39" s="103">
        <v>0</v>
      </c>
      <c r="E39" s="103">
        <v>0</v>
      </c>
      <c r="F39" s="109">
        <v>0</v>
      </c>
      <c r="G39" s="109">
        <v>1</v>
      </c>
      <c r="H39" s="109">
        <v>0</v>
      </c>
      <c r="I39" s="56" t="str">
        <f t="shared" si="0"/>
        <v xml:space="preserve">            ОВДП (3 - місячні); 0%; 0р.</v>
      </c>
      <c r="J39" s="214">
        <f t="shared" si="1"/>
        <v>0</v>
      </c>
      <c r="K39" s="112"/>
      <c r="L39" s="112"/>
      <c r="M39" s="112"/>
      <c r="N39" s="112"/>
      <c r="O39" s="112"/>
      <c r="P39" s="112"/>
      <c r="Q39" s="112"/>
      <c r="R39" s="112"/>
    </row>
    <row r="40" spans="1:18" ht="15.75" x14ac:dyDescent="0.25">
      <c r="A40" s="109" t="s">
        <v>159</v>
      </c>
      <c r="B40" s="103">
        <v>713.23199999999997</v>
      </c>
      <c r="C40" s="103">
        <v>2.88</v>
      </c>
      <c r="D40" s="103">
        <v>0.41</v>
      </c>
      <c r="E40" s="103">
        <v>19328990.280000001</v>
      </c>
      <c r="F40" s="109">
        <v>0</v>
      </c>
      <c r="G40" s="109">
        <v>1</v>
      </c>
      <c r="H40" s="109">
        <v>0</v>
      </c>
      <c r="I40" s="56" t="str">
        <f t="shared" si="0"/>
        <v xml:space="preserve">            ОВДП (3 - річні); 713,232%; 2,88р.</v>
      </c>
      <c r="J40" s="214">
        <f t="shared" si="1"/>
        <v>19328990.280000001</v>
      </c>
      <c r="K40" s="112"/>
      <c r="L40" s="112"/>
      <c r="M40" s="112"/>
      <c r="N40" s="112"/>
      <c r="O40" s="112"/>
      <c r="P40" s="112"/>
      <c r="Q40" s="112"/>
      <c r="R40" s="112"/>
    </row>
    <row r="41" spans="1:18" ht="15.75" x14ac:dyDescent="0.25">
      <c r="A41" s="109" t="s">
        <v>43</v>
      </c>
      <c r="B41" s="103">
        <v>744.22699999999998</v>
      </c>
      <c r="C41" s="103">
        <v>3.97</v>
      </c>
      <c r="D41" s="103">
        <v>1.05</v>
      </c>
      <c r="E41" s="103">
        <v>4034844.48</v>
      </c>
      <c r="F41" s="109">
        <v>0</v>
      </c>
      <c r="G41" s="109">
        <v>1</v>
      </c>
      <c r="H41" s="109">
        <v>0</v>
      </c>
      <c r="I41" s="56" t="str">
        <f t="shared" si="0"/>
        <v xml:space="preserve">            ОВДП (4 - річні); 744,227%; 3,97р.</v>
      </c>
      <c r="J41" s="214">
        <f t="shared" si="1"/>
        <v>4034844.48</v>
      </c>
      <c r="K41" s="112"/>
      <c r="L41" s="112"/>
      <c r="M41" s="112"/>
      <c r="N41" s="112"/>
      <c r="O41" s="112"/>
      <c r="P41" s="112"/>
      <c r="Q41" s="112"/>
      <c r="R41" s="112"/>
    </row>
    <row r="42" spans="1:18" ht="15.75" x14ac:dyDescent="0.25">
      <c r="A42" s="109" t="s">
        <v>117</v>
      </c>
      <c r="B42" s="103">
        <v>87.799000000000007</v>
      </c>
      <c r="C42" s="103">
        <v>4.91</v>
      </c>
      <c r="D42" s="103">
        <v>1.77</v>
      </c>
      <c r="E42" s="103">
        <v>69607599.260000005</v>
      </c>
      <c r="F42" s="109">
        <v>0</v>
      </c>
      <c r="G42" s="109">
        <v>1</v>
      </c>
      <c r="H42" s="109">
        <v>0</v>
      </c>
      <c r="I42" s="56" t="str">
        <f t="shared" si="0"/>
        <v xml:space="preserve">            ОВДП (5 - річні); 87,799%; 4,91р.</v>
      </c>
      <c r="J42" s="214">
        <f t="shared" si="1"/>
        <v>69607599.260000005</v>
      </c>
      <c r="K42" s="112"/>
      <c r="L42" s="112"/>
      <c r="M42" s="112"/>
      <c r="N42" s="112"/>
      <c r="O42" s="112"/>
      <c r="P42" s="112"/>
      <c r="Q42" s="112"/>
      <c r="R42" s="112"/>
    </row>
    <row r="43" spans="1:18" ht="15.75" x14ac:dyDescent="0.25">
      <c r="A43" s="109" t="s">
        <v>119</v>
      </c>
      <c r="B43" s="103">
        <v>0</v>
      </c>
      <c r="C43" s="103">
        <v>0</v>
      </c>
      <c r="D43" s="103">
        <v>0</v>
      </c>
      <c r="E43" s="103">
        <v>0</v>
      </c>
      <c r="F43" s="109">
        <v>0</v>
      </c>
      <c r="G43" s="109">
        <v>1</v>
      </c>
      <c r="H43" s="109">
        <v>0</v>
      </c>
      <c r="I43" s="56" t="str">
        <f t="shared" si="0"/>
        <v xml:space="preserve">            ОВДП (6 - місячні); 0%; 0р.</v>
      </c>
      <c r="J43" s="214">
        <f t="shared" si="1"/>
        <v>0</v>
      </c>
      <c r="K43" s="112"/>
      <c r="L43" s="112"/>
      <c r="M43" s="112"/>
      <c r="N43" s="112"/>
      <c r="O43" s="112"/>
      <c r="P43" s="112"/>
      <c r="Q43" s="112"/>
      <c r="R43" s="112"/>
    </row>
    <row r="44" spans="1:18" ht="15.75" x14ac:dyDescent="0.25">
      <c r="A44" s="109" t="s">
        <v>64</v>
      </c>
      <c r="B44" s="103">
        <v>9.5</v>
      </c>
      <c r="C44" s="103">
        <v>6.18</v>
      </c>
      <c r="D44" s="103">
        <v>1.46</v>
      </c>
      <c r="E44" s="103">
        <v>6500000</v>
      </c>
      <c r="F44" s="109">
        <v>0</v>
      </c>
      <c r="G44" s="109">
        <v>1</v>
      </c>
      <c r="H44" s="109">
        <v>0</v>
      </c>
      <c r="I44" s="56" t="str">
        <f t="shared" si="0"/>
        <v xml:space="preserve">            ОВДП (6 - річні); 9,5%; 6,18р.</v>
      </c>
      <c r="J44" s="214">
        <f t="shared" si="1"/>
        <v>6500000</v>
      </c>
      <c r="K44" s="112"/>
      <c r="L44" s="112"/>
      <c r="M44" s="112"/>
      <c r="N44" s="112"/>
      <c r="O44" s="112"/>
      <c r="P44" s="112"/>
      <c r="Q44" s="112"/>
      <c r="R44" s="112"/>
    </row>
    <row r="45" spans="1:18" ht="15.75" x14ac:dyDescent="0.25">
      <c r="A45" s="109" t="s">
        <v>134</v>
      </c>
      <c r="B45" s="103">
        <v>117.744</v>
      </c>
      <c r="C45" s="103">
        <v>6.98</v>
      </c>
      <c r="D45" s="103">
        <v>3.39</v>
      </c>
      <c r="E45" s="103">
        <v>31158891</v>
      </c>
      <c r="F45" s="109">
        <v>0</v>
      </c>
      <c r="G45" s="109">
        <v>1</v>
      </c>
      <c r="H45" s="109">
        <v>0</v>
      </c>
      <c r="I45" s="56" t="str">
        <f t="shared" si="0"/>
        <v xml:space="preserve">            ОВДП (7 - річні); 117,744%; 6,98р.</v>
      </c>
      <c r="J45" s="214">
        <f t="shared" si="1"/>
        <v>31158891</v>
      </c>
      <c r="K45" s="112"/>
      <c r="L45" s="112"/>
      <c r="M45" s="112"/>
      <c r="N45" s="112"/>
      <c r="O45" s="112"/>
      <c r="P45" s="112"/>
      <c r="Q45" s="112"/>
      <c r="R45" s="112"/>
    </row>
    <row r="46" spans="1:18" ht="15.75" x14ac:dyDescent="0.25">
      <c r="A46" s="109" t="s">
        <v>1</v>
      </c>
      <c r="B46" s="103">
        <v>9.5</v>
      </c>
      <c r="C46" s="103">
        <v>7.92</v>
      </c>
      <c r="D46" s="103">
        <v>3.04</v>
      </c>
      <c r="E46" s="103">
        <v>1100000</v>
      </c>
      <c r="F46" s="109">
        <v>0</v>
      </c>
      <c r="G46" s="109">
        <v>1</v>
      </c>
      <c r="H46" s="109">
        <v>0</v>
      </c>
      <c r="I46" s="56" t="str">
        <f t="shared" si="0"/>
        <v xml:space="preserve">            ОВДП (8 - річні); 9,5%; 7,92р.</v>
      </c>
      <c r="J46" s="214">
        <f t="shared" si="1"/>
        <v>1100000</v>
      </c>
      <c r="K46" s="112"/>
      <c r="L46" s="112"/>
      <c r="M46" s="112"/>
      <c r="N46" s="112"/>
      <c r="O46" s="112"/>
      <c r="P46" s="112"/>
      <c r="Q46" s="112"/>
      <c r="R46" s="112"/>
    </row>
    <row r="47" spans="1:18" ht="15.75" x14ac:dyDescent="0.25">
      <c r="A47" s="109" t="s">
        <v>18</v>
      </c>
      <c r="B47" s="103">
        <v>0</v>
      </c>
      <c r="C47" s="103">
        <v>0</v>
      </c>
      <c r="D47" s="103">
        <v>0</v>
      </c>
      <c r="E47" s="103">
        <v>0</v>
      </c>
      <c r="F47" s="109">
        <v>0</v>
      </c>
      <c r="G47" s="109">
        <v>1</v>
      </c>
      <c r="H47" s="109">
        <v>0</v>
      </c>
      <c r="I47" s="56" t="str">
        <f t="shared" si="0"/>
        <v xml:space="preserve">            ОВДП (9 - місячні); 0%; 0р.</v>
      </c>
      <c r="J47" s="214">
        <f t="shared" si="1"/>
        <v>0</v>
      </c>
      <c r="K47" s="112"/>
      <c r="L47" s="112"/>
      <c r="M47" s="112"/>
      <c r="N47" s="112"/>
      <c r="O47" s="112"/>
      <c r="P47" s="112"/>
      <c r="Q47" s="112"/>
      <c r="R47" s="112"/>
    </row>
    <row r="48" spans="1:18" ht="15.75" x14ac:dyDescent="0.25">
      <c r="A48" s="109" t="s">
        <v>85</v>
      </c>
      <c r="B48" s="103">
        <v>9.5</v>
      </c>
      <c r="C48" s="103">
        <v>8.93</v>
      </c>
      <c r="D48" s="103">
        <v>4.0599999999999996</v>
      </c>
      <c r="E48" s="103">
        <v>1100000</v>
      </c>
      <c r="F48" s="109">
        <v>0</v>
      </c>
      <c r="G48" s="109">
        <v>1</v>
      </c>
      <c r="H48" s="109">
        <v>0</v>
      </c>
      <c r="I48" s="56" t="str">
        <f t="shared" si="0"/>
        <v xml:space="preserve">            ОВДП (9 - річні); 9,5%; 8,93р.</v>
      </c>
      <c r="J48" s="214">
        <f t="shared" si="1"/>
        <v>1100000</v>
      </c>
      <c r="K48" s="112"/>
      <c r="L48" s="112"/>
      <c r="M48" s="112"/>
      <c r="N48" s="112"/>
      <c r="O48" s="112"/>
      <c r="P48" s="112"/>
      <c r="Q48" s="112"/>
      <c r="R48" s="112"/>
    </row>
    <row r="49" spans="1:18" ht="15.75" x14ac:dyDescent="0.25">
      <c r="A49" s="109" t="s">
        <v>93</v>
      </c>
      <c r="B49" s="103">
        <v>3.85</v>
      </c>
      <c r="C49" s="103">
        <v>12.99</v>
      </c>
      <c r="D49" s="103">
        <v>10.43</v>
      </c>
      <c r="E49" s="103">
        <v>901600127.64999998</v>
      </c>
      <c r="F49" s="109">
        <v>1</v>
      </c>
      <c r="G49" s="109">
        <v>0</v>
      </c>
      <c r="H49" s="109">
        <v>0</v>
      </c>
      <c r="I49" s="56" t="str">
        <f t="shared" si="0"/>
        <v xml:space="preserve">      Державний зовнішній борг; 3,85%; 12,99р.</v>
      </c>
      <c r="J49" s="214">
        <f t="shared" si="1"/>
        <v>901600127.64999998</v>
      </c>
      <c r="K49" s="112"/>
      <c r="L49" s="112"/>
      <c r="M49" s="112"/>
      <c r="N49" s="112"/>
      <c r="O49" s="112"/>
      <c r="P49" s="112"/>
      <c r="Q49" s="112"/>
      <c r="R49" s="112"/>
    </row>
    <row r="50" spans="1:18" ht="15.75" x14ac:dyDescent="0.25">
      <c r="A50" s="109" t="s">
        <v>112</v>
      </c>
      <c r="B50" s="103">
        <v>6.6379999999999999</v>
      </c>
      <c r="C50" s="103">
        <v>7.33</v>
      </c>
      <c r="D50" s="103">
        <v>6.44</v>
      </c>
      <c r="E50" s="103">
        <v>454448836.25999999</v>
      </c>
      <c r="F50" s="109">
        <v>0</v>
      </c>
      <c r="G50" s="109">
        <v>0</v>
      </c>
      <c r="H50" s="109">
        <v>0</v>
      </c>
      <c r="I50" s="56" t="str">
        <f t="shared" si="0"/>
        <v xml:space="preserve">         в т.ч. ОЗДП; 6,638%; 7,33р.</v>
      </c>
      <c r="J50" s="214">
        <f t="shared" si="1"/>
        <v>454448836.25999999</v>
      </c>
      <c r="K50" s="112"/>
      <c r="L50" s="112"/>
      <c r="M50" s="112"/>
      <c r="N50" s="112"/>
      <c r="O50" s="112"/>
      <c r="P50" s="112"/>
      <c r="Q50" s="112"/>
      <c r="R50" s="112"/>
    </row>
    <row r="51" spans="1:18" ht="15.75" x14ac:dyDescent="0.25">
      <c r="A51" s="109" t="s">
        <v>24</v>
      </c>
      <c r="B51" s="103">
        <v>27.576000000000001</v>
      </c>
      <c r="C51" s="103">
        <v>12.17</v>
      </c>
      <c r="D51" s="103">
        <v>9.6999999999999993</v>
      </c>
      <c r="E51" s="103">
        <v>240868221.41999999</v>
      </c>
      <c r="F51" s="109">
        <v>0</v>
      </c>
      <c r="G51" s="109">
        <v>0</v>
      </c>
      <c r="H51" s="109">
        <v>2</v>
      </c>
      <c r="I51" s="56" t="str">
        <f t="shared" si="0"/>
        <v xml:space="preserve">   Гарантований борг; 27,576%; 12,17р.</v>
      </c>
      <c r="J51" s="214">
        <f t="shared" si="1"/>
        <v>240868221.41999999</v>
      </c>
      <c r="K51" s="112"/>
      <c r="L51" s="112"/>
      <c r="M51" s="112"/>
      <c r="N51" s="112"/>
      <c r="O51" s="112"/>
      <c r="P51" s="112"/>
      <c r="Q51" s="112"/>
      <c r="R51" s="112"/>
    </row>
    <row r="52" spans="1:18" ht="15.75" x14ac:dyDescent="0.25">
      <c r="A52" s="109" t="s">
        <v>33</v>
      </c>
      <c r="B52" s="103">
        <v>138.52099999999999</v>
      </c>
      <c r="C52" s="103">
        <v>6.06</v>
      </c>
      <c r="D52" s="103">
        <v>2.72</v>
      </c>
      <c r="E52" s="103">
        <v>20564590.079999998</v>
      </c>
      <c r="F52" s="109">
        <v>1</v>
      </c>
      <c r="G52" s="109">
        <v>0</v>
      </c>
      <c r="H52" s="109">
        <v>0</v>
      </c>
      <c r="I52" s="56" t="str">
        <f t="shared" si="0"/>
        <v xml:space="preserve">      Гарантований внутрішній борг; 138,521%; 6,06р.</v>
      </c>
      <c r="J52" s="214">
        <f t="shared" si="1"/>
        <v>20564590.079999998</v>
      </c>
      <c r="K52" s="112"/>
      <c r="L52" s="112"/>
      <c r="M52" s="112"/>
      <c r="N52" s="112"/>
      <c r="O52" s="112"/>
      <c r="P52" s="112"/>
      <c r="Q52" s="112"/>
      <c r="R52" s="112"/>
    </row>
    <row r="53" spans="1:18" ht="15.75" x14ac:dyDescent="0.25">
      <c r="A53" s="109" t="s">
        <v>79</v>
      </c>
      <c r="B53" s="103">
        <v>17.219000000000001</v>
      </c>
      <c r="C53" s="103">
        <v>12.74</v>
      </c>
      <c r="D53" s="103">
        <v>10.35</v>
      </c>
      <c r="E53" s="103">
        <v>220303631.34</v>
      </c>
      <c r="F53" s="109">
        <v>1</v>
      </c>
      <c r="G53" s="109">
        <v>0</v>
      </c>
      <c r="H53" s="109">
        <v>0</v>
      </c>
      <c r="I53" s="56" t="str">
        <f t="shared" si="0"/>
        <v xml:space="preserve">      Гарантований зовнішній борг; 17,219%; 12,74р.</v>
      </c>
      <c r="J53" s="214">
        <f t="shared" si="1"/>
        <v>220303631.34</v>
      </c>
      <c r="K53" s="112"/>
      <c r="L53" s="112"/>
      <c r="M53" s="112"/>
      <c r="N53" s="112"/>
      <c r="O53" s="112"/>
      <c r="P53" s="112"/>
      <c r="Q53" s="112"/>
      <c r="R53" s="112"/>
    </row>
    <row r="54" spans="1:18" ht="15.75" x14ac:dyDescent="0.25">
      <c r="A54" s="109" t="s">
        <v>112</v>
      </c>
      <c r="B54" s="103"/>
      <c r="C54" s="103"/>
      <c r="D54" s="103"/>
      <c r="E54" s="103"/>
      <c r="F54" s="109"/>
      <c r="G54" s="109"/>
      <c r="H54" s="109"/>
      <c r="I54" s="56"/>
      <c r="J54" s="214">
        <f t="shared" si="1"/>
        <v>0</v>
      </c>
      <c r="K54" s="112"/>
      <c r="L54" s="112"/>
      <c r="M54" s="112"/>
      <c r="N54" s="112"/>
      <c r="O54" s="112"/>
      <c r="P54" s="112"/>
      <c r="Q54" s="112"/>
      <c r="R54" s="112"/>
    </row>
    <row r="55" spans="1:18" x14ac:dyDescent="0.2">
      <c r="B55" s="105"/>
      <c r="C55" s="105"/>
      <c r="D55" s="105"/>
      <c r="E55" s="105"/>
      <c r="F55" s="112"/>
      <c r="G55" s="112"/>
      <c r="H55" s="112"/>
      <c r="I55" s="56"/>
      <c r="J55" s="214">
        <f t="shared" si="1"/>
        <v>0</v>
      </c>
      <c r="K55" s="112"/>
      <c r="L55" s="112"/>
      <c r="M55" s="112"/>
      <c r="N55" s="112"/>
      <c r="O55" s="112"/>
      <c r="P55" s="112"/>
      <c r="Q55" s="112"/>
      <c r="R55" s="112"/>
    </row>
    <row r="56" spans="1:18" x14ac:dyDescent="0.2">
      <c r="B56" s="105"/>
      <c r="C56" s="105"/>
      <c r="D56" s="105"/>
      <c r="E56" s="105"/>
      <c r="F56" s="112"/>
      <c r="G56" s="112"/>
      <c r="H56" s="112"/>
      <c r="I56" s="56"/>
      <c r="J56" s="214">
        <f t="shared" si="1"/>
        <v>0</v>
      </c>
      <c r="K56" s="112"/>
      <c r="L56" s="112"/>
      <c r="M56" s="112"/>
      <c r="N56" s="112"/>
      <c r="O56" s="112"/>
      <c r="P56" s="112"/>
      <c r="Q56" s="112"/>
      <c r="R56" s="112"/>
    </row>
    <row r="57" spans="1:18" x14ac:dyDescent="0.2">
      <c r="B57" s="105"/>
      <c r="C57" s="105"/>
      <c r="D57" s="105"/>
      <c r="E57" s="105"/>
      <c r="F57" s="112"/>
      <c r="G57" s="112"/>
      <c r="H57" s="112"/>
      <c r="I57" s="56"/>
      <c r="J57" s="214">
        <f t="shared" si="1"/>
        <v>0</v>
      </c>
      <c r="K57" s="112"/>
      <c r="L57" s="112"/>
      <c r="M57" s="112"/>
      <c r="N57" s="112"/>
      <c r="O57" s="112"/>
      <c r="P57" s="112"/>
      <c r="Q57" s="112"/>
      <c r="R57" s="112"/>
    </row>
    <row r="58" spans="1:18" x14ac:dyDescent="0.2">
      <c r="B58" s="105"/>
      <c r="C58" s="105"/>
      <c r="D58" s="105"/>
      <c r="E58" s="105"/>
      <c r="F58" s="112"/>
      <c r="G58" s="112"/>
      <c r="H58" s="112"/>
      <c r="I58" s="56"/>
      <c r="J58" s="214">
        <f t="shared" si="1"/>
        <v>0</v>
      </c>
      <c r="K58" s="112"/>
      <c r="L58" s="112"/>
      <c r="M58" s="112"/>
      <c r="N58" s="112"/>
      <c r="O58" s="112"/>
      <c r="P58" s="112"/>
      <c r="Q58" s="112"/>
      <c r="R58" s="112"/>
    </row>
    <row r="59" spans="1:18" x14ac:dyDescent="0.2">
      <c r="B59" s="105"/>
      <c r="C59" s="105"/>
      <c r="D59" s="105"/>
      <c r="E59" s="105"/>
      <c r="F59" s="112"/>
      <c r="G59" s="112"/>
      <c r="H59" s="112"/>
      <c r="I59" s="56"/>
      <c r="J59" s="214">
        <f t="shared" si="1"/>
        <v>0</v>
      </c>
      <c r="K59" s="112"/>
      <c r="L59" s="112"/>
      <c r="M59" s="112"/>
      <c r="N59" s="112"/>
      <c r="O59" s="112"/>
      <c r="P59" s="112"/>
      <c r="Q59" s="112"/>
      <c r="R59" s="112"/>
    </row>
    <row r="60" spans="1:18" x14ac:dyDescent="0.2">
      <c r="B60" s="105"/>
      <c r="C60" s="105"/>
      <c r="D60" s="105"/>
      <c r="E60" s="105"/>
      <c r="F60" s="112"/>
      <c r="G60" s="112"/>
      <c r="H60" s="112"/>
      <c r="I60" s="56"/>
      <c r="J60" s="214">
        <f t="shared" si="1"/>
        <v>0</v>
      </c>
      <c r="K60" s="112"/>
      <c r="L60" s="112"/>
      <c r="M60" s="112"/>
      <c r="N60" s="112"/>
      <c r="O60" s="112"/>
      <c r="P60" s="112"/>
      <c r="Q60" s="112"/>
      <c r="R60" s="112"/>
    </row>
    <row r="61" spans="1:18" x14ac:dyDescent="0.2">
      <c r="B61" s="105"/>
      <c r="C61" s="105"/>
      <c r="D61" s="105"/>
      <c r="E61" s="105"/>
      <c r="F61" s="112"/>
      <c r="G61" s="112"/>
      <c r="H61" s="112"/>
      <c r="I61" s="56"/>
      <c r="J61" s="214">
        <f t="shared" si="1"/>
        <v>0</v>
      </c>
      <c r="K61" s="112"/>
      <c r="L61" s="112"/>
      <c r="M61" s="112"/>
      <c r="N61" s="112"/>
      <c r="O61" s="112"/>
      <c r="P61" s="112"/>
      <c r="Q61" s="112"/>
      <c r="R61" s="112"/>
    </row>
    <row r="62" spans="1:18" x14ac:dyDescent="0.2">
      <c r="B62" s="105"/>
      <c r="C62" s="105"/>
      <c r="D62" s="105"/>
      <c r="E62" s="105"/>
      <c r="F62" s="112"/>
      <c r="G62" s="112"/>
      <c r="H62" s="112"/>
      <c r="I62" s="56"/>
      <c r="J62" s="56"/>
      <c r="K62" s="112"/>
      <c r="L62" s="112"/>
      <c r="M62" s="112"/>
      <c r="N62" s="112"/>
      <c r="O62" s="112"/>
      <c r="P62" s="112"/>
      <c r="Q62" s="112"/>
      <c r="R62" s="112"/>
    </row>
    <row r="63" spans="1:18" x14ac:dyDescent="0.2">
      <c r="B63" s="105"/>
      <c r="C63" s="105"/>
      <c r="D63" s="105"/>
      <c r="E63" s="105"/>
      <c r="F63" s="112"/>
      <c r="G63" s="112"/>
      <c r="H63" s="112"/>
      <c r="I63" s="56"/>
      <c r="J63" s="56"/>
      <c r="K63" s="112"/>
      <c r="L63" s="112"/>
      <c r="M63" s="112"/>
      <c r="N63" s="112"/>
      <c r="O63" s="112"/>
      <c r="P63" s="112"/>
      <c r="Q63" s="112"/>
      <c r="R63" s="112"/>
    </row>
    <row r="64" spans="1:18" x14ac:dyDescent="0.2">
      <c r="B64" s="105"/>
      <c r="C64" s="105"/>
      <c r="D64" s="105"/>
      <c r="E64" s="105"/>
      <c r="F64" s="112"/>
      <c r="G64" s="112"/>
      <c r="H64" s="112"/>
      <c r="I64" s="56"/>
      <c r="J64" s="56"/>
      <c r="K64" s="112"/>
      <c r="L64" s="112"/>
      <c r="M64" s="112"/>
      <c r="N64" s="112"/>
      <c r="O64" s="112"/>
      <c r="P64" s="112"/>
      <c r="Q64" s="112"/>
      <c r="R64" s="112"/>
    </row>
    <row r="65" spans="2:18" x14ac:dyDescent="0.2">
      <c r="B65" s="105"/>
      <c r="C65" s="105"/>
      <c r="D65" s="105"/>
      <c r="E65" s="105"/>
      <c r="F65" s="112"/>
      <c r="G65" s="112"/>
      <c r="H65" s="112"/>
      <c r="I65" s="56"/>
      <c r="J65" s="56"/>
      <c r="K65" s="112"/>
      <c r="L65" s="112"/>
      <c r="M65" s="112"/>
      <c r="N65" s="112"/>
      <c r="O65" s="112"/>
      <c r="P65" s="112"/>
      <c r="Q65" s="112"/>
      <c r="R65" s="112"/>
    </row>
    <row r="66" spans="2:18" x14ac:dyDescent="0.2">
      <c r="B66" s="105"/>
      <c r="C66" s="105"/>
      <c r="D66" s="105"/>
      <c r="E66" s="105"/>
      <c r="F66" s="112"/>
      <c r="G66" s="112"/>
      <c r="H66" s="112"/>
      <c r="I66" s="56"/>
      <c r="J66" s="56"/>
      <c r="K66" s="112"/>
      <c r="L66" s="112"/>
      <c r="M66" s="112"/>
      <c r="N66" s="112"/>
      <c r="O66" s="112"/>
      <c r="P66" s="112"/>
      <c r="Q66" s="112"/>
      <c r="R66" s="112"/>
    </row>
    <row r="67" spans="2:18" x14ac:dyDescent="0.2">
      <c r="B67" s="105"/>
      <c r="C67" s="105"/>
      <c r="D67" s="105"/>
      <c r="E67" s="105"/>
      <c r="F67" s="112"/>
      <c r="G67" s="112"/>
      <c r="H67" s="112"/>
      <c r="I67" s="56"/>
      <c r="J67" s="56"/>
      <c r="K67" s="112"/>
      <c r="L67" s="112"/>
      <c r="M67" s="112"/>
      <c r="N67" s="112"/>
      <c r="O67" s="112"/>
      <c r="P67" s="112"/>
      <c r="Q67" s="112"/>
      <c r="R67" s="112"/>
    </row>
    <row r="68" spans="2:18" x14ac:dyDescent="0.2">
      <c r="B68" s="105"/>
      <c r="C68" s="105"/>
      <c r="D68" s="105"/>
      <c r="E68" s="105"/>
      <c r="F68" s="112"/>
      <c r="G68" s="112"/>
      <c r="H68" s="112"/>
      <c r="I68" s="56"/>
      <c r="J68" s="56"/>
      <c r="K68" s="112"/>
      <c r="L68" s="112"/>
      <c r="M68" s="112"/>
      <c r="N68" s="112"/>
      <c r="O68" s="112"/>
      <c r="P68" s="112"/>
      <c r="Q68" s="112"/>
      <c r="R68" s="112"/>
    </row>
    <row r="69" spans="2:18" x14ac:dyDescent="0.2">
      <c r="B69" s="105"/>
      <c r="C69" s="105"/>
      <c r="D69" s="105"/>
      <c r="E69" s="105"/>
      <c r="F69" s="112"/>
      <c r="G69" s="112"/>
      <c r="H69" s="112"/>
      <c r="I69" s="56"/>
      <c r="J69" s="56"/>
      <c r="K69" s="112"/>
      <c r="L69" s="112"/>
      <c r="M69" s="112"/>
      <c r="N69" s="112"/>
      <c r="O69" s="112"/>
      <c r="P69" s="112"/>
      <c r="Q69" s="112"/>
      <c r="R69" s="112"/>
    </row>
    <row r="70" spans="2:18" x14ac:dyDescent="0.2">
      <c r="B70" s="105"/>
      <c r="C70" s="105"/>
      <c r="D70" s="105"/>
      <c r="E70" s="105"/>
      <c r="F70" s="112"/>
      <c r="G70" s="112"/>
      <c r="H70" s="112"/>
      <c r="I70" s="56"/>
      <c r="J70" s="56"/>
      <c r="K70" s="112"/>
      <c r="L70" s="112"/>
      <c r="M70" s="112"/>
      <c r="N70" s="112"/>
      <c r="O70" s="112"/>
      <c r="P70" s="112"/>
      <c r="Q70" s="112"/>
      <c r="R70" s="112"/>
    </row>
    <row r="71" spans="2:18" x14ac:dyDescent="0.2">
      <c r="B71" s="105"/>
      <c r="C71" s="105"/>
      <c r="D71" s="105"/>
      <c r="E71" s="105"/>
      <c r="F71" s="112"/>
      <c r="G71" s="112"/>
      <c r="H71" s="112"/>
      <c r="I71" s="56"/>
      <c r="J71" s="56"/>
      <c r="K71" s="112"/>
      <c r="L71" s="112"/>
      <c r="M71" s="112"/>
      <c r="N71" s="112"/>
      <c r="O71" s="112"/>
      <c r="P71" s="112"/>
      <c r="Q71" s="112"/>
      <c r="R71" s="112"/>
    </row>
    <row r="72" spans="2:18" x14ac:dyDescent="0.2">
      <c r="B72" s="105"/>
      <c r="C72" s="105"/>
      <c r="D72" s="105"/>
      <c r="E72" s="105"/>
      <c r="F72" s="112"/>
      <c r="G72" s="112"/>
      <c r="H72" s="112"/>
      <c r="I72" s="56"/>
      <c r="J72" s="56"/>
      <c r="K72" s="112"/>
      <c r="L72" s="112"/>
      <c r="M72" s="112"/>
      <c r="N72" s="112"/>
      <c r="O72" s="112"/>
      <c r="P72" s="112"/>
      <c r="Q72" s="112"/>
      <c r="R72" s="112"/>
    </row>
    <row r="73" spans="2:18" x14ac:dyDescent="0.2">
      <c r="B73" s="105"/>
      <c r="C73" s="105"/>
      <c r="D73" s="105"/>
      <c r="E73" s="105"/>
      <c r="F73" s="112"/>
      <c r="G73" s="112"/>
      <c r="H73" s="112"/>
      <c r="I73" s="56"/>
      <c r="J73" s="56"/>
      <c r="K73" s="112"/>
      <c r="L73" s="112"/>
      <c r="M73" s="112"/>
      <c r="N73" s="112"/>
      <c r="O73" s="112"/>
      <c r="P73" s="112"/>
      <c r="Q73" s="112"/>
      <c r="R73" s="112"/>
    </row>
    <row r="74" spans="2:18" x14ac:dyDescent="0.2">
      <c r="B74" s="105"/>
      <c r="C74" s="105"/>
      <c r="D74" s="105"/>
      <c r="E74" s="105"/>
      <c r="F74" s="112"/>
      <c r="G74" s="112"/>
      <c r="H74" s="112"/>
      <c r="I74" s="56"/>
      <c r="J74" s="56"/>
      <c r="K74" s="112"/>
      <c r="L74" s="112"/>
      <c r="M74" s="112"/>
      <c r="N74" s="112"/>
      <c r="O74" s="112"/>
      <c r="P74" s="112"/>
      <c r="Q74" s="112"/>
      <c r="R74" s="112"/>
    </row>
    <row r="75" spans="2:18" x14ac:dyDescent="0.2">
      <c r="B75" s="105"/>
      <c r="C75" s="105"/>
      <c r="D75" s="105"/>
      <c r="E75" s="105"/>
      <c r="F75" s="112"/>
      <c r="G75" s="112"/>
      <c r="H75" s="112"/>
      <c r="I75" s="56"/>
      <c r="J75" s="56"/>
      <c r="K75" s="112"/>
      <c r="L75" s="112"/>
      <c r="M75" s="112"/>
      <c r="N75" s="112"/>
      <c r="O75" s="112"/>
      <c r="P75" s="112"/>
      <c r="Q75" s="112"/>
      <c r="R75" s="112"/>
    </row>
    <row r="76" spans="2:18" x14ac:dyDescent="0.2">
      <c r="B76" s="105"/>
      <c r="C76" s="105"/>
      <c r="D76" s="105"/>
      <c r="E76" s="105"/>
      <c r="F76" s="112"/>
      <c r="G76" s="112"/>
      <c r="H76" s="112"/>
      <c r="I76" s="56"/>
      <c r="J76" s="56"/>
      <c r="K76" s="112"/>
      <c r="L76" s="112"/>
      <c r="M76" s="112"/>
      <c r="N76" s="112"/>
      <c r="O76" s="112"/>
      <c r="P76" s="112"/>
      <c r="Q76" s="112"/>
      <c r="R76" s="112"/>
    </row>
    <row r="77" spans="2:18" x14ac:dyDescent="0.2">
      <c r="B77" s="105"/>
      <c r="C77" s="105"/>
      <c r="D77" s="105"/>
      <c r="E77" s="105"/>
      <c r="F77" s="112"/>
      <c r="G77" s="112"/>
      <c r="H77" s="112"/>
      <c r="I77" s="56"/>
      <c r="J77" s="56"/>
      <c r="K77" s="112"/>
      <c r="L77" s="112"/>
      <c r="M77" s="112"/>
      <c r="N77" s="112"/>
      <c r="O77" s="112"/>
      <c r="P77" s="112"/>
      <c r="Q77" s="112"/>
      <c r="R77" s="112"/>
    </row>
    <row r="78" spans="2:18" x14ac:dyDescent="0.2">
      <c r="B78" s="105"/>
      <c r="C78" s="105"/>
      <c r="D78" s="105"/>
      <c r="E78" s="105"/>
      <c r="F78" s="112"/>
      <c r="G78" s="112"/>
      <c r="H78" s="112"/>
      <c r="I78" s="56"/>
      <c r="J78" s="56"/>
      <c r="K78" s="112"/>
      <c r="L78" s="112"/>
      <c r="M78" s="112"/>
      <c r="N78" s="112"/>
      <c r="O78" s="112"/>
      <c r="P78" s="112"/>
      <c r="Q78" s="112"/>
      <c r="R78" s="112"/>
    </row>
    <row r="79" spans="2:18" x14ac:dyDescent="0.2">
      <c r="B79" s="105"/>
      <c r="C79" s="105"/>
      <c r="D79" s="105"/>
      <c r="E79" s="105"/>
      <c r="F79" s="112"/>
      <c r="G79" s="112"/>
      <c r="H79" s="112"/>
      <c r="I79" s="56"/>
      <c r="J79" s="56"/>
      <c r="K79" s="112"/>
      <c r="L79" s="112"/>
      <c r="M79" s="112"/>
      <c r="N79" s="112"/>
      <c r="O79" s="112"/>
      <c r="P79" s="112"/>
      <c r="Q79" s="112"/>
      <c r="R79" s="112"/>
    </row>
    <row r="80" spans="2:18" x14ac:dyDescent="0.2">
      <c r="B80" s="105"/>
      <c r="C80" s="105"/>
      <c r="D80" s="105"/>
      <c r="E80" s="105"/>
      <c r="F80" s="112"/>
      <c r="G80" s="112"/>
      <c r="H80" s="112"/>
      <c r="I80" s="56"/>
      <c r="J80" s="56"/>
      <c r="K80" s="112"/>
      <c r="L80" s="112"/>
      <c r="M80" s="112"/>
      <c r="N80" s="112"/>
      <c r="O80" s="112"/>
      <c r="P80" s="112"/>
      <c r="Q80" s="112"/>
      <c r="R80" s="112"/>
    </row>
    <row r="81" spans="2:18" x14ac:dyDescent="0.2">
      <c r="B81" s="105"/>
      <c r="C81" s="105"/>
      <c r="D81" s="105"/>
      <c r="E81" s="105"/>
      <c r="F81" s="112"/>
      <c r="G81" s="112"/>
      <c r="H81" s="112"/>
      <c r="I81" s="56"/>
      <c r="J81" s="56"/>
      <c r="K81" s="112"/>
      <c r="L81" s="112"/>
      <c r="M81" s="112"/>
      <c r="N81" s="112"/>
      <c r="O81" s="112"/>
      <c r="P81" s="112"/>
      <c r="Q81" s="112"/>
      <c r="R81" s="112"/>
    </row>
    <row r="82" spans="2:18" x14ac:dyDescent="0.2">
      <c r="B82" s="105"/>
      <c r="C82" s="105"/>
      <c r="D82" s="105"/>
      <c r="E82" s="105"/>
      <c r="F82" s="112"/>
      <c r="G82" s="112"/>
      <c r="H82" s="112"/>
      <c r="I82" s="56"/>
      <c r="J82" s="56"/>
      <c r="K82" s="112"/>
      <c r="L82" s="112"/>
      <c r="M82" s="112"/>
      <c r="N82" s="112"/>
      <c r="O82" s="112"/>
      <c r="P82" s="112"/>
      <c r="Q82" s="112"/>
      <c r="R82" s="112"/>
    </row>
    <row r="83" spans="2:18" x14ac:dyDescent="0.2">
      <c r="B83" s="105"/>
      <c r="C83" s="105"/>
      <c r="D83" s="105"/>
      <c r="E83" s="105"/>
      <c r="F83" s="112"/>
      <c r="G83" s="112"/>
      <c r="H83" s="112"/>
      <c r="I83" s="56"/>
      <c r="J83" s="56"/>
      <c r="K83" s="112"/>
      <c r="L83" s="112"/>
      <c r="M83" s="112"/>
      <c r="N83" s="112"/>
      <c r="O83" s="112"/>
      <c r="P83" s="112"/>
      <c r="Q83" s="112"/>
      <c r="R83" s="112"/>
    </row>
    <row r="84" spans="2:18" x14ac:dyDescent="0.2">
      <c r="B84" s="105"/>
      <c r="C84" s="105"/>
      <c r="D84" s="105"/>
      <c r="E84" s="105"/>
      <c r="F84" s="112"/>
      <c r="G84" s="112"/>
      <c r="H84" s="112"/>
      <c r="I84" s="56"/>
      <c r="J84" s="56"/>
      <c r="K84" s="112"/>
      <c r="L84" s="112"/>
      <c r="M84" s="112"/>
      <c r="N84" s="112"/>
      <c r="O84" s="112"/>
      <c r="P84" s="112"/>
      <c r="Q84" s="112"/>
      <c r="R84" s="112"/>
    </row>
    <row r="85" spans="2:18" x14ac:dyDescent="0.2">
      <c r="B85" s="105"/>
      <c r="C85" s="105"/>
      <c r="D85" s="105"/>
      <c r="E85" s="105"/>
      <c r="F85" s="112"/>
      <c r="G85" s="112"/>
      <c r="H85" s="112"/>
      <c r="I85" s="56"/>
      <c r="J85" s="56"/>
      <c r="K85" s="112"/>
      <c r="L85" s="112"/>
      <c r="M85" s="112"/>
      <c r="N85" s="112"/>
      <c r="O85" s="112"/>
      <c r="P85" s="112"/>
      <c r="Q85" s="112"/>
      <c r="R85" s="112"/>
    </row>
    <row r="86" spans="2:18" x14ac:dyDescent="0.2">
      <c r="B86" s="105"/>
      <c r="C86" s="105"/>
      <c r="D86" s="105"/>
      <c r="E86" s="105"/>
      <c r="F86" s="112"/>
      <c r="G86" s="112"/>
      <c r="H86" s="112"/>
      <c r="I86" s="56"/>
      <c r="J86" s="56"/>
      <c r="K86" s="112"/>
      <c r="L86" s="112"/>
      <c r="M86" s="112"/>
      <c r="N86" s="112"/>
      <c r="O86" s="112"/>
      <c r="P86" s="112"/>
      <c r="Q86" s="112"/>
      <c r="R86" s="112"/>
    </row>
    <row r="87" spans="2:18" x14ac:dyDescent="0.2">
      <c r="B87" s="105"/>
      <c r="C87" s="105"/>
      <c r="D87" s="105"/>
      <c r="E87" s="105"/>
      <c r="F87" s="112"/>
      <c r="G87" s="112"/>
      <c r="H87" s="112"/>
      <c r="I87" s="56"/>
      <c r="J87" s="56"/>
      <c r="K87" s="112"/>
      <c r="L87" s="112"/>
      <c r="M87" s="112"/>
      <c r="N87" s="112"/>
      <c r="O87" s="112"/>
      <c r="P87" s="112"/>
      <c r="Q87" s="112"/>
      <c r="R87" s="112"/>
    </row>
    <row r="88" spans="2:18" x14ac:dyDescent="0.2">
      <c r="B88" s="105"/>
      <c r="C88" s="105"/>
      <c r="D88" s="105"/>
      <c r="E88" s="105"/>
      <c r="F88" s="112"/>
      <c r="G88" s="112"/>
      <c r="H88" s="112"/>
      <c r="I88" s="56"/>
      <c r="J88" s="56"/>
      <c r="K88" s="112"/>
      <c r="L88" s="112"/>
      <c r="M88" s="112"/>
      <c r="N88" s="112"/>
      <c r="O88" s="112"/>
      <c r="P88" s="112"/>
      <c r="Q88" s="112"/>
      <c r="R88" s="112"/>
    </row>
    <row r="89" spans="2:18" x14ac:dyDescent="0.2">
      <c r="B89" s="105"/>
      <c r="C89" s="105"/>
      <c r="D89" s="105"/>
      <c r="E89" s="105"/>
      <c r="F89" s="112"/>
      <c r="G89" s="112"/>
      <c r="H89" s="112"/>
      <c r="I89" s="56"/>
      <c r="J89" s="56"/>
      <c r="K89" s="112"/>
      <c r="L89" s="112"/>
      <c r="M89" s="112"/>
      <c r="N89" s="112"/>
      <c r="O89" s="112"/>
      <c r="P89" s="112"/>
      <c r="Q89" s="112"/>
      <c r="R89" s="112"/>
    </row>
    <row r="90" spans="2:18" x14ac:dyDescent="0.2">
      <c r="B90" s="105"/>
      <c r="C90" s="105"/>
      <c r="D90" s="105"/>
      <c r="E90" s="105"/>
      <c r="F90" s="112"/>
      <c r="G90" s="112"/>
      <c r="H90" s="112"/>
      <c r="I90" s="56"/>
      <c r="J90" s="56"/>
      <c r="K90" s="112"/>
      <c r="L90" s="112"/>
      <c r="M90" s="112"/>
      <c r="N90" s="112"/>
      <c r="O90" s="112"/>
      <c r="P90" s="112"/>
      <c r="Q90" s="112"/>
      <c r="R90" s="112"/>
    </row>
    <row r="91" spans="2:18" x14ac:dyDescent="0.2">
      <c r="B91" s="105"/>
      <c r="C91" s="105"/>
      <c r="D91" s="105"/>
      <c r="E91" s="105"/>
      <c r="F91" s="112"/>
      <c r="G91" s="112"/>
      <c r="H91" s="112"/>
      <c r="I91" s="56"/>
      <c r="J91" s="56"/>
      <c r="K91" s="112"/>
      <c r="L91" s="112"/>
      <c r="M91" s="112"/>
      <c r="N91" s="112"/>
      <c r="O91" s="112"/>
      <c r="P91" s="112"/>
      <c r="Q91" s="112"/>
      <c r="R91" s="112"/>
    </row>
    <row r="92" spans="2:18" x14ac:dyDescent="0.2">
      <c r="B92" s="105"/>
      <c r="C92" s="105"/>
      <c r="D92" s="105"/>
      <c r="E92" s="105"/>
      <c r="F92" s="112"/>
      <c r="G92" s="112"/>
      <c r="H92" s="112"/>
      <c r="I92" s="56"/>
      <c r="J92" s="56"/>
      <c r="K92" s="112"/>
      <c r="L92" s="112"/>
      <c r="M92" s="112"/>
      <c r="N92" s="112"/>
      <c r="O92" s="112"/>
      <c r="P92" s="112"/>
      <c r="Q92" s="112"/>
      <c r="R92" s="112"/>
    </row>
    <row r="93" spans="2:18" x14ac:dyDescent="0.2">
      <c r="B93" s="105"/>
      <c r="C93" s="105"/>
      <c r="D93" s="105"/>
      <c r="E93" s="105"/>
      <c r="F93" s="112"/>
      <c r="G93" s="112"/>
      <c r="H93" s="112"/>
      <c r="I93" s="56"/>
      <c r="J93" s="56"/>
      <c r="K93" s="112"/>
      <c r="L93" s="112"/>
      <c r="M93" s="112"/>
      <c r="N93" s="112"/>
      <c r="O93" s="112"/>
      <c r="P93" s="112"/>
      <c r="Q93" s="112"/>
      <c r="R93" s="112"/>
    </row>
    <row r="94" spans="2:18" x14ac:dyDescent="0.2">
      <c r="B94" s="105"/>
      <c r="C94" s="105"/>
      <c r="D94" s="105"/>
      <c r="E94" s="105"/>
      <c r="F94" s="112"/>
      <c r="G94" s="112"/>
      <c r="H94" s="112"/>
      <c r="I94" s="56"/>
      <c r="J94" s="56"/>
      <c r="K94" s="112"/>
      <c r="L94" s="112"/>
      <c r="M94" s="112"/>
      <c r="N94" s="112"/>
      <c r="O94" s="112"/>
      <c r="P94" s="112"/>
      <c r="Q94" s="112"/>
      <c r="R94" s="112"/>
    </row>
    <row r="95" spans="2:18" x14ac:dyDescent="0.2">
      <c r="B95" s="105"/>
      <c r="C95" s="105"/>
      <c r="D95" s="105"/>
      <c r="E95" s="105"/>
      <c r="F95" s="112"/>
      <c r="G95" s="112"/>
      <c r="H95" s="112"/>
      <c r="I95" s="56"/>
      <c r="J95" s="56"/>
      <c r="K95" s="112"/>
      <c r="L95" s="112"/>
      <c r="M95" s="112"/>
      <c r="N95" s="112"/>
      <c r="O95" s="112"/>
      <c r="P95" s="112"/>
      <c r="Q95" s="112"/>
      <c r="R95" s="112"/>
    </row>
    <row r="96" spans="2:18" x14ac:dyDescent="0.2">
      <c r="B96" s="105"/>
      <c r="C96" s="105"/>
      <c r="D96" s="105"/>
      <c r="E96" s="105"/>
      <c r="F96" s="112"/>
      <c r="G96" s="112"/>
      <c r="H96" s="112"/>
      <c r="I96" s="56"/>
      <c r="J96" s="56"/>
      <c r="K96" s="112"/>
      <c r="L96" s="112"/>
      <c r="M96" s="112"/>
      <c r="N96" s="112"/>
      <c r="O96" s="112"/>
      <c r="P96" s="112"/>
      <c r="Q96" s="112"/>
      <c r="R96" s="112"/>
    </row>
    <row r="97" spans="2:18" x14ac:dyDescent="0.2">
      <c r="B97" s="105"/>
      <c r="C97" s="105"/>
      <c r="D97" s="105"/>
      <c r="E97" s="105"/>
      <c r="F97" s="112"/>
      <c r="G97" s="112"/>
      <c r="H97" s="112"/>
      <c r="I97" s="56"/>
      <c r="J97" s="56"/>
      <c r="K97" s="112"/>
      <c r="L97" s="112"/>
      <c r="M97" s="112"/>
      <c r="N97" s="112"/>
      <c r="O97" s="112"/>
      <c r="P97" s="112"/>
      <c r="Q97" s="112"/>
      <c r="R97" s="112"/>
    </row>
    <row r="98" spans="2:18" x14ac:dyDescent="0.2">
      <c r="B98" s="105"/>
      <c r="C98" s="105"/>
      <c r="D98" s="105"/>
      <c r="E98" s="105"/>
      <c r="F98" s="112"/>
      <c r="G98" s="112"/>
      <c r="H98" s="112"/>
      <c r="I98" s="56"/>
      <c r="J98" s="56"/>
      <c r="K98" s="112"/>
      <c r="L98" s="112"/>
      <c r="M98" s="112"/>
      <c r="N98" s="112"/>
      <c r="O98" s="112"/>
      <c r="P98" s="112"/>
      <c r="Q98" s="112"/>
      <c r="R98" s="112"/>
    </row>
    <row r="99" spans="2:18" x14ac:dyDescent="0.2">
      <c r="B99" s="105"/>
      <c r="C99" s="105"/>
      <c r="D99" s="105"/>
      <c r="E99" s="105"/>
      <c r="F99" s="112"/>
      <c r="G99" s="112"/>
      <c r="H99" s="112"/>
      <c r="I99" s="56"/>
      <c r="J99" s="56"/>
      <c r="K99" s="112"/>
      <c r="L99" s="112"/>
      <c r="M99" s="112"/>
      <c r="N99" s="112"/>
      <c r="O99" s="112"/>
      <c r="P99" s="112"/>
      <c r="Q99" s="112"/>
      <c r="R99" s="112"/>
    </row>
    <row r="100" spans="2:18" x14ac:dyDescent="0.2">
      <c r="B100" s="105"/>
      <c r="C100" s="105"/>
      <c r="D100" s="105"/>
      <c r="E100" s="105"/>
      <c r="F100" s="112"/>
      <c r="G100" s="112"/>
      <c r="H100" s="112"/>
      <c r="I100" s="56"/>
      <c r="J100" s="56"/>
      <c r="K100" s="112"/>
      <c r="L100" s="112"/>
      <c r="M100" s="112"/>
      <c r="N100" s="112"/>
      <c r="O100" s="112"/>
      <c r="P100" s="112"/>
      <c r="Q100" s="112"/>
      <c r="R100" s="112"/>
    </row>
    <row r="101" spans="2:18" x14ac:dyDescent="0.2">
      <c r="B101" s="105"/>
      <c r="C101" s="105"/>
      <c r="D101" s="105"/>
      <c r="E101" s="105"/>
      <c r="F101" s="112"/>
      <c r="G101" s="112"/>
      <c r="H101" s="112"/>
      <c r="I101" s="56"/>
      <c r="J101" s="56"/>
      <c r="K101" s="112"/>
      <c r="L101" s="112"/>
      <c r="M101" s="112"/>
      <c r="N101" s="112"/>
      <c r="O101" s="112"/>
      <c r="P101" s="112"/>
      <c r="Q101" s="112"/>
      <c r="R101" s="112"/>
    </row>
    <row r="102" spans="2:18" x14ac:dyDescent="0.2">
      <c r="B102" s="105"/>
      <c r="C102" s="105"/>
      <c r="D102" s="105"/>
      <c r="E102" s="105"/>
      <c r="F102" s="112"/>
      <c r="G102" s="112"/>
      <c r="H102" s="112"/>
      <c r="I102" s="56"/>
      <c r="J102" s="56"/>
      <c r="K102" s="112"/>
      <c r="L102" s="112"/>
      <c r="M102" s="112"/>
      <c r="N102" s="112"/>
      <c r="O102" s="112"/>
      <c r="P102" s="112"/>
      <c r="Q102" s="112"/>
      <c r="R102" s="112"/>
    </row>
    <row r="103" spans="2:18" x14ac:dyDescent="0.2">
      <c r="B103" s="105"/>
      <c r="C103" s="105"/>
      <c r="D103" s="105"/>
      <c r="E103" s="105"/>
      <c r="F103" s="112"/>
      <c r="G103" s="112"/>
      <c r="H103" s="112"/>
      <c r="I103" s="56"/>
      <c r="J103" s="56"/>
      <c r="K103" s="112"/>
      <c r="L103" s="112"/>
      <c r="M103" s="112"/>
      <c r="N103" s="112"/>
      <c r="O103" s="112"/>
      <c r="P103" s="112"/>
      <c r="Q103" s="112"/>
      <c r="R103" s="112"/>
    </row>
    <row r="104" spans="2:18" x14ac:dyDescent="0.2">
      <c r="B104" s="105"/>
      <c r="C104" s="105"/>
      <c r="D104" s="105"/>
      <c r="E104" s="105"/>
      <c r="F104" s="112"/>
      <c r="G104" s="112"/>
      <c r="H104" s="112"/>
      <c r="I104" s="56"/>
      <c r="J104" s="56"/>
      <c r="K104" s="112"/>
      <c r="L104" s="112"/>
      <c r="M104" s="112"/>
      <c r="N104" s="112"/>
      <c r="O104" s="112"/>
      <c r="P104" s="112"/>
      <c r="Q104" s="112"/>
      <c r="R104" s="112"/>
    </row>
    <row r="105" spans="2:18" x14ac:dyDescent="0.2">
      <c r="B105" s="105"/>
      <c r="C105" s="105"/>
      <c r="D105" s="105"/>
      <c r="E105" s="105"/>
      <c r="F105" s="112"/>
      <c r="G105" s="112"/>
      <c r="H105" s="112"/>
      <c r="I105" s="56"/>
      <c r="J105" s="56"/>
      <c r="K105" s="112"/>
      <c r="L105" s="112"/>
      <c r="M105" s="112"/>
      <c r="N105" s="112"/>
      <c r="O105" s="112"/>
      <c r="P105" s="112"/>
      <c r="Q105" s="112"/>
      <c r="R105" s="112"/>
    </row>
    <row r="106" spans="2:18" x14ac:dyDescent="0.2">
      <c r="B106" s="105"/>
      <c r="C106" s="105"/>
      <c r="D106" s="105"/>
      <c r="E106" s="105"/>
      <c r="F106" s="112"/>
      <c r="G106" s="112"/>
      <c r="H106" s="112"/>
      <c r="I106" s="56"/>
      <c r="J106" s="56"/>
      <c r="K106" s="112"/>
      <c r="L106" s="112"/>
      <c r="M106" s="112"/>
      <c r="N106" s="112"/>
      <c r="O106" s="112"/>
      <c r="P106" s="112"/>
      <c r="Q106" s="112"/>
      <c r="R106" s="112"/>
    </row>
    <row r="107" spans="2:18" x14ac:dyDescent="0.2">
      <c r="B107" s="105"/>
      <c r="C107" s="105"/>
      <c r="D107" s="105"/>
      <c r="E107" s="105"/>
      <c r="F107" s="112"/>
      <c r="G107" s="112"/>
      <c r="H107" s="112"/>
      <c r="I107" s="56"/>
      <c r="J107" s="56"/>
      <c r="K107" s="112"/>
      <c r="L107" s="112"/>
      <c r="M107" s="112"/>
      <c r="N107" s="112"/>
      <c r="O107" s="112"/>
      <c r="P107" s="112"/>
      <c r="Q107" s="112"/>
      <c r="R107" s="112"/>
    </row>
    <row r="108" spans="2:18" x14ac:dyDescent="0.2">
      <c r="B108" s="105"/>
      <c r="C108" s="105"/>
      <c r="D108" s="105"/>
      <c r="E108" s="105"/>
      <c r="F108" s="112"/>
      <c r="G108" s="112"/>
      <c r="H108" s="112"/>
      <c r="I108" s="56"/>
      <c r="J108" s="56"/>
      <c r="K108" s="112"/>
      <c r="L108" s="112"/>
      <c r="M108" s="112"/>
      <c r="N108" s="112"/>
      <c r="O108" s="112"/>
      <c r="P108" s="112"/>
      <c r="Q108" s="112"/>
      <c r="R108" s="112"/>
    </row>
    <row r="109" spans="2:18" x14ac:dyDescent="0.2">
      <c r="B109" s="105"/>
      <c r="C109" s="105"/>
      <c r="D109" s="105"/>
      <c r="E109" s="105"/>
      <c r="F109" s="112"/>
      <c r="G109" s="112"/>
      <c r="H109" s="112"/>
      <c r="I109" s="56"/>
      <c r="J109" s="56"/>
      <c r="K109" s="112"/>
      <c r="L109" s="112"/>
      <c r="M109" s="112"/>
      <c r="N109" s="112"/>
      <c r="O109" s="112"/>
      <c r="P109" s="112"/>
      <c r="Q109" s="112"/>
      <c r="R109" s="112"/>
    </row>
    <row r="110" spans="2:18" x14ac:dyDescent="0.2">
      <c r="B110" s="105"/>
      <c r="C110" s="105"/>
      <c r="D110" s="105"/>
      <c r="E110" s="105"/>
      <c r="F110" s="112"/>
      <c r="G110" s="112"/>
      <c r="H110" s="112"/>
      <c r="I110" s="56"/>
      <c r="J110" s="56"/>
      <c r="K110" s="112"/>
      <c r="L110" s="112"/>
      <c r="M110" s="112"/>
      <c r="N110" s="112"/>
      <c r="O110" s="112"/>
      <c r="P110" s="112"/>
      <c r="Q110" s="112"/>
      <c r="R110" s="112"/>
    </row>
    <row r="111" spans="2:18" x14ac:dyDescent="0.2">
      <c r="B111" s="105"/>
      <c r="C111" s="105"/>
      <c r="D111" s="105"/>
      <c r="E111" s="105"/>
      <c r="F111" s="112"/>
      <c r="G111" s="112"/>
      <c r="H111" s="112"/>
      <c r="I111" s="56"/>
      <c r="J111" s="56"/>
      <c r="K111" s="112"/>
      <c r="L111" s="112"/>
      <c r="M111" s="112"/>
      <c r="N111" s="112"/>
      <c r="O111" s="112"/>
      <c r="P111" s="112"/>
      <c r="Q111" s="112"/>
      <c r="R111" s="112"/>
    </row>
    <row r="112" spans="2:18" x14ac:dyDescent="0.2">
      <c r="B112" s="105"/>
      <c r="C112" s="105"/>
      <c r="D112" s="105"/>
      <c r="E112" s="105"/>
      <c r="F112" s="112"/>
      <c r="G112" s="112"/>
      <c r="H112" s="112"/>
      <c r="I112" s="56"/>
      <c r="J112" s="56"/>
      <c r="K112" s="112"/>
      <c r="L112" s="112"/>
      <c r="M112" s="112"/>
      <c r="N112" s="112"/>
      <c r="O112" s="112"/>
      <c r="P112" s="112"/>
      <c r="Q112" s="112"/>
      <c r="R112" s="112"/>
    </row>
    <row r="113" spans="2:18" x14ac:dyDescent="0.2">
      <c r="B113" s="105"/>
      <c r="C113" s="105"/>
      <c r="D113" s="105"/>
      <c r="E113" s="105"/>
      <c r="F113" s="112"/>
      <c r="G113" s="112"/>
      <c r="H113" s="112"/>
      <c r="I113" s="56"/>
      <c r="J113" s="56"/>
      <c r="K113" s="112"/>
      <c r="L113" s="112"/>
      <c r="M113" s="112"/>
      <c r="N113" s="112"/>
      <c r="O113" s="112"/>
      <c r="P113" s="112"/>
      <c r="Q113" s="112"/>
      <c r="R113" s="112"/>
    </row>
    <row r="114" spans="2:18" x14ac:dyDescent="0.2">
      <c r="B114" s="105"/>
      <c r="C114" s="105"/>
      <c r="D114" s="105"/>
      <c r="E114" s="105"/>
      <c r="F114" s="112"/>
      <c r="G114" s="112"/>
      <c r="H114" s="112"/>
      <c r="I114" s="56"/>
      <c r="J114" s="56"/>
      <c r="K114" s="112"/>
      <c r="L114" s="112"/>
      <c r="M114" s="112"/>
      <c r="N114" s="112"/>
      <c r="O114" s="112"/>
      <c r="P114" s="112"/>
      <c r="Q114" s="112"/>
      <c r="R114" s="112"/>
    </row>
    <row r="115" spans="2:18" x14ac:dyDescent="0.2">
      <c r="B115" s="105"/>
      <c r="C115" s="105"/>
      <c r="D115" s="105"/>
      <c r="E115" s="105"/>
      <c r="F115" s="112"/>
      <c r="G115" s="112"/>
      <c r="H115" s="112"/>
      <c r="I115" s="56"/>
      <c r="J115" s="56"/>
      <c r="K115" s="112"/>
      <c r="L115" s="112"/>
      <c r="M115" s="112"/>
      <c r="N115" s="112"/>
      <c r="O115" s="112"/>
      <c r="P115" s="112"/>
      <c r="Q115" s="112"/>
      <c r="R115" s="112"/>
    </row>
    <row r="116" spans="2:18" x14ac:dyDescent="0.2">
      <c r="B116" s="105"/>
      <c r="C116" s="105"/>
      <c r="D116" s="105"/>
      <c r="E116" s="105"/>
      <c r="F116" s="112"/>
      <c r="G116" s="112"/>
      <c r="H116" s="112"/>
      <c r="I116" s="56"/>
      <c r="J116" s="56"/>
      <c r="K116" s="112"/>
      <c r="L116" s="112"/>
      <c r="M116" s="112"/>
      <c r="N116" s="112"/>
      <c r="O116" s="112"/>
      <c r="P116" s="112"/>
      <c r="Q116" s="112"/>
      <c r="R116" s="112"/>
    </row>
    <row r="117" spans="2:18" x14ac:dyDescent="0.2">
      <c r="B117" s="105"/>
      <c r="C117" s="105"/>
      <c r="D117" s="105"/>
      <c r="E117" s="105"/>
      <c r="F117" s="112"/>
      <c r="G117" s="112"/>
      <c r="H117" s="112"/>
      <c r="I117" s="56"/>
      <c r="J117" s="56"/>
      <c r="K117" s="112"/>
      <c r="L117" s="112"/>
      <c r="M117" s="112"/>
      <c r="N117" s="112"/>
      <c r="O117" s="112"/>
      <c r="P117" s="112"/>
      <c r="Q117" s="112"/>
      <c r="R117" s="112"/>
    </row>
    <row r="118" spans="2:18" x14ac:dyDescent="0.2">
      <c r="B118" s="105"/>
      <c r="C118" s="105"/>
      <c r="D118" s="105"/>
      <c r="E118" s="105"/>
      <c r="F118" s="112"/>
      <c r="G118" s="112"/>
      <c r="H118" s="112"/>
      <c r="I118" s="56"/>
      <c r="J118" s="56"/>
      <c r="K118" s="112"/>
      <c r="L118" s="112"/>
      <c r="M118" s="112"/>
      <c r="N118" s="112"/>
      <c r="O118" s="112"/>
      <c r="P118" s="112"/>
      <c r="Q118" s="112"/>
      <c r="R118" s="112"/>
    </row>
    <row r="119" spans="2:18" x14ac:dyDescent="0.2">
      <c r="B119" s="105"/>
      <c r="C119" s="105"/>
      <c r="D119" s="105"/>
      <c r="E119" s="105"/>
      <c r="F119" s="112"/>
      <c r="G119" s="112"/>
      <c r="H119" s="112"/>
      <c r="I119" s="56"/>
      <c r="J119" s="56"/>
      <c r="K119" s="112"/>
      <c r="L119" s="112"/>
      <c r="M119" s="112"/>
      <c r="N119" s="112"/>
      <c r="O119" s="112"/>
      <c r="P119" s="112"/>
      <c r="Q119" s="112"/>
      <c r="R119" s="112"/>
    </row>
    <row r="120" spans="2:18" x14ac:dyDescent="0.2">
      <c r="B120" s="105"/>
      <c r="C120" s="105"/>
      <c r="D120" s="105"/>
      <c r="E120" s="105"/>
      <c r="F120" s="112"/>
      <c r="G120" s="112"/>
      <c r="H120" s="112"/>
      <c r="I120" s="56"/>
      <c r="J120" s="56"/>
      <c r="K120" s="112"/>
      <c r="L120" s="112"/>
      <c r="M120" s="112"/>
      <c r="N120" s="112"/>
      <c r="O120" s="112"/>
      <c r="P120" s="112"/>
      <c r="Q120" s="112"/>
      <c r="R120" s="112"/>
    </row>
    <row r="121" spans="2:18" x14ac:dyDescent="0.2">
      <c r="B121" s="105"/>
      <c r="C121" s="105"/>
      <c r="D121" s="105"/>
      <c r="E121" s="105"/>
      <c r="F121" s="112"/>
      <c r="G121" s="112"/>
      <c r="H121" s="112"/>
      <c r="I121" s="56"/>
      <c r="J121" s="56"/>
      <c r="K121" s="112"/>
      <c r="L121" s="112"/>
      <c r="M121" s="112"/>
      <c r="N121" s="112"/>
      <c r="O121" s="112"/>
      <c r="P121" s="112"/>
      <c r="Q121" s="112"/>
      <c r="R121" s="112"/>
    </row>
    <row r="122" spans="2:18" x14ac:dyDescent="0.2">
      <c r="B122" s="105"/>
      <c r="C122" s="105"/>
      <c r="D122" s="105"/>
      <c r="E122" s="105"/>
      <c r="F122" s="112"/>
      <c r="G122" s="112"/>
      <c r="H122" s="112"/>
      <c r="I122" s="56"/>
      <c r="J122" s="56"/>
      <c r="K122" s="112"/>
      <c r="L122" s="112"/>
      <c r="M122" s="112"/>
      <c r="N122" s="112"/>
      <c r="O122" s="112"/>
      <c r="P122" s="112"/>
      <c r="Q122" s="112"/>
      <c r="R122" s="112"/>
    </row>
    <row r="123" spans="2:18" x14ac:dyDescent="0.2">
      <c r="B123" s="105"/>
      <c r="C123" s="105"/>
      <c r="D123" s="105"/>
      <c r="E123" s="105"/>
      <c r="F123" s="112"/>
      <c r="G123" s="112"/>
      <c r="H123" s="112"/>
      <c r="I123" s="56"/>
      <c r="J123" s="56"/>
      <c r="K123" s="112"/>
      <c r="L123" s="112"/>
      <c r="M123" s="112"/>
      <c r="N123" s="112"/>
      <c r="O123" s="112"/>
      <c r="P123" s="112"/>
      <c r="Q123" s="112"/>
      <c r="R123" s="112"/>
    </row>
    <row r="124" spans="2:18" x14ac:dyDescent="0.2">
      <c r="B124" s="105"/>
      <c r="C124" s="105"/>
      <c r="D124" s="105"/>
      <c r="E124" s="105"/>
      <c r="F124" s="112"/>
      <c r="G124" s="112"/>
      <c r="H124" s="112"/>
      <c r="I124" s="56"/>
      <c r="J124" s="56"/>
      <c r="K124" s="112"/>
      <c r="L124" s="112"/>
      <c r="M124" s="112"/>
      <c r="N124" s="112"/>
      <c r="O124" s="112"/>
      <c r="P124" s="112"/>
      <c r="Q124" s="112"/>
      <c r="R124" s="112"/>
    </row>
    <row r="125" spans="2:18" x14ac:dyDescent="0.2">
      <c r="B125" s="105"/>
      <c r="C125" s="105"/>
      <c r="D125" s="105"/>
      <c r="E125" s="105"/>
      <c r="F125" s="112"/>
      <c r="G125" s="112"/>
      <c r="H125" s="112"/>
      <c r="I125" s="56"/>
      <c r="J125" s="56"/>
      <c r="K125" s="112"/>
      <c r="L125" s="112"/>
      <c r="M125" s="112"/>
      <c r="N125" s="112"/>
      <c r="O125" s="112"/>
      <c r="P125" s="112"/>
      <c r="Q125" s="112"/>
      <c r="R125" s="112"/>
    </row>
    <row r="126" spans="2:18" x14ac:dyDescent="0.2">
      <c r="B126" s="105"/>
      <c r="C126" s="105"/>
      <c r="D126" s="105"/>
      <c r="E126" s="105"/>
      <c r="F126" s="112"/>
      <c r="G126" s="112"/>
      <c r="H126" s="112"/>
      <c r="I126" s="56"/>
      <c r="J126" s="56"/>
      <c r="K126" s="112"/>
      <c r="L126" s="112"/>
      <c r="M126" s="112"/>
      <c r="N126" s="112"/>
      <c r="O126" s="112"/>
      <c r="P126" s="112"/>
      <c r="Q126" s="112"/>
      <c r="R126" s="112"/>
    </row>
    <row r="127" spans="2:18" x14ac:dyDescent="0.2">
      <c r="B127" s="105"/>
      <c r="C127" s="105"/>
      <c r="D127" s="105"/>
      <c r="E127" s="105"/>
      <c r="F127" s="112"/>
      <c r="G127" s="112"/>
      <c r="H127" s="112"/>
      <c r="I127" s="56"/>
      <c r="J127" s="56"/>
      <c r="K127" s="112"/>
      <c r="L127" s="112"/>
      <c r="M127" s="112"/>
      <c r="N127" s="112"/>
      <c r="O127" s="112"/>
      <c r="P127" s="112"/>
      <c r="Q127" s="112"/>
      <c r="R127" s="112"/>
    </row>
    <row r="128" spans="2:18" x14ac:dyDescent="0.2">
      <c r="B128" s="105"/>
      <c r="C128" s="105"/>
      <c r="D128" s="105"/>
      <c r="E128" s="105"/>
      <c r="F128" s="112"/>
      <c r="G128" s="112"/>
      <c r="H128" s="112"/>
      <c r="I128" s="56"/>
      <c r="J128" s="56"/>
      <c r="K128" s="112"/>
      <c r="L128" s="112"/>
      <c r="M128" s="112"/>
      <c r="N128" s="112"/>
      <c r="O128" s="112"/>
      <c r="P128" s="112"/>
      <c r="Q128" s="112"/>
      <c r="R128" s="112"/>
    </row>
    <row r="129" spans="2:18" x14ac:dyDescent="0.2">
      <c r="B129" s="105"/>
      <c r="C129" s="105"/>
      <c r="D129" s="105"/>
      <c r="E129" s="105"/>
      <c r="F129" s="112"/>
      <c r="G129" s="112"/>
      <c r="H129" s="112"/>
      <c r="I129" s="56"/>
      <c r="J129" s="56"/>
      <c r="K129" s="112"/>
      <c r="L129" s="112"/>
      <c r="M129" s="112"/>
      <c r="N129" s="112"/>
      <c r="O129" s="112"/>
      <c r="P129" s="112"/>
      <c r="Q129" s="112"/>
      <c r="R129" s="112"/>
    </row>
    <row r="130" spans="2:18" x14ac:dyDescent="0.2">
      <c r="B130" s="105"/>
      <c r="C130" s="105"/>
      <c r="D130" s="105"/>
      <c r="E130" s="105"/>
      <c r="F130" s="112"/>
      <c r="G130" s="112"/>
      <c r="H130" s="112"/>
      <c r="I130" s="56"/>
      <c r="J130" s="56"/>
      <c r="K130" s="112"/>
      <c r="L130" s="112"/>
      <c r="M130" s="112"/>
      <c r="N130" s="112"/>
      <c r="O130" s="112"/>
      <c r="P130" s="112"/>
      <c r="Q130" s="112"/>
      <c r="R130" s="112"/>
    </row>
    <row r="131" spans="2:18" x14ac:dyDescent="0.2">
      <c r="B131" s="105"/>
      <c r="C131" s="105"/>
      <c r="D131" s="105"/>
      <c r="E131" s="105"/>
      <c r="F131" s="112"/>
      <c r="G131" s="112"/>
      <c r="H131" s="112"/>
      <c r="I131" s="56"/>
      <c r="J131" s="56"/>
      <c r="K131" s="112"/>
      <c r="L131" s="112"/>
      <c r="M131" s="112"/>
      <c r="N131" s="112"/>
      <c r="O131" s="112"/>
      <c r="P131" s="112"/>
      <c r="Q131" s="112"/>
      <c r="R131" s="112"/>
    </row>
    <row r="132" spans="2:18" x14ac:dyDescent="0.2">
      <c r="B132" s="105"/>
      <c r="C132" s="105"/>
      <c r="D132" s="105"/>
      <c r="E132" s="105"/>
      <c r="F132" s="112"/>
      <c r="G132" s="112"/>
      <c r="H132" s="112"/>
      <c r="I132" s="56"/>
      <c r="J132" s="56"/>
      <c r="K132" s="112"/>
      <c r="L132" s="112"/>
      <c r="M132" s="112"/>
      <c r="N132" s="112"/>
      <c r="O132" s="112"/>
      <c r="P132" s="112"/>
      <c r="Q132" s="112"/>
      <c r="R132" s="112"/>
    </row>
    <row r="133" spans="2:18" x14ac:dyDescent="0.2">
      <c r="B133" s="105"/>
      <c r="C133" s="105"/>
      <c r="D133" s="105"/>
      <c r="E133" s="105"/>
      <c r="F133" s="112"/>
      <c r="G133" s="112"/>
      <c r="H133" s="112"/>
      <c r="I133" s="56"/>
      <c r="J133" s="56"/>
      <c r="K133" s="112"/>
      <c r="L133" s="112"/>
      <c r="M133" s="112"/>
      <c r="N133" s="112"/>
      <c r="O133" s="112"/>
      <c r="P133" s="112"/>
      <c r="Q133" s="112"/>
      <c r="R133" s="112"/>
    </row>
    <row r="134" spans="2:18" x14ac:dyDescent="0.2">
      <c r="B134" s="105"/>
      <c r="C134" s="105"/>
      <c r="D134" s="105"/>
      <c r="E134" s="105"/>
      <c r="F134" s="112"/>
      <c r="G134" s="112"/>
      <c r="H134" s="112"/>
      <c r="I134" s="56"/>
      <c r="J134" s="56"/>
      <c r="K134" s="112"/>
      <c r="L134" s="112"/>
      <c r="M134" s="112"/>
      <c r="N134" s="112"/>
      <c r="O134" s="112"/>
      <c r="P134" s="112"/>
      <c r="Q134" s="112"/>
      <c r="R134" s="112"/>
    </row>
    <row r="135" spans="2:18" x14ac:dyDescent="0.2">
      <c r="B135" s="105"/>
      <c r="C135" s="105"/>
      <c r="D135" s="105"/>
      <c r="E135" s="105"/>
      <c r="F135" s="112"/>
      <c r="G135" s="112"/>
      <c r="H135" s="112"/>
      <c r="I135" s="56"/>
      <c r="J135" s="56"/>
      <c r="K135" s="112"/>
      <c r="L135" s="112"/>
      <c r="M135" s="112"/>
      <c r="N135" s="112"/>
      <c r="O135" s="112"/>
      <c r="P135" s="112"/>
      <c r="Q135" s="112"/>
      <c r="R135" s="112"/>
    </row>
    <row r="136" spans="2:18" x14ac:dyDescent="0.2">
      <c r="B136" s="105"/>
      <c r="C136" s="105"/>
      <c r="D136" s="105"/>
      <c r="E136" s="105"/>
      <c r="F136" s="112"/>
      <c r="G136" s="112"/>
      <c r="H136" s="112"/>
      <c r="I136" s="56"/>
      <c r="J136" s="56"/>
      <c r="K136" s="112"/>
      <c r="L136" s="112"/>
      <c r="M136" s="112"/>
      <c r="N136" s="112"/>
      <c r="O136" s="112"/>
      <c r="P136" s="112"/>
      <c r="Q136" s="112"/>
      <c r="R136" s="112"/>
    </row>
    <row r="137" spans="2:18" x14ac:dyDescent="0.2">
      <c r="B137" s="105"/>
      <c r="C137" s="105"/>
      <c r="D137" s="105"/>
      <c r="E137" s="105"/>
      <c r="F137" s="112"/>
      <c r="G137" s="112"/>
      <c r="H137" s="112"/>
      <c r="I137" s="56"/>
      <c r="J137" s="56"/>
      <c r="K137" s="112"/>
      <c r="L137" s="112"/>
      <c r="M137" s="112"/>
      <c r="N137" s="112"/>
      <c r="O137" s="112"/>
      <c r="P137" s="112"/>
      <c r="Q137" s="112"/>
      <c r="R137" s="112"/>
    </row>
    <row r="138" spans="2:18" x14ac:dyDescent="0.2">
      <c r="B138" s="105"/>
      <c r="C138" s="105"/>
      <c r="D138" s="105"/>
      <c r="E138" s="105"/>
      <c r="F138" s="112"/>
      <c r="G138" s="112"/>
      <c r="H138" s="112"/>
      <c r="I138" s="56"/>
      <c r="J138" s="56"/>
      <c r="K138" s="112"/>
      <c r="L138" s="112"/>
      <c r="M138" s="112"/>
      <c r="N138" s="112"/>
      <c r="O138" s="112"/>
      <c r="P138" s="112"/>
      <c r="Q138" s="112"/>
      <c r="R138" s="112"/>
    </row>
    <row r="139" spans="2:18" x14ac:dyDescent="0.2">
      <c r="B139" s="105"/>
      <c r="C139" s="105"/>
      <c r="D139" s="105"/>
      <c r="E139" s="105"/>
      <c r="F139" s="112"/>
      <c r="G139" s="112"/>
      <c r="H139" s="112"/>
      <c r="I139" s="56"/>
      <c r="J139" s="56"/>
      <c r="K139" s="112"/>
      <c r="L139" s="112"/>
      <c r="M139" s="112"/>
      <c r="N139" s="112"/>
      <c r="O139" s="112"/>
      <c r="P139" s="112"/>
      <c r="Q139" s="112"/>
      <c r="R139" s="112"/>
    </row>
    <row r="140" spans="2:18" x14ac:dyDescent="0.2">
      <c r="B140" s="105"/>
      <c r="C140" s="105"/>
      <c r="D140" s="105"/>
      <c r="E140" s="105"/>
      <c r="F140" s="112"/>
      <c r="G140" s="112"/>
      <c r="H140" s="112"/>
      <c r="I140" s="56"/>
      <c r="J140" s="56"/>
      <c r="K140" s="112"/>
      <c r="L140" s="112"/>
      <c r="M140" s="112"/>
      <c r="N140" s="112"/>
      <c r="O140" s="112"/>
      <c r="P140" s="112"/>
      <c r="Q140" s="112"/>
      <c r="R140" s="112"/>
    </row>
    <row r="141" spans="2:18" x14ac:dyDescent="0.2">
      <c r="B141" s="105"/>
      <c r="C141" s="105"/>
      <c r="D141" s="105"/>
      <c r="E141" s="105"/>
      <c r="F141" s="112"/>
      <c r="G141" s="112"/>
      <c r="H141" s="112"/>
      <c r="I141" s="56"/>
      <c r="J141" s="56"/>
      <c r="K141" s="112"/>
      <c r="L141" s="112"/>
      <c r="M141" s="112"/>
      <c r="N141" s="112"/>
      <c r="O141" s="112"/>
      <c r="P141" s="112"/>
      <c r="Q141" s="112"/>
      <c r="R141" s="112"/>
    </row>
    <row r="142" spans="2:18" x14ac:dyDescent="0.2">
      <c r="B142" s="105"/>
      <c r="C142" s="105"/>
      <c r="D142" s="105"/>
      <c r="E142" s="105"/>
      <c r="F142" s="112"/>
      <c r="G142" s="112"/>
      <c r="H142" s="112"/>
      <c r="I142" s="56"/>
      <c r="J142" s="56"/>
      <c r="K142" s="112"/>
      <c r="L142" s="112"/>
      <c r="M142" s="112"/>
      <c r="N142" s="112"/>
      <c r="O142" s="112"/>
      <c r="P142" s="112"/>
      <c r="Q142" s="112"/>
      <c r="R142" s="112"/>
    </row>
    <row r="143" spans="2:18" x14ac:dyDescent="0.2">
      <c r="B143" s="105"/>
      <c r="C143" s="105"/>
      <c r="D143" s="105"/>
      <c r="E143" s="105"/>
      <c r="F143" s="112"/>
      <c r="G143" s="112"/>
      <c r="H143" s="112"/>
      <c r="I143" s="56"/>
      <c r="J143" s="56"/>
      <c r="K143" s="112"/>
      <c r="L143" s="112"/>
      <c r="M143" s="112"/>
      <c r="N143" s="112"/>
      <c r="O143" s="112"/>
      <c r="P143" s="112"/>
      <c r="Q143" s="112"/>
      <c r="R143" s="112"/>
    </row>
    <row r="144" spans="2:18" x14ac:dyDescent="0.2">
      <c r="B144" s="105"/>
      <c r="C144" s="105"/>
      <c r="D144" s="105"/>
      <c r="E144" s="105"/>
      <c r="F144" s="112"/>
      <c r="G144" s="112"/>
      <c r="H144" s="112"/>
      <c r="I144" s="56"/>
      <c r="J144" s="56"/>
      <c r="K144" s="112"/>
      <c r="L144" s="112"/>
      <c r="M144" s="112"/>
      <c r="N144" s="112"/>
      <c r="O144" s="112"/>
      <c r="P144" s="112"/>
      <c r="Q144" s="112"/>
      <c r="R144" s="112"/>
    </row>
    <row r="145" spans="2:18" x14ac:dyDescent="0.2">
      <c r="B145" s="105"/>
      <c r="C145" s="105"/>
      <c r="D145" s="105"/>
      <c r="E145" s="105"/>
      <c r="F145" s="112"/>
      <c r="G145" s="112"/>
      <c r="H145" s="112"/>
      <c r="I145" s="56"/>
      <c r="J145" s="56"/>
      <c r="K145" s="112"/>
      <c r="L145" s="112"/>
      <c r="M145" s="112"/>
      <c r="N145" s="112"/>
      <c r="O145" s="112"/>
      <c r="P145" s="112"/>
      <c r="Q145" s="112"/>
      <c r="R145" s="112"/>
    </row>
    <row r="146" spans="2:18" x14ac:dyDescent="0.2">
      <c r="B146" s="105"/>
      <c r="C146" s="105"/>
      <c r="D146" s="105"/>
      <c r="E146" s="105"/>
      <c r="F146" s="112"/>
      <c r="G146" s="112"/>
      <c r="H146" s="112"/>
      <c r="I146" s="56"/>
      <c r="J146" s="56"/>
      <c r="K146" s="112"/>
      <c r="L146" s="112"/>
      <c r="M146" s="112"/>
      <c r="N146" s="112"/>
      <c r="O146" s="112"/>
      <c r="P146" s="112"/>
      <c r="Q146" s="112"/>
      <c r="R146" s="112"/>
    </row>
    <row r="147" spans="2:18" x14ac:dyDescent="0.2">
      <c r="B147" s="105"/>
      <c r="C147" s="105"/>
      <c r="D147" s="105"/>
      <c r="E147" s="105"/>
      <c r="F147" s="112"/>
      <c r="G147" s="112"/>
      <c r="H147" s="112"/>
      <c r="I147" s="56"/>
      <c r="J147" s="56"/>
      <c r="K147" s="112"/>
      <c r="L147" s="112"/>
      <c r="M147" s="112"/>
      <c r="N147" s="112"/>
      <c r="O147" s="112"/>
      <c r="P147" s="112"/>
      <c r="Q147" s="112"/>
      <c r="R147" s="112"/>
    </row>
    <row r="148" spans="2:18" x14ac:dyDescent="0.2">
      <c r="B148" s="105"/>
      <c r="C148" s="105"/>
      <c r="D148" s="105"/>
      <c r="E148" s="105"/>
      <c r="F148" s="112"/>
      <c r="G148" s="112"/>
      <c r="H148" s="112"/>
      <c r="I148" s="56"/>
      <c r="J148" s="56"/>
      <c r="K148" s="112"/>
      <c r="L148" s="112"/>
      <c r="M148" s="112"/>
      <c r="N148" s="112"/>
      <c r="O148" s="112"/>
      <c r="P148" s="112"/>
      <c r="Q148" s="112"/>
      <c r="R148" s="112"/>
    </row>
    <row r="149" spans="2:18" x14ac:dyDescent="0.2">
      <c r="B149" s="105"/>
      <c r="C149" s="105"/>
      <c r="D149" s="105"/>
      <c r="E149" s="105"/>
      <c r="F149" s="112"/>
      <c r="G149" s="112"/>
      <c r="H149" s="112"/>
      <c r="I149" s="56"/>
      <c r="J149" s="56"/>
      <c r="K149" s="112"/>
      <c r="L149" s="112"/>
      <c r="M149" s="112"/>
      <c r="N149" s="112"/>
      <c r="O149" s="112"/>
      <c r="P149" s="112"/>
      <c r="Q149" s="112"/>
      <c r="R149" s="112"/>
    </row>
    <row r="150" spans="2:18" x14ac:dyDescent="0.2">
      <c r="B150" s="105"/>
      <c r="C150" s="105"/>
      <c r="D150" s="105"/>
      <c r="E150" s="105"/>
      <c r="F150" s="112"/>
      <c r="G150" s="112"/>
      <c r="H150" s="112"/>
      <c r="I150" s="56"/>
      <c r="J150" s="56"/>
      <c r="K150" s="112"/>
      <c r="L150" s="112"/>
      <c r="M150" s="112"/>
      <c r="N150" s="112"/>
      <c r="O150" s="112"/>
      <c r="P150" s="112"/>
      <c r="Q150" s="112"/>
      <c r="R150" s="112"/>
    </row>
    <row r="151" spans="2:18" x14ac:dyDescent="0.2">
      <c r="B151" s="105"/>
      <c r="C151" s="105"/>
      <c r="D151" s="105"/>
      <c r="E151" s="105"/>
      <c r="F151" s="112"/>
      <c r="G151" s="112"/>
      <c r="H151" s="112"/>
      <c r="I151" s="56"/>
      <c r="J151" s="56"/>
      <c r="K151" s="112"/>
      <c r="L151" s="112"/>
      <c r="M151" s="112"/>
      <c r="N151" s="112"/>
      <c r="O151" s="112"/>
      <c r="P151" s="112"/>
      <c r="Q151" s="112"/>
      <c r="R151" s="112"/>
    </row>
    <row r="152" spans="2:18" x14ac:dyDescent="0.2">
      <c r="B152" s="105"/>
      <c r="C152" s="105"/>
      <c r="D152" s="105"/>
      <c r="E152" s="105"/>
      <c r="F152" s="112"/>
      <c r="G152" s="112"/>
      <c r="H152" s="112"/>
      <c r="I152" s="56"/>
      <c r="J152" s="56"/>
      <c r="K152" s="112"/>
      <c r="L152" s="112"/>
      <c r="M152" s="112"/>
      <c r="N152" s="112"/>
      <c r="O152" s="112"/>
      <c r="P152" s="112"/>
      <c r="Q152" s="112"/>
      <c r="R152" s="112"/>
    </row>
    <row r="153" spans="2:18" x14ac:dyDescent="0.2">
      <c r="B153" s="105"/>
      <c r="C153" s="105"/>
      <c r="D153" s="105"/>
      <c r="E153" s="105"/>
      <c r="F153" s="112"/>
      <c r="G153" s="112"/>
      <c r="H153" s="112"/>
      <c r="I153" s="56"/>
      <c r="J153" s="56"/>
      <c r="K153" s="112"/>
      <c r="L153" s="112"/>
      <c r="M153" s="112"/>
      <c r="N153" s="112"/>
      <c r="O153" s="112"/>
      <c r="P153" s="112"/>
      <c r="Q153" s="112"/>
      <c r="R153" s="112"/>
    </row>
    <row r="154" spans="2:18" x14ac:dyDescent="0.2">
      <c r="B154" s="105"/>
      <c r="C154" s="105"/>
      <c r="D154" s="105"/>
      <c r="E154" s="105"/>
      <c r="F154" s="112"/>
      <c r="G154" s="112"/>
      <c r="H154" s="112"/>
      <c r="I154" s="56"/>
      <c r="J154" s="56"/>
      <c r="K154" s="112"/>
      <c r="L154" s="112"/>
      <c r="M154" s="112"/>
      <c r="N154" s="112"/>
      <c r="O154" s="112"/>
      <c r="P154" s="112"/>
      <c r="Q154" s="112"/>
      <c r="R154" s="112"/>
    </row>
    <row r="155" spans="2:18" x14ac:dyDescent="0.2">
      <c r="B155" s="105"/>
      <c r="C155" s="105"/>
      <c r="D155" s="105"/>
      <c r="E155" s="105"/>
      <c r="F155" s="112"/>
      <c r="G155" s="112"/>
      <c r="H155" s="112"/>
      <c r="I155" s="56"/>
      <c r="J155" s="56"/>
      <c r="K155" s="112"/>
      <c r="L155" s="112"/>
      <c r="M155" s="112"/>
      <c r="N155" s="112"/>
      <c r="O155" s="112"/>
      <c r="P155" s="112"/>
      <c r="Q155" s="112"/>
      <c r="R155" s="112"/>
    </row>
    <row r="156" spans="2:18" x14ac:dyDescent="0.2">
      <c r="B156" s="105"/>
      <c r="C156" s="105"/>
      <c r="D156" s="105"/>
      <c r="E156" s="105"/>
      <c r="F156" s="112"/>
      <c r="G156" s="112"/>
      <c r="H156" s="112"/>
      <c r="I156" s="56"/>
      <c r="J156" s="56"/>
      <c r="K156" s="112"/>
      <c r="L156" s="112"/>
      <c r="M156" s="112"/>
      <c r="N156" s="112"/>
      <c r="O156" s="112"/>
      <c r="P156" s="112"/>
      <c r="Q156" s="112"/>
      <c r="R156" s="112"/>
    </row>
    <row r="157" spans="2:18" x14ac:dyDescent="0.2">
      <c r="B157" s="105"/>
      <c r="C157" s="105"/>
      <c r="D157" s="105"/>
      <c r="E157" s="105"/>
      <c r="F157" s="112"/>
      <c r="G157" s="112"/>
      <c r="H157" s="112"/>
      <c r="I157" s="56"/>
      <c r="J157" s="56"/>
      <c r="K157" s="112"/>
      <c r="L157" s="112"/>
      <c r="M157" s="112"/>
      <c r="N157" s="112"/>
      <c r="O157" s="112"/>
      <c r="P157" s="112"/>
      <c r="Q157" s="112"/>
      <c r="R157" s="112"/>
    </row>
    <row r="158" spans="2:18" x14ac:dyDescent="0.2">
      <c r="B158" s="105"/>
      <c r="C158" s="105"/>
      <c r="D158" s="105"/>
      <c r="E158" s="105"/>
      <c r="F158" s="112"/>
      <c r="G158" s="112"/>
      <c r="H158" s="112"/>
      <c r="I158" s="56"/>
      <c r="J158" s="56"/>
      <c r="K158" s="112"/>
      <c r="L158" s="112"/>
      <c r="M158" s="112"/>
      <c r="N158" s="112"/>
      <c r="O158" s="112"/>
      <c r="P158" s="112"/>
      <c r="Q158" s="112"/>
      <c r="R158" s="112"/>
    </row>
    <row r="159" spans="2:18" x14ac:dyDescent="0.2">
      <c r="B159" s="105"/>
      <c r="C159" s="105"/>
      <c r="D159" s="105"/>
      <c r="E159" s="105"/>
      <c r="F159" s="112"/>
      <c r="G159" s="112"/>
      <c r="H159" s="112"/>
      <c r="I159" s="56"/>
      <c r="J159" s="56"/>
      <c r="K159" s="112"/>
      <c r="L159" s="112"/>
      <c r="M159" s="112"/>
      <c r="N159" s="112"/>
      <c r="O159" s="112"/>
      <c r="P159" s="112"/>
      <c r="Q159" s="112"/>
      <c r="R159" s="112"/>
    </row>
    <row r="160" spans="2:18" x14ac:dyDescent="0.2">
      <c r="B160" s="105"/>
      <c r="C160" s="105"/>
      <c r="D160" s="105"/>
      <c r="E160" s="105"/>
      <c r="F160" s="112"/>
      <c r="G160" s="112"/>
      <c r="H160" s="112"/>
      <c r="I160" s="56"/>
      <c r="J160" s="56"/>
      <c r="K160" s="112"/>
      <c r="L160" s="112"/>
      <c r="M160" s="112"/>
      <c r="N160" s="112"/>
      <c r="O160" s="112"/>
      <c r="P160" s="112"/>
      <c r="Q160" s="112"/>
      <c r="R160" s="112"/>
    </row>
    <row r="161" spans="2:18" x14ac:dyDescent="0.2">
      <c r="B161" s="105"/>
      <c r="C161" s="105"/>
      <c r="D161" s="105"/>
      <c r="E161" s="105"/>
      <c r="F161" s="112"/>
      <c r="G161" s="112"/>
      <c r="H161" s="112"/>
      <c r="I161" s="56"/>
      <c r="J161" s="56"/>
      <c r="K161" s="112"/>
      <c r="L161" s="112"/>
      <c r="M161" s="112"/>
      <c r="N161" s="112"/>
      <c r="O161" s="112"/>
      <c r="P161" s="112"/>
      <c r="Q161" s="112"/>
      <c r="R161" s="112"/>
    </row>
    <row r="162" spans="2:18" x14ac:dyDescent="0.2">
      <c r="B162" s="105"/>
      <c r="C162" s="105"/>
      <c r="D162" s="105"/>
      <c r="E162" s="105"/>
      <c r="F162" s="112"/>
      <c r="G162" s="112"/>
      <c r="H162" s="112"/>
      <c r="I162" s="56"/>
      <c r="J162" s="56"/>
      <c r="K162" s="112"/>
      <c r="L162" s="112"/>
      <c r="M162" s="112"/>
      <c r="N162" s="112"/>
      <c r="O162" s="112"/>
      <c r="P162" s="112"/>
      <c r="Q162" s="112"/>
      <c r="R162" s="112"/>
    </row>
    <row r="163" spans="2:18" x14ac:dyDescent="0.2">
      <c r="B163" s="105"/>
      <c r="C163" s="105"/>
      <c r="D163" s="105"/>
      <c r="E163" s="105"/>
      <c r="F163" s="112"/>
      <c r="G163" s="112"/>
      <c r="H163" s="112"/>
      <c r="I163" s="56"/>
      <c r="J163" s="56"/>
      <c r="K163" s="112"/>
      <c r="L163" s="112"/>
      <c r="M163" s="112"/>
      <c r="N163" s="112"/>
      <c r="O163" s="112"/>
      <c r="P163" s="112"/>
      <c r="Q163" s="112"/>
      <c r="R163" s="112"/>
    </row>
    <row r="164" spans="2:18" x14ac:dyDescent="0.2">
      <c r="B164" s="105"/>
      <c r="C164" s="105"/>
      <c r="D164" s="105"/>
      <c r="E164" s="105"/>
      <c r="F164" s="112"/>
      <c r="G164" s="112"/>
      <c r="H164" s="112"/>
      <c r="I164" s="56"/>
      <c r="J164" s="56"/>
      <c r="K164" s="112"/>
      <c r="L164" s="112"/>
      <c r="M164" s="112"/>
      <c r="N164" s="112"/>
      <c r="O164" s="112"/>
      <c r="P164" s="112"/>
      <c r="Q164" s="112"/>
      <c r="R164" s="112"/>
    </row>
    <row r="165" spans="2:18" x14ac:dyDescent="0.2">
      <c r="B165" s="105"/>
      <c r="C165" s="105"/>
      <c r="D165" s="105"/>
      <c r="E165" s="105"/>
      <c r="F165" s="112"/>
      <c r="G165" s="112"/>
      <c r="H165" s="112"/>
      <c r="I165" s="56"/>
      <c r="J165" s="56"/>
      <c r="K165" s="112"/>
      <c r="L165" s="112"/>
      <c r="M165" s="112"/>
      <c r="N165" s="112"/>
      <c r="O165" s="112"/>
      <c r="P165" s="112"/>
      <c r="Q165" s="112"/>
      <c r="R165" s="112"/>
    </row>
    <row r="166" spans="2:18" x14ac:dyDescent="0.2">
      <c r="B166" s="105"/>
      <c r="C166" s="105"/>
      <c r="D166" s="105"/>
      <c r="E166" s="105"/>
      <c r="F166" s="112"/>
      <c r="G166" s="112"/>
      <c r="H166" s="112"/>
      <c r="I166" s="56"/>
      <c r="J166" s="56"/>
      <c r="K166" s="112"/>
      <c r="L166" s="112"/>
      <c r="M166" s="112"/>
      <c r="N166" s="112"/>
      <c r="O166" s="112"/>
      <c r="P166" s="112"/>
      <c r="Q166" s="112"/>
      <c r="R166" s="112"/>
    </row>
    <row r="167" spans="2:18" x14ac:dyDescent="0.2">
      <c r="B167" s="105"/>
      <c r="C167" s="105"/>
      <c r="D167" s="105"/>
      <c r="E167" s="105"/>
      <c r="F167" s="112"/>
      <c r="G167" s="112"/>
      <c r="H167" s="112"/>
      <c r="I167" s="56"/>
      <c r="J167" s="56"/>
      <c r="K167" s="112"/>
      <c r="L167" s="112"/>
      <c r="M167" s="112"/>
      <c r="N167" s="112"/>
      <c r="O167" s="112"/>
      <c r="P167" s="112"/>
      <c r="Q167" s="112"/>
      <c r="R167" s="112"/>
    </row>
    <row r="168" spans="2:18" x14ac:dyDescent="0.2">
      <c r="B168" s="105"/>
      <c r="C168" s="105"/>
      <c r="D168" s="105"/>
      <c r="E168" s="105"/>
      <c r="F168" s="112"/>
      <c r="G168" s="112"/>
      <c r="H168" s="112"/>
      <c r="I168" s="56"/>
      <c r="J168" s="56"/>
      <c r="K168" s="112"/>
      <c r="L168" s="112"/>
      <c r="M168" s="112"/>
      <c r="N168" s="112"/>
      <c r="O168" s="112"/>
      <c r="P168" s="112"/>
      <c r="Q168" s="112"/>
      <c r="R168" s="112"/>
    </row>
    <row r="169" spans="2:18" x14ac:dyDescent="0.2">
      <c r="B169" s="105"/>
      <c r="C169" s="105"/>
      <c r="D169" s="105"/>
      <c r="E169" s="105"/>
      <c r="F169" s="112"/>
      <c r="G169" s="112"/>
      <c r="H169" s="112"/>
      <c r="I169" s="56"/>
      <c r="J169" s="56"/>
      <c r="K169" s="112"/>
      <c r="L169" s="112"/>
      <c r="M169" s="112"/>
      <c r="N169" s="112"/>
      <c r="O169" s="112"/>
      <c r="P169" s="112"/>
      <c r="Q169" s="112"/>
      <c r="R169" s="112"/>
    </row>
    <row r="170" spans="2:18" x14ac:dyDescent="0.2">
      <c r="B170" s="105"/>
      <c r="C170" s="105"/>
      <c r="D170" s="105"/>
      <c r="E170" s="105"/>
      <c r="F170" s="112"/>
      <c r="G170" s="112"/>
      <c r="H170" s="112"/>
      <c r="I170" s="56"/>
      <c r="J170" s="56"/>
      <c r="K170" s="112"/>
      <c r="L170" s="112"/>
      <c r="M170" s="112"/>
      <c r="N170" s="112"/>
      <c r="O170" s="112"/>
      <c r="P170" s="112"/>
      <c r="Q170" s="112"/>
      <c r="R170" s="112"/>
    </row>
    <row r="171" spans="2:18" x14ac:dyDescent="0.2">
      <c r="B171" s="105"/>
      <c r="C171" s="105"/>
      <c r="D171" s="105"/>
      <c r="E171" s="105"/>
      <c r="F171" s="112"/>
      <c r="G171" s="112"/>
      <c r="H171" s="112"/>
      <c r="I171" s="56"/>
      <c r="J171" s="56"/>
      <c r="K171" s="112"/>
      <c r="L171" s="112"/>
      <c r="M171" s="112"/>
      <c r="N171" s="112"/>
      <c r="O171" s="112"/>
      <c r="P171" s="112"/>
      <c r="Q171" s="112"/>
      <c r="R171" s="112"/>
    </row>
    <row r="172" spans="2:18" x14ac:dyDescent="0.2">
      <c r="B172" s="105"/>
      <c r="C172" s="105"/>
      <c r="D172" s="105"/>
      <c r="E172" s="105"/>
      <c r="F172" s="112"/>
      <c r="G172" s="112"/>
      <c r="H172" s="112"/>
      <c r="I172" s="56"/>
      <c r="J172" s="56"/>
      <c r="K172" s="112"/>
      <c r="L172" s="112"/>
      <c r="M172" s="112"/>
      <c r="N172" s="112"/>
      <c r="O172" s="112"/>
      <c r="P172" s="112"/>
      <c r="Q172" s="112"/>
      <c r="R172" s="112"/>
    </row>
    <row r="173" spans="2:18" x14ac:dyDescent="0.2">
      <c r="B173" s="105"/>
      <c r="C173" s="105"/>
      <c r="D173" s="105"/>
      <c r="E173" s="105"/>
      <c r="F173" s="112"/>
      <c r="G173" s="112"/>
      <c r="H173" s="112"/>
      <c r="I173" s="56"/>
      <c r="J173" s="56"/>
      <c r="K173" s="112"/>
      <c r="L173" s="112"/>
      <c r="M173" s="112"/>
      <c r="N173" s="112"/>
      <c r="O173" s="112"/>
      <c r="P173" s="112"/>
      <c r="Q173" s="112"/>
      <c r="R173" s="112"/>
    </row>
    <row r="174" spans="2:18" x14ac:dyDescent="0.2">
      <c r="B174" s="105"/>
      <c r="C174" s="105"/>
      <c r="D174" s="105"/>
      <c r="E174" s="105"/>
      <c r="F174" s="112"/>
      <c r="G174" s="112"/>
      <c r="H174" s="112"/>
      <c r="I174" s="56"/>
      <c r="J174" s="56"/>
      <c r="K174" s="112"/>
      <c r="L174" s="112"/>
      <c r="M174" s="112"/>
      <c r="N174" s="112"/>
      <c r="O174" s="112"/>
      <c r="P174" s="112"/>
      <c r="Q174" s="112"/>
      <c r="R174" s="112"/>
    </row>
    <row r="175" spans="2:18" x14ac:dyDescent="0.2">
      <c r="B175" s="105"/>
      <c r="C175" s="105"/>
      <c r="D175" s="105"/>
      <c r="E175" s="105"/>
      <c r="F175" s="112"/>
      <c r="G175" s="112"/>
      <c r="H175" s="112"/>
      <c r="I175" s="56"/>
      <c r="J175" s="56"/>
      <c r="K175" s="112"/>
      <c r="L175" s="112"/>
      <c r="M175" s="112"/>
      <c r="N175" s="112"/>
      <c r="O175" s="112"/>
      <c r="P175" s="112"/>
      <c r="Q175" s="112"/>
      <c r="R175" s="112"/>
    </row>
    <row r="176" spans="2:18" x14ac:dyDescent="0.2">
      <c r="B176" s="105"/>
      <c r="C176" s="105"/>
      <c r="D176" s="105"/>
      <c r="E176" s="105"/>
      <c r="F176" s="112"/>
      <c r="G176" s="112"/>
      <c r="H176" s="112"/>
      <c r="I176" s="56"/>
      <c r="J176" s="56"/>
      <c r="K176" s="112"/>
      <c r="L176" s="112"/>
      <c r="M176" s="112"/>
      <c r="N176" s="112"/>
      <c r="O176" s="112"/>
      <c r="P176" s="112"/>
      <c r="Q176" s="112"/>
      <c r="R176" s="112"/>
    </row>
    <row r="177" spans="2:18" x14ac:dyDescent="0.2">
      <c r="B177" s="105"/>
      <c r="C177" s="105"/>
      <c r="D177" s="105"/>
      <c r="E177" s="105"/>
      <c r="F177" s="112"/>
      <c r="G177" s="112"/>
      <c r="H177" s="112"/>
      <c r="I177" s="56"/>
      <c r="J177" s="56"/>
      <c r="K177" s="112"/>
      <c r="L177" s="112"/>
      <c r="M177" s="112"/>
      <c r="N177" s="112"/>
      <c r="O177" s="112"/>
      <c r="P177" s="112"/>
      <c r="Q177" s="112"/>
      <c r="R177" s="112"/>
    </row>
    <row r="178" spans="2:18" x14ac:dyDescent="0.2">
      <c r="B178" s="105"/>
      <c r="C178" s="105"/>
      <c r="D178" s="105"/>
      <c r="E178" s="105"/>
      <c r="F178" s="112"/>
      <c r="G178" s="112"/>
      <c r="H178" s="112"/>
      <c r="I178" s="56"/>
      <c r="J178" s="56"/>
      <c r="K178" s="112"/>
      <c r="L178" s="112"/>
      <c r="M178" s="112"/>
      <c r="N178" s="112"/>
      <c r="O178" s="112"/>
      <c r="P178" s="112"/>
      <c r="Q178" s="112"/>
      <c r="R178" s="112"/>
    </row>
    <row r="179" spans="2:18" x14ac:dyDescent="0.2">
      <c r="B179" s="105"/>
      <c r="C179" s="105"/>
      <c r="D179" s="105"/>
      <c r="E179" s="105"/>
      <c r="F179" s="112"/>
      <c r="G179" s="112"/>
      <c r="H179" s="112"/>
      <c r="I179" s="56"/>
      <c r="J179" s="56"/>
      <c r="K179" s="112"/>
      <c r="L179" s="112"/>
      <c r="M179" s="112"/>
      <c r="N179" s="112"/>
      <c r="O179" s="112"/>
      <c r="P179" s="112"/>
      <c r="Q179" s="112"/>
      <c r="R179" s="112"/>
    </row>
    <row r="180" spans="2:18" x14ac:dyDescent="0.2">
      <c r="B180" s="105"/>
      <c r="C180" s="105"/>
      <c r="D180" s="105"/>
      <c r="E180" s="105"/>
      <c r="F180" s="112"/>
      <c r="G180" s="112"/>
      <c r="H180" s="112"/>
      <c r="I180" s="56"/>
      <c r="J180" s="56"/>
      <c r="K180" s="112"/>
      <c r="L180" s="112"/>
      <c r="M180" s="112"/>
      <c r="N180" s="112"/>
      <c r="O180" s="112"/>
      <c r="P180" s="112"/>
      <c r="Q180" s="112"/>
      <c r="R180" s="112"/>
    </row>
    <row r="181" spans="2:18" x14ac:dyDescent="0.2">
      <c r="B181" s="105"/>
      <c r="C181" s="105"/>
      <c r="D181" s="105"/>
      <c r="E181" s="105"/>
      <c r="F181" s="112"/>
      <c r="G181" s="112"/>
      <c r="H181" s="112"/>
      <c r="I181" s="56"/>
      <c r="J181" s="56"/>
      <c r="K181" s="112"/>
      <c r="L181" s="112"/>
      <c r="M181" s="112"/>
      <c r="N181" s="112"/>
      <c r="O181" s="112"/>
      <c r="P181" s="112"/>
      <c r="Q181" s="112"/>
      <c r="R181" s="112"/>
    </row>
    <row r="182" spans="2:18" x14ac:dyDescent="0.2">
      <c r="B182" s="105"/>
      <c r="C182" s="105"/>
      <c r="D182" s="105"/>
      <c r="E182" s="105"/>
      <c r="F182" s="112"/>
      <c r="G182" s="112"/>
      <c r="H182" s="112"/>
      <c r="I182" s="56"/>
      <c r="J182" s="56"/>
      <c r="K182" s="112"/>
      <c r="L182" s="112"/>
      <c r="M182" s="112"/>
      <c r="N182" s="112"/>
      <c r="O182" s="112"/>
      <c r="P182" s="112"/>
      <c r="Q182" s="112"/>
      <c r="R182" s="112"/>
    </row>
    <row r="183" spans="2:18" x14ac:dyDescent="0.2">
      <c r="B183" s="105"/>
      <c r="C183" s="105"/>
      <c r="D183" s="105"/>
      <c r="E183" s="105"/>
      <c r="F183" s="112"/>
      <c r="G183" s="112"/>
      <c r="H183" s="112"/>
      <c r="I183" s="56"/>
      <c r="J183" s="56"/>
      <c r="K183" s="112"/>
      <c r="L183" s="112"/>
      <c r="M183" s="112"/>
      <c r="N183" s="112"/>
      <c r="O183" s="112"/>
      <c r="P183" s="112"/>
      <c r="Q183" s="112"/>
      <c r="R183" s="112"/>
    </row>
    <row r="184" spans="2:18" x14ac:dyDescent="0.2">
      <c r="B184" s="105"/>
      <c r="C184" s="105"/>
      <c r="D184" s="105"/>
      <c r="E184" s="105"/>
      <c r="F184" s="112"/>
      <c r="G184" s="112"/>
      <c r="H184" s="112"/>
      <c r="I184" s="56"/>
      <c r="J184" s="56"/>
      <c r="K184" s="112"/>
      <c r="L184" s="112"/>
      <c r="M184" s="112"/>
      <c r="N184" s="112"/>
      <c r="O184" s="112"/>
      <c r="P184" s="112"/>
      <c r="Q184" s="112"/>
      <c r="R184" s="112"/>
    </row>
    <row r="185" spans="2:18" x14ac:dyDescent="0.2">
      <c r="B185" s="105"/>
      <c r="C185" s="105"/>
      <c r="D185" s="105"/>
      <c r="E185" s="105"/>
      <c r="F185" s="112"/>
      <c r="G185" s="112"/>
      <c r="H185" s="112"/>
      <c r="I185" s="56"/>
      <c r="J185" s="56"/>
      <c r="K185" s="112"/>
      <c r="L185" s="112"/>
      <c r="M185" s="112"/>
      <c r="N185" s="112"/>
      <c r="O185" s="112"/>
      <c r="P185" s="112"/>
      <c r="Q185" s="112"/>
      <c r="R185" s="112"/>
    </row>
    <row r="186" spans="2:18" x14ac:dyDescent="0.2">
      <c r="B186" s="105"/>
      <c r="C186" s="105"/>
      <c r="D186" s="105"/>
      <c r="E186" s="105"/>
      <c r="F186" s="112"/>
      <c r="G186" s="112"/>
      <c r="H186" s="112"/>
      <c r="I186" s="56"/>
      <c r="J186" s="56"/>
      <c r="K186" s="112"/>
      <c r="L186" s="112"/>
      <c r="M186" s="112"/>
      <c r="N186" s="112"/>
      <c r="O186" s="112"/>
      <c r="P186" s="112"/>
      <c r="Q186" s="112"/>
      <c r="R186" s="112"/>
    </row>
    <row r="187" spans="2:18" x14ac:dyDescent="0.2">
      <c r="B187" s="105"/>
      <c r="C187" s="105"/>
      <c r="D187" s="105"/>
      <c r="E187" s="105"/>
      <c r="F187" s="112"/>
      <c r="G187" s="112"/>
      <c r="H187" s="112"/>
      <c r="I187" s="56"/>
      <c r="J187" s="56"/>
      <c r="K187" s="112"/>
      <c r="L187" s="112"/>
      <c r="M187" s="112"/>
      <c r="N187" s="112"/>
      <c r="O187" s="112"/>
      <c r="P187" s="112"/>
      <c r="Q187" s="112"/>
      <c r="R187" s="112"/>
    </row>
    <row r="188" spans="2:18" x14ac:dyDescent="0.2">
      <c r="B188" s="105"/>
      <c r="C188" s="105"/>
      <c r="D188" s="105"/>
      <c r="E188" s="105"/>
      <c r="F188" s="112"/>
      <c r="G188" s="112"/>
      <c r="H188" s="112"/>
      <c r="I188" s="56"/>
      <c r="J188" s="56"/>
      <c r="K188" s="112"/>
      <c r="L188" s="112"/>
      <c r="M188" s="112"/>
      <c r="N188" s="112"/>
      <c r="O188" s="112"/>
      <c r="P188" s="112"/>
      <c r="Q188" s="112"/>
      <c r="R188" s="112"/>
    </row>
    <row r="189" spans="2:18" x14ac:dyDescent="0.2">
      <c r="B189" s="105"/>
      <c r="C189" s="105"/>
      <c r="D189" s="105"/>
      <c r="E189" s="105"/>
      <c r="F189" s="112"/>
      <c r="G189" s="112"/>
      <c r="H189" s="112"/>
      <c r="I189" s="56"/>
      <c r="J189" s="56"/>
      <c r="K189" s="112"/>
      <c r="L189" s="112"/>
      <c r="M189" s="112"/>
      <c r="N189" s="112"/>
      <c r="O189" s="112"/>
      <c r="P189" s="112"/>
      <c r="Q189" s="112"/>
      <c r="R189" s="112"/>
    </row>
    <row r="190" spans="2:18" x14ac:dyDescent="0.2">
      <c r="B190" s="105"/>
      <c r="C190" s="105"/>
      <c r="D190" s="105"/>
      <c r="E190" s="105"/>
      <c r="F190" s="112"/>
      <c r="G190" s="112"/>
      <c r="H190" s="112"/>
      <c r="I190" s="56"/>
      <c r="J190" s="56"/>
      <c r="K190" s="112"/>
      <c r="L190" s="112"/>
      <c r="M190" s="112"/>
      <c r="N190" s="112"/>
      <c r="O190" s="112"/>
      <c r="P190" s="112"/>
      <c r="Q190" s="112"/>
      <c r="R190" s="112"/>
    </row>
    <row r="191" spans="2:18" x14ac:dyDescent="0.2">
      <c r="B191" s="105"/>
      <c r="C191" s="105"/>
      <c r="D191" s="105"/>
      <c r="E191" s="105"/>
      <c r="F191" s="112"/>
      <c r="G191" s="112"/>
      <c r="H191" s="112"/>
      <c r="I191" s="56"/>
      <c r="J191" s="56"/>
      <c r="K191" s="112"/>
      <c r="L191" s="112"/>
      <c r="M191" s="112"/>
      <c r="N191" s="112"/>
      <c r="O191" s="112"/>
      <c r="P191" s="112"/>
      <c r="Q191" s="112"/>
      <c r="R191" s="112"/>
    </row>
    <row r="192" spans="2:18" x14ac:dyDescent="0.2">
      <c r="B192" s="105"/>
      <c r="C192" s="105"/>
      <c r="D192" s="105"/>
      <c r="E192" s="105"/>
      <c r="F192" s="112"/>
      <c r="G192" s="112"/>
      <c r="H192" s="112"/>
      <c r="I192" s="56"/>
      <c r="J192" s="56"/>
      <c r="K192" s="112"/>
      <c r="L192" s="112"/>
      <c r="M192" s="112"/>
      <c r="N192" s="112"/>
      <c r="O192" s="112"/>
      <c r="P192" s="112"/>
      <c r="Q192" s="112"/>
      <c r="R192" s="112"/>
    </row>
    <row r="193" spans="2:18" x14ac:dyDescent="0.2">
      <c r="B193" s="105"/>
      <c r="C193" s="105"/>
      <c r="D193" s="105"/>
      <c r="E193" s="105"/>
      <c r="F193" s="112"/>
      <c r="G193" s="112"/>
      <c r="H193" s="112"/>
      <c r="I193" s="56"/>
      <c r="J193" s="56"/>
      <c r="K193" s="112"/>
      <c r="L193" s="112"/>
      <c r="M193" s="112"/>
      <c r="N193" s="112"/>
      <c r="O193" s="112"/>
      <c r="P193" s="112"/>
      <c r="Q193" s="112"/>
      <c r="R193" s="112"/>
    </row>
    <row r="194" spans="2:18" x14ac:dyDescent="0.2">
      <c r="B194" s="105"/>
      <c r="C194" s="105"/>
      <c r="D194" s="105"/>
      <c r="E194" s="105"/>
      <c r="F194" s="112"/>
      <c r="G194" s="112"/>
      <c r="H194" s="112"/>
      <c r="I194" s="56"/>
      <c r="J194" s="56"/>
      <c r="K194" s="112"/>
      <c r="L194" s="112"/>
      <c r="M194" s="112"/>
      <c r="N194" s="112"/>
      <c r="O194" s="112"/>
      <c r="P194" s="112"/>
      <c r="Q194" s="112"/>
      <c r="R194" s="112"/>
    </row>
    <row r="195" spans="2:18" x14ac:dyDescent="0.2">
      <c r="B195" s="105"/>
      <c r="C195" s="105"/>
      <c r="D195" s="105"/>
      <c r="E195" s="105"/>
      <c r="F195" s="112"/>
      <c r="G195" s="112"/>
      <c r="H195" s="112"/>
      <c r="I195" s="56"/>
      <c r="J195" s="56"/>
      <c r="K195" s="112"/>
      <c r="L195" s="112"/>
      <c r="M195" s="112"/>
      <c r="N195" s="112"/>
      <c r="O195" s="112"/>
      <c r="P195" s="112"/>
      <c r="Q195" s="112"/>
      <c r="R195" s="112"/>
    </row>
    <row r="196" spans="2:18" x14ac:dyDescent="0.2">
      <c r="B196" s="105"/>
      <c r="C196" s="105"/>
      <c r="D196" s="105"/>
      <c r="E196" s="105"/>
      <c r="F196" s="112"/>
      <c r="G196" s="112"/>
      <c r="H196" s="112"/>
      <c r="I196" s="56"/>
      <c r="J196" s="56"/>
      <c r="K196" s="112"/>
      <c r="L196" s="112"/>
      <c r="M196" s="112"/>
      <c r="N196" s="112"/>
      <c r="O196" s="112"/>
      <c r="P196" s="112"/>
      <c r="Q196" s="112"/>
      <c r="R196" s="112"/>
    </row>
    <row r="197" spans="2:18" x14ac:dyDescent="0.2">
      <c r="B197" s="105"/>
      <c r="C197" s="105"/>
      <c r="D197" s="105"/>
      <c r="E197" s="105"/>
      <c r="F197" s="112"/>
      <c r="G197" s="112"/>
      <c r="H197" s="112"/>
      <c r="I197" s="56"/>
      <c r="J197" s="56"/>
      <c r="K197" s="112"/>
      <c r="L197" s="112"/>
      <c r="M197" s="112"/>
      <c r="N197" s="112"/>
      <c r="O197" s="112"/>
      <c r="P197" s="112"/>
      <c r="Q197" s="112"/>
      <c r="R197" s="112"/>
    </row>
    <row r="198" spans="2:18" x14ac:dyDescent="0.2">
      <c r="B198" s="105"/>
      <c r="C198" s="105"/>
      <c r="D198" s="105"/>
      <c r="E198" s="105"/>
      <c r="F198" s="112"/>
      <c r="G198" s="112"/>
      <c r="H198" s="112"/>
      <c r="I198" s="56"/>
      <c r="J198" s="56"/>
      <c r="K198" s="112"/>
      <c r="L198" s="112"/>
      <c r="M198" s="112"/>
      <c r="N198" s="112"/>
      <c r="O198" s="112"/>
      <c r="P198" s="112"/>
      <c r="Q198" s="112"/>
      <c r="R198" s="112"/>
    </row>
    <row r="199" spans="2:18" x14ac:dyDescent="0.2">
      <c r="B199" s="105"/>
      <c r="C199" s="105"/>
      <c r="D199" s="105"/>
      <c r="E199" s="105"/>
      <c r="F199" s="112"/>
      <c r="G199" s="112"/>
      <c r="H199" s="112"/>
      <c r="I199" s="56"/>
      <c r="J199" s="56"/>
      <c r="K199" s="112"/>
      <c r="L199" s="112"/>
      <c r="M199" s="112"/>
      <c r="N199" s="112"/>
      <c r="O199" s="112"/>
      <c r="P199" s="112"/>
      <c r="Q199" s="112"/>
      <c r="R199" s="112"/>
    </row>
    <row r="200" spans="2:18" x14ac:dyDescent="0.2">
      <c r="B200" s="105"/>
      <c r="C200" s="105"/>
      <c r="D200" s="105"/>
      <c r="E200" s="105"/>
      <c r="F200" s="112"/>
      <c r="G200" s="112"/>
      <c r="H200" s="112"/>
      <c r="I200" s="56"/>
      <c r="J200" s="56"/>
      <c r="K200" s="112"/>
      <c r="L200" s="112"/>
      <c r="M200" s="112"/>
      <c r="N200" s="112"/>
      <c r="O200" s="112"/>
      <c r="P200" s="112"/>
      <c r="Q200" s="112"/>
      <c r="R200" s="112"/>
    </row>
    <row r="201" spans="2:18" x14ac:dyDescent="0.2">
      <c r="B201" s="105"/>
      <c r="C201" s="105"/>
      <c r="D201" s="105"/>
      <c r="E201" s="105"/>
      <c r="F201" s="112"/>
      <c r="G201" s="112"/>
      <c r="H201" s="112"/>
      <c r="I201" s="56"/>
      <c r="J201" s="56"/>
      <c r="K201" s="112"/>
      <c r="L201" s="112"/>
      <c r="M201" s="112"/>
      <c r="N201" s="112"/>
      <c r="O201" s="112"/>
      <c r="P201" s="112"/>
      <c r="Q201" s="112"/>
      <c r="R201" s="112"/>
    </row>
    <row r="202" spans="2:18" x14ac:dyDescent="0.2">
      <c r="B202" s="105"/>
      <c r="C202" s="105"/>
      <c r="D202" s="105"/>
      <c r="E202" s="105"/>
      <c r="F202" s="112"/>
      <c r="G202" s="112"/>
      <c r="H202" s="112"/>
      <c r="I202" s="56"/>
      <c r="J202" s="56"/>
      <c r="K202" s="112"/>
      <c r="L202" s="112"/>
      <c r="M202" s="112"/>
      <c r="N202" s="112"/>
      <c r="O202" s="112"/>
      <c r="P202" s="112"/>
      <c r="Q202" s="112"/>
      <c r="R202" s="112"/>
    </row>
    <row r="203" spans="2:18" x14ac:dyDescent="0.2">
      <c r="B203" s="105"/>
      <c r="C203" s="105"/>
      <c r="D203" s="105"/>
      <c r="E203" s="105"/>
      <c r="F203" s="112"/>
      <c r="G203" s="112"/>
      <c r="H203" s="112"/>
      <c r="I203" s="56"/>
      <c r="J203" s="56"/>
      <c r="K203" s="112"/>
      <c r="L203" s="112"/>
      <c r="M203" s="112"/>
      <c r="N203" s="112"/>
      <c r="O203" s="112"/>
      <c r="P203" s="112"/>
      <c r="Q203" s="112"/>
      <c r="R203" s="112"/>
    </row>
    <row r="204" spans="2:18" x14ac:dyDescent="0.2">
      <c r="B204" s="105"/>
      <c r="C204" s="105"/>
      <c r="D204" s="105"/>
      <c r="E204" s="105"/>
      <c r="F204" s="112"/>
      <c r="G204" s="112"/>
      <c r="H204" s="112"/>
      <c r="I204" s="56"/>
      <c r="J204" s="56"/>
      <c r="K204" s="112"/>
      <c r="L204" s="112"/>
      <c r="M204" s="112"/>
      <c r="N204" s="112"/>
      <c r="O204" s="112"/>
      <c r="P204" s="112"/>
      <c r="Q204" s="112"/>
      <c r="R204" s="112"/>
    </row>
    <row r="205" spans="2:18" x14ac:dyDescent="0.2">
      <c r="B205" s="105"/>
      <c r="C205" s="105"/>
      <c r="D205" s="105"/>
      <c r="E205" s="105"/>
      <c r="F205" s="112"/>
      <c r="G205" s="112"/>
      <c r="H205" s="112"/>
      <c r="I205" s="56"/>
      <c r="J205" s="56"/>
      <c r="K205" s="112"/>
      <c r="L205" s="112"/>
      <c r="M205" s="112"/>
      <c r="N205" s="112"/>
      <c r="O205" s="112"/>
      <c r="P205" s="112"/>
      <c r="Q205" s="112"/>
      <c r="R205" s="112"/>
    </row>
    <row r="206" spans="2:18" x14ac:dyDescent="0.2">
      <c r="B206" s="105"/>
      <c r="C206" s="105"/>
      <c r="D206" s="105"/>
      <c r="E206" s="105"/>
      <c r="F206" s="112"/>
      <c r="G206" s="112"/>
      <c r="H206" s="112"/>
      <c r="I206" s="56"/>
      <c r="J206" s="56"/>
      <c r="K206" s="112"/>
      <c r="L206" s="112"/>
      <c r="M206" s="112"/>
      <c r="N206" s="112"/>
      <c r="O206" s="112"/>
      <c r="P206" s="112"/>
      <c r="Q206" s="112"/>
      <c r="R206" s="112"/>
    </row>
    <row r="207" spans="2:18" x14ac:dyDescent="0.2">
      <c r="B207" s="105"/>
      <c r="C207" s="105"/>
      <c r="D207" s="105"/>
      <c r="E207" s="105"/>
      <c r="F207" s="112"/>
      <c r="G207" s="112"/>
      <c r="H207" s="112"/>
      <c r="I207" s="56"/>
      <c r="J207" s="56"/>
      <c r="K207" s="112"/>
      <c r="L207" s="112"/>
      <c r="M207" s="112"/>
      <c r="N207" s="112"/>
      <c r="O207" s="112"/>
      <c r="P207" s="112"/>
      <c r="Q207" s="112"/>
      <c r="R207" s="112"/>
    </row>
    <row r="208" spans="2:18" x14ac:dyDescent="0.2">
      <c r="B208" s="105"/>
      <c r="C208" s="105"/>
      <c r="D208" s="105"/>
      <c r="E208" s="105"/>
      <c r="F208" s="112"/>
      <c r="G208" s="112"/>
      <c r="H208" s="112"/>
      <c r="I208" s="56"/>
      <c r="J208" s="56"/>
      <c r="K208" s="112"/>
      <c r="L208" s="112"/>
      <c r="M208" s="112"/>
      <c r="N208" s="112"/>
      <c r="O208" s="112"/>
      <c r="P208" s="112"/>
      <c r="Q208" s="112"/>
      <c r="R208" s="112"/>
    </row>
    <row r="209" spans="2:18" x14ac:dyDescent="0.2">
      <c r="B209" s="105"/>
      <c r="C209" s="105"/>
      <c r="D209" s="105"/>
      <c r="E209" s="105"/>
      <c r="F209" s="112"/>
      <c r="G209" s="112"/>
      <c r="H209" s="112"/>
      <c r="I209" s="56"/>
      <c r="J209" s="56"/>
      <c r="K209" s="112"/>
      <c r="L209" s="112"/>
      <c r="M209" s="112"/>
      <c r="N209" s="112"/>
      <c r="O209" s="112"/>
      <c r="P209" s="112"/>
      <c r="Q209" s="112"/>
      <c r="R209" s="112"/>
    </row>
    <row r="210" spans="2:18" x14ac:dyDescent="0.2">
      <c r="B210" s="105"/>
      <c r="C210" s="105"/>
      <c r="D210" s="105"/>
      <c r="E210" s="105"/>
      <c r="F210" s="112"/>
      <c r="G210" s="112"/>
      <c r="H210" s="112"/>
      <c r="I210" s="56"/>
      <c r="J210" s="56"/>
      <c r="K210" s="112"/>
      <c r="L210" s="112"/>
      <c r="M210" s="112"/>
      <c r="N210" s="112"/>
      <c r="O210" s="112"/>
      <c r="P210" s="112"/>
      <c r="Q210" s="112"/>
      <c r="R210" s="112"/>
    </row>
    <row r="211" spans="2:18" x14ac:dyDescent="0.2">
      <c r="B211" s="105"/>
      <c r="C211" s="105"/>
      <c r="D211" s="105"/>
      <c r="E211" s="105"/>
      <c r="F211" s="112"/>
      <c r="G211" s="112"/>
      <c r="H211" s="112"/>
      <c r="I211" s="56"/>
      <c r="J211" s="56"/>
      <c r="K211" s="112"/>
      <c r="L211" s="112"/>
      <c r="M211" s="112"/>
      <c r="N211" s="112"/>
      <c r="O211" s="112"/>
      <c r="P211" s="112"/>
      <c r="Q211" s="112"/>
      <c r="R211" s="112"/>
    </row>
    <row r="212" spans="2:18" x14ac:dyDescent="0.2">
      <c r="B212" s="105"/>
      <c r="C212" s="105"/>
      <c r="D212" s="105"/>
      <c r="E212" s="105"/>
      <c r="F212" s="112"/>
      <c r="G212" s="112"/>
      <c r="H212" s="112"/>
      <c r="I212" s="56"/>
      <c r="J212" s="56"/>
      <c r="K212" s="112"/>
      <c r="L212" s="112"/>
      <c r="M212" s="112"/>
      <c r="N212" s="112"/>
      <c r="O212" s="112"/>
      <c r="P212" s="112"/>
      <c r="Q212" s="112"/>
      <c r="R212" s="112"/>
    </row>
    <row r="213" spans="2:18" x14ac:dyDescent="0.2">
      <c r="B213" s="105"/>
      <c r="C213" s="105"/>
      <c r="D213" s="105"/>
      <c r="E213" s="105"/>
      <c r="F213" s="112"/>
      <c r="G213" s="112"/>
      <c r="H213" s="112"/>
      <c r="I213" s="56"/>
      <c r="J213" s="56"/>
      <c r="K213" s="112"/>
      <c r="L213" s="112"/>
      <c r="M213" s="112"/>
      <c r="N213" s="112"/>
      <c r="O213" s="112"/>
      <c r="P213" s="112"/>
      <c r="Q213" s="112"/>
      <c r="R213" s="112"/>
    </row>
    <row r="214" spans="2:18" x14ac:dyDescent="0.2">
      <c r="B214" s="105"/>
      <c r="C214" s="105"/>
      <c r="D214" s="105"/>
      <c r="E214" s="105"/>
      <c r="F214" s="112"/>
      <c r="G214" s="112"/>
      <c r="H214" s="112"/>
      <c r="I214" s="56"/>
      <c r="J214" s="56"/>
      <c r="K214" s="112"/>
      <c r="L214" s="112"/>
      <c r="M214" s="112"/>
      <c r="N214" s="112"/>
      <c r="O214" s="112"/>
      <c r="P214" s="112"/>
      <c r="Q214" s="112"/>
      <c r="R214" s="112"/>
    </row>
    <row r="215" spans="2:18" x14ac:dyDescent="0.2">
      <c r="B215" s="105"/>
      <c r="C215" s="105"/>
      <c r="D215" s="105"/>
      <c r="E215" s="105"/>
      <c r="F215" s="112"/>
      <c r="G215" s="112"/>
      <c r="H215" s="112"/>
      <c r="I215" s="56"/>
      <c r="J215" s="56"/>
      <c r="K215" s="112"/>
      <c r="L215" s="112"/>
      <c r="M215" s="112"/>
      <c r="N215" s="112"/>
      <c r="O215" s="112"/>
      <c r="P215" s="112"/>
      <c r="Q215" s="112"/>
      <c r="R215" s="112"/>
    </row>
    <row r="216" spans="2:18" x14ac:dyDescent="0.2">
      <c r="B216" s="105"/>
      <c r="C216" s="105"/>
      <c r="D216" s="105"/>
      <c r="E216" s="105"/>
      <c r="F216" s="112"/>
      <c r="G216" s="112"/>
      <c r="H216" s="112"/>
      <c r="I216" s="56"/>
      <c r="J216" s="56"/>
      <c r="K216" s="112"/>
      <c r="L216" s="112"/>
      <c r="M216" s="112"/>
      <c r="N216" s="112"/>
      <c r="O216" s="112"/>
      <c r="P216" s="112"/>
      <c r="Q216" s="112"/>
      <c r="R216" s="112"/>
    </row>
    <row r="217" spans="2:18" x14ac:dyDescent="0.2">
      <c r="B217" s="105"/>
      <c r="C217" s="105"/>
      <c r="D217" s="105"/>
      <c r="E217" s="105"/>
      <c r="F217" s="112"/>
      <c r="G217" s="112"/>
      <c r="H217" s="112"/>
      <c r="I217" s="56"/>
      <c r="J217" s="56"/>
      <c r="K217" s="112"/>
      <c r="L217" s="112"/>
      <c r="M217" s="112"/>
      <c r="N217" s="112"/>
      <c r="O217" s="112"/>
      <c r="P217" s="112"/>
      <c r="Q217" s="112"/>
      <c r="R217" s="112"/>
    </row>
  </sheetData>
  <mergeCells count="3">
    <mergeCell ref="A3:E3"/>
    <mergeCell ref="A5:E5"/>
    <mergeCell ref="A4:H4"/>
  </mergeCells>
  <printOptions horizontalCentered="1" verticalCentered="1"/>
  <pageMargins left="0.35" right="0.25" top="0.98425196850393704" bottom="0.54" header="0.511811023622047" footer="0.511811023622047"/>
  <pageSetup paperSize="9" scale="61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92" bestFit="1" customWidth="1"/>
    <col min="2" max="2" width="10.5703125" style="92" bestFit="1" customWidth="1"/>
    <col min="3" max="3" width="11.42578125" style="92" bestFit="1" customWidth="1"/>
    <col min="4" max="4" width="6.28515625" style="92" bestFit="1" customWidth="1"/>
    <col min="5" max="5" width="7.5703125" style="92" hidden="1" customWidth="1"/>
    <col min="6" max="16384" width="9.140625" style="92"/>
  </cols>
  <sheetData>
    <row r="2" spans="1:20" ht="36.75" customHeight="1" x14ac:dyDescent="0.3">
      <c r="A2" s="255" t="s">
        <v>95</v>
      </c>
      <c r="B2" s="256"/>
      <c r="C2" s="256"/>
      <c r="D2" s="256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x14ac:dyDescent="0.2">
      <c r="A3" s="80"/>
    </row>
    <row r="5" spans="1:20" s="29" customFormat="1" x14ac:dyDescent="0.2">
      <c r="D5" s="111"/>
    </row>
    <row r="6" spans="1:20" s="225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92" bestFit="1" customWidth="1"/>
    <col min="2" max="2" width="10.5703125" style="92" bestFit="1" customWidth="1"/>
    <col min="3" max="3" width="11.42578125" style="92" bestFit="1" customWidth="1"/>
    <col min="4" max="4" width="6.28515625" style="92" bestFit="1" customWidth="1"/>
    <col min="5" max="5" width="7.5703125" style="92" hidden="1" customWidth="1"/>
    <col min="6" max="16384" width="9.140625" style="92"/>
  </cols>
  <sheetData>
    <row r="2" spans="1:20" ht="35.25" customHeight="1" x14ac:dyDescent="0.3">
      <c r="A2" s="255" t="s">
        <v>20</v>
      </c>
      <c r="B2" s="256"/>
      <c r="C2" s="256"/>
      <c r="D2" s="256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x14ac:dyDescent="0.2">
      <c r="A3" s="80"/>
    </row>
    <row r="5" spans="1:20" s="29" customFormat="1" x14ac:dyDescent="0.2">
      <c r="D5" s="111"/>
    </row>
    <row r="6" spans="1:20" s="225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outlinePr applyStyles="1" summaryBelow="0"/>
    <pageSetUpPr fitToPage="1"/>
  </sheetPr>
  <dimension ref="A2:T5"/>
  <sheetViews>
    <sheetView workbookViewId="0">
      <selection activeCell="A4" sqref="A4:IV4"/>
    </sheetView>
  </sheetViews>
  <sheetFormatPr defaultRowHeight="12.75" x14ac:dyDescent="0.2"/>
  <cols>
    <col min="1" max="1" width="77.28515625" style="92" bestFit="1" customWidth="1"/>
    <col min="2" max="7" width="8.7109375" style="92" bestFit="1" customWidth="1"/>
    <col min="8" max="8" width="7.5703125" style="92" hidden="1" customWidth="1"/>
    <col min="9" max="16384" width="9.140625" style="92"/>
  </cols>
  <sheetData>
    <row r="2" spans="1:20" ht="18.75" x14ac:dyDescent="0.3">
      <c r="A2" s="5" t="s">
        <v>170</v>
      </c>
      <c r="B2" s="256"/>
      <c r="C2" s="256"/>
      <c r="D2" s="256"/>
      <c r="E2" s="256"/>
      <c r="F2" s="256"/>
      <c r="G2" s="256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x14ac:dyDescent="0.2">
      <c r="A3" s="80"/>
    </row>
    <row r="4" spans="1:20" s="29" customFormat="1" x14ac:dyDescent="0.2">
      <c r="G4" s="111" t="s">
        <v>68</v>
      </c>
    </row>
    <row r="5" spans="1:20" s="225" customFormat="1" x14ac:dyDescent="0.2"/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pageSetUpPr fitToPage="1"/>
  </sheetPr>
  <dimension ref="A8"/>
  <sheetViews>
    <sheetView workbookViewId="0">
      <selection activeCell="A8" sqref="A8:IV8"/>
    </sheetView>
  </sheetViews>
  <sheetFormatPr defaultRowHeight="12.75" x14ac:dyDescent="0.2"/>
  <sheetData>
    <row r="8" s="163" customFormat="1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indexed="12"/>
    <outlinePr applyStyles="1" summaryBelow="0"/>
    <pageSetUpPr fitToPage="1"/>
  </sheetPr>
  <dimension ref="A2:S183"/>
  <sheetViews>
    <sheetView workbookViewId="0">
      <selection activeCell="A6" sqref="A6"/>
    </sheetView>
  </sheetViews>
  <sheetFormatPr defaultRowHeight="12.75" outlineLevelRow="3" x14ac:dyDescent="0.2"/>
  <cols>
    <col min="1" max="1" width="81.42578125" style="92" customWidth="1"/>
    <col min="2" max="2" width="12.7109375" style="84" customWidth="1"/>
    <col min="3" max="3" width="14.42578125" style="84" customWidth="1"/>
    <col min="4" max="4" width="10.28515625" style="138" customWidth="1"/>
    <col min="5" max="16384" width="9.140625" style="92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30.04.2016</v>
      </c>
      <c r="B2" s="3"/>
      <c r="C2" s="3"/>
      <c r="D2" s="3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</row>
    <row r="3" spans="1:19" ht="18.75" x14ac:dyDescent="0.3">
      <c r="A3" s="1" t="s">
        <v>176</v>
      </c>
      <c r="B3" s="1"/>
      <c r="C3" s="1"/>
      <c r="D3" s="1"/>
    </row>
    <row r="4" spans="1:19" x14ac:dyDescent="0.2">
      <c r="B4" s="171" t="s">
        <v>187</v>
      </c>
      <c r="C4" s="105"/>
      <c r="D4" s="15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19" s="29" customFormat="1" x14ac:dyDescent="0.2">
      <c r="B5" s="21"/>
      <c r="C5" s="21"/>
      <c r="D5" s="29" t="str">
        <f>VALVAL</f>
        <v>млн. одиниць</v>
      </c>
    </row>
    <row r="6" spans="1:19" s="27" customFormat="1" x14ac:dyDescent="0.2">
      <c r="A6" s="63"/>
      <c r="B6" s="119" t="s">
        <v>173</v>
      </c>
      <c r="C6" s="119" t="s">
        <v>3</v>
      </c>
      <c r="D6" s="167" t="s">
        <v>68</v>
      </c>
    </row>
    <row r="7" spans="1:19" s="233" customFormat="1" ht="15.75" x14ac:dyDescent="0.2">
      <c r="A7" s="260" t="s">
        <v>172</v>
      </c>
      <c r="B7" s="261">
        <f t="shared" ref="B7:C7" si="0">B$8+B$48</f>
        <v>67090.705344239992</v>
      </c>
      <c r="C7" s="261">
        <f t="shared" si="0"/>
        <v>1689781.9286986501</v>
      </c>
      <c r="D7" s="262">
        <v>1.0000039999999999</v>
      </c>
    </row>
    <row r="8" spans="1:19" s="76" customFormat="1" ht="15" x14ac:dyDescent="0.2">
      <c r="A8" s="25" t="s">
        <v>51</v>
      </c>
      <c r="B8" s="128">
        <f t="shared" ref="B8:D8" si="1">B$9+B$33</f>
        <v>22546.901649109994</v>
      </c>
      <c r="C8" s="128">
        <f t="shared" si="1"/>
        <v>567878.16970477009</v>
      </c>
      <c r="D8" s="194">
        <f t="shared" si="1"/>
        <v>0.33606900000000001</v>
      </c>
    </row>
    <row r="9" spans="1:19" s="31" customFormat="1" ht="15" outlineLevel="1" x14ac:dyDescent="0.2">
      <c r="A9" s="91" t="s">
        <v>75</v>
      </c>
      <c r="B9" s="213">
        <f t="shared" ref="B9:D9" si="2">B$10+B$31</f>
        <v>21730.409988299994</v>
      </c>
      <c r="C9" s="213">
        <f t="shared" si="2"/>
        <v>547313.57962778013</v>
      </c>
      <c r="D9" s="86">
        <f t="shared" si="2"/>
        <v>0.32389800000000002</v>
      </c>
    </row>
    <row r="10" spans="1:19" s="94" customFormat="1" ht="14.25" outlineLevel="2" x14ac:dyDescent="0.2">
      <c r="A10" s="263" t="s">
        <v>130</v>
      </c>
      <c r="B10" s="264">
        <f t="shared" ref="B10:C10" si="3">SUM(B$11:B$30)</f>
        <v>21626.704256429995</v>
      </c>
      <c r="C10" s="264">
        <f t="shared" si="3"/>
        <v>544701.59230830008</v>
      </c>
      <c r="D10" s="265">
        <v>0.32235200000000003</v>
      </c>
    </row>
    <row r="11" spans="1:19" outlineLevel="3" x14ac:dyDescent="0.2">
      <c r="A11" s="234" t="s">
        <v>53</v>
      </c>
      <c r="B11" s="236">
        <v>3.9544950399999999</v>
      </c>
      <c r="C11" s="236">
        <v>99.6</v>
      </c>
      <c r="D11" s="216">
        <v>5.8999999999999998E-5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outlineLevel="3" x14ac:dyDescent="0.2">
      <c r="A12" s="34" t="s">
        <v>142</v>
      </c>
      <c r="B12" s="96">
        <v>629.25862588999996</v>
      </c>
      <c r="C12" s="96">
        <v>15848.84</v>
      </c>
      <c r="D12" s="150">
        <v>9.3790000000000002E-3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outlineLevel="3" x14ac:dyDescent="0.2">
      <c r="A13" s="34" t="s">
        <v>77</v>
      </c>
      <c r="B13" s="96">
        <v>129.03723769000001</v>
      </c>
      <c r="C13" s="96">
        <v>3250</v>
      </c>
      <c r="D13" s="150">
        <v>1.923E-3</v>
      </c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outlineLevel="3" x14ac:dyDescent="0.2">
      <c r="A14" s="34" t="s">
        <v>178</v>
      </c>
      <c r="B14" s="96">
        <v>103.92976753000001</v>
      </c>
      <c r="C14" s="96">
        <v>2617.63</v>
      </c>
      <c r="D14" s="150">
        <v>1.549E-3</v>
      </c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outlineLevel="3" x14ac:dyDescent="0.2">
      <c r="A15" s="34" t="s">
        <v>121</v>
      </c>
      <c r="B15" s="96">
        <v>59.555648159999997</v>
      </c>
      <c r="C15" s="96">
        <v>1500</v>
      </c>
      <c r="D15" s="150">
        <v>8.8800000000000001E-4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outlineLevel="3" x14ac:dyDescent="0.2">
      <c r="A16" s="34" t="s">
        <v>45</v>
      </c>
      <c r="B16" s="96">
        <v>1543.80075726</v>
      </c>
      <c r="C16" s="96">
        <v>38882.981</v>
      </c>
      <c r="D16" s="150">
        <v>2.3011E-2</v>
      </c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1:17" outlineLevel="3" x14ac:dyDescent="0.2">
      <c r="A17" s="34" t="s">
        <v>161</v>
      </c>
      <c r="B17" s="96">
        <v>2404.3990104099998</v>
      </c>
      <c r="C17" s="96">
        <v>60558.463000000003</v>
      </c>
      <c r="D17" s="150">
        <v>3.5838000000000002E-2</v>
      </c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1:17" outlineLevel="3" x14ac:dyDescent="0.2">
      <c r="A18" s="34" t="s">
        <v>57</v>
      </c>
      <c r="B18" s="96">
        <v>2030.8046825199999</v>
      </c>
      <c r="C18" s="96">
        <v>51148.919000000002</v>
      </c>
      <c r="D18" s="150">
        <v>3.0269999999999998E-2</v>
      </c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1:17" outlineLevel="3" x14ac:dyDescent="0.2">
      <c r="A19" s="34" t="s">
        <v>169</v>
      </c>
      <c r="B19" s="96">
        <v>1242.7754234199999</v>
      </c>
      <c r="C19" s="96">
        <v>31301.198</v>
      </c>
      <c r="D19" s="150">
        <v>1.8523999999999999E-2</v>
      </c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1:17" outlineLevel="3" x14ac:dyDescent="0.2">
      <c r="A20" s="34" t="s">
        <v>108</v>
      </c>
      <c r="B20" s="96">
        <v>1776.33816776</v>
      </c>
      <c r="C20" s="96">
        <v>44739.790999999997</v>
      </c>
      <c r="D20" s="150">
        <v>2.6477000000000001E-2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1:17" outlineLevel="3" x14ac:dyDescent="0.2">
      <c r="A21" s="34" t="s">
        <v>28</v>
      </c>
      <c r="B21" s="96">
        <v>1075.97204343</v>
      </c>
      <c r="C21" s="96">
        <v>27100</v>
      </c>
      <c r="D21" s="150">
        <v>1.6038E-2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1:17" outlineLevel="3" x14ac:dyDescent="0.2">
      <c r="A22" s="34" t="s">
        <v>152</v>
      </c>
      <c r="B22" s="96">
        <v>6252.8321869600004</v>
      </c>
      <c r="C22" s="96">
        <v>157487.13295818001</v>
      </c>
      <c r="D22" s="150">
        <v>9.3200000000000005E-2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1:17" outlineLevel="3" x14ac:dyDescent="0.2">
      <c r="A23" s="34" t="s">
        <v>86</v>
      </c>
      <c r="B23" s="96">
        <v>160.19851883000001</v>
      </c>
      <c r="C23" s="96">
        <v>4034.8444800000002</v>
      </c>
      <c r="D23" s="150">
        <v>2.3879999999999999E-3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1:17" outlineLevel="3" x14ac:dyDescent="0.2">
      <c r="A24" s="34" t="s">
        <v>0</v>
      </c>
      <c r="B24" s="96">
        <v>1357.74669999</v>
      </c>
      <c r="C24" s="96">
        <v>34196.925275369998</v>
      </c>
      <c r="D24" s="150">
        <v>2.0237000000000002E-2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1:17" outlineLevel="3" x14ac:dyDescent="0.2">
      <c r="A25" s="34" t="s">
        <v>132</v>
      </c>
      <c r="B25" s="96">
        <v>1951.7774004800001</v>
      </c>
      <c r="C25" s="96">
        <v>49158.496147329999</v>
      </c>
      <c r="D25" s="150">
        <v>2.9092E-2</v>
      </c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1:17" outlineLevel="3" x14ac:dyDescent="0.2">
      <c r="A26" s="34" t="s">
        <v>140</v>
      </c>
      <c r="B26" s="96">
        <v>484.51299999999998</v>
      </c>
      <c r="C26" s="96">
        <v>12203.20024086</v>
      </c>
      <c r="D26" s="150">
        <v>7.2220000000000001E-3</v>
      </c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1:17" outlineLevel="3" x14ac:dyDescent="0.2">
      <c r="A27" s="34" t="s">
        <v>73</v>
      </c>
      <c r="B27" s="96">
        <v>374.92282406999999</v>
      </c>
      <c r="C27" s="96">
        <v>9443.0042065599991</v>
      </c>
      <c r="D27" s="150">
        <v>5.5880000000000001E-3</v>
      </c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1:17" outlineLevel="3" x14ac:dyDescent="0.2">
      <c r="A28" s="34" t="s">
        <v>2</v>
      </c>
      <c r="B28" s="96">
        <v>2.2512040000000001E-2</v>
      </c>
      <c r="C28" s="96">
        <v>0.56699999999999995</v>
      </c>
      <c r="D28" s="150">
        <v>0</v>
      </c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1:17" outlineLevel="3" x14ac:dyDescent="0.2">
      <c r="A29" s="34" t="s">
        <v>40</v>
      </c>
      <c r="B29" s="96">
        <v>32.954125320000003</v>
      </c>
      <c r="C29" s="96">
        <v>830</v>
      </c>
      <c r="D29" s="150">
        <v>4.9100000000000001E-4</v>
      </c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1:17" outlineLevel="3" x14ac:dyDescent="0.2">
      <c r="A30" s="34" t="s">
        <v>136</v>
      </c>
      <c r="B30" s="96">
        <v>11.91112963</v>
      </c>
      <c r="C30" s="96">
        <v>300</v>
      </c>
      <c r="D30" s="150">
        <v>1.7799999999999999E-4</v>
      </c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1:17" ht="14.25" outlineLevel="2" x14ac:dyDescent="0.2">
      <c r="A31" s="263" t="s">
        <v>8</v>
      </c>
      <c r="B31" s="264">
        <f t="shared" ref="B31:C31" si="4">SUM(B$32:B$32)</f>
        <v>103.70573186999999</v>
      </c>
      <c r="C31" s="264">
        <f t="shared" si="4"/>
        <v>2611.9873194800002</v>
      </c>
      <c r="D31" s="265">
        <v>1.5460000000000001E-3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1:17" outlineLevel="3" x14ac:dyDescent="0.2">
      <c r="A32" s="34" t="s">
        <v>97</v>
      </c>
      <c r="B32" s="96">
        <v>103.70573186999999</v>
      </c>
      <c r="C32" s="96">
        <v>2611.9873194800002</v>
      </c>
      <c r="D32" s="150">
        <v>1.5460000000000001E-3</v>
      </c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1:17" ht="15" outlineLevel="1" x14ac:dyDescent="0.25">
      <c r="A33" s="13" t="s">
        <v>113</v>
      </c>
      <c r="B33" s="7">
        <f t="shared" ref="B33:D33" si="5">B$34+B$42+B$46</f>
        <v>816.49166080999998</v>
      </c>
      <c r="C33" s="7">
        <f t="shared" si="5"/>
        <v>20564.59007699</v>
      </c>
      <c r="D33" s="58">
        <f t="shared" si="5"/>
        <v>1.2171E-2</v>
      </c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1:17" ht="14.25" outlineLevel="2" x14ac:dyDescent="0.2">
      <c r="A34" s="263" t="s">
        <v>130</v>
      </c>
      <c r="B34" s="264">
        <f t="shared" ref="B34:C34" si="6">SUM(B$35:B$41)</f>
        <v>643.20146070999999</v>
      </c>
      <c r="C34" s="264">
        <f t="shared" si="6"/>
        <v>16200.0116</v>
      </c>
      <c r="D34" s="265">
        <v>9.587E-3</v>
      </c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1:17" outlineLevel="3" x14ac:dyDescent="0.2">
      <c r="A35" s="34" t="s">
        <v>154</v>
      </c>
      <c r="B35" s="96">
        <v>4.6055999999999999E-4</v>
      </c>
      <c r="C35" s="96">
        <v>1.1599999999999999E-2</v>
      </c>
      <c r="D35" s="150">
        <v>0</v>
      </c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1:17" outlineLevel="3" x14ac:dyDescent="0.2">
      <c r="A36" s="34" t="s">
        <v>47</v>
      </c>
      <c r="B36" s="96">
        <v>39.703765439999998</v>
      </c>
      <c r="C36" s="96">
        <v>1000</v>
      </c>
      <c r="D36" s="150">
        <v>5.9199999999999997E-4</v>
      </c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1:17" outlineLevel="3" x14ac:dyDescent="0.2">
      <c r="A37" s="34" t="s">
        <v>52</v>
      </c>
      <c r="B37" s="96">
        <v>119.11129631999999</v>
      </c>
      <c r="C37" s="96">
        <v>3000</v>
      </c>
      <c r="D37" s="150">
        <v>1.7750000000000001E-3</v>
      </c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1:17" outlineLevel="3" x14ac:dyDescent="0.2">
      <c r="A38" s="34" t="s">
        <v>180</v>
      </c>
      <c r="B38" s="96">
        <v>119.11129631999999</v>
      </c>
      <c r="C38" s="96">
        <v>3000</v>
      </c>
      <c r="D38" s="150">
        <v>1.7750000000000001E-3</v>
      </c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1:17" outlineLevel="3" x14ac:dyDescent="0.2">
      <c r="A39" s="34" t="s">
        <v>146</v>
      </c>
      <c r="B39" s="96">
        <v>190.57807413</v>
      </c>
      <c r="C39" s="96">
        <v>4800</v>
      </c>
      <c r="D39" s="150">
        <v>2.8410000000000002E-3</v>
      </c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1:17" outlineLevel="3" x14ac:dyDescent="0.2">
      <c r="A40" s="34" t="s">
        <v>42</v>
      </c>
      <c r="B40" s="96">
        <v>9.9259413599999995</v>
      </c>
      <c r="C40" s="96">
        <v>250</v>
      </c>
      <c r="D40" s="150">
        <v>1.4799999999999999E-4</v>
      </c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1:17" outlineLevel="3" x14ac:dyDescent="0.2">
      <c r="A41" s="34" t="s">
        <v>177</v>
      </c>
      <c r="B41" s="96">
        <v>164.77062658</v>
      </c>
      <c r="C41" s="96">
        <v>4150</v>
      </c>
      <c r="D41" s="150">
        <v>2.4559999999999998E-3</v>
      </c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1:17" ht="14.25" outlineLevel="2" x14ac:dyDescent="0.2">
      <c r="A42" s="263" t="s">
        <v>8</v>
      </c>
      <c r="B42" s="264">
        <f t="shared" ref="B42:C42" si="7">SUM(B$43:B$45)</f>
        <v>173.25229690000003</v>
      </c>
      <c r="C42" s="264">
        <f t="shared" si="7"/>
        <v>4363.6238269899995</v>
      </c>
      <c r="D42" s="265">
        <v>2.5829999999999998E-3</v>
      </c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1:17" outlineLevel="3" x14ac:dyDescent="0.2">
      <c r="A43" s="34" t="s">
        <v>10</v>
      </c>
      <c r="B43" s="96">
        <v>20.84447686</v>
      </c>
      <c r="C43" s="96">
        <v>525</v>
      </c>
      <c r="D43" s="150">
        <v>3.1100000000000002E-4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1:17" outlineLevel="3" x14ac:dyDescent="0.2">
      <c r="A44" s="34" t="s">
        <v>106</v>
      </c>
      <c r="B44" s="96">
        <v>147.23793284000001</v>
      </c>
      <c r="C44" s="96">
        <v>3708.4123181499999</v>
      </c>
      <c r="D44" s="150">
        <v>2.1949999999999999E-3</v>
      </c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1:17" outlineLevel="3" x14ac:dyDescent="0.2">
      <c r="A45" s="34" t="s">
        <v>30</v>
      </c>
      <c r="B45" s="96">
        <v>5.1698871999999998</v>
      </c>
      <c r="C45" s="96">
        <v>130.21150883999999</v>
      </c>
      <c r="D45" s="150">
        <v>7.7000000000000001E-5</v>
      </c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1:17" ht="14.25" outlineLevel="2" x14ac:dyDescent="0.2">
      <c r="A46" s="263" t="s">
        <v>133</v>
      </c>
      <c r="B46" s="264">
        <f t="shared" ref="B46:C46" si="8">SUM(B$47:B$47)</f>
        <v>3.7903199999999998E-2</v>
      </c>
      <c r="C46" s="264">
        <f t="shared" si="8"/>
        <v>0.95465</v>
      </c>
      <c r="D46" s="265">
        <v>9.9999999999999995E-7</v>
      </c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1:17" outlineLevel="3" x14ac:dyDescent="0.2">
      <c r="A47" s="34" t="s">
        <v>175</v>
      </c>
      <c r="B47" s="96">
        <v>3.7903199999999998E-2</v>
      </c>
      <c r="C47" s="96">
        <v>0.95465</v>
      </c>
      <c r="D47" s="150">
        <v>9.9999999999999995E-7</v>
      </c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1:17" ht="15" x14ac:dyDescent="0.25">
      <c r="A48" s="161" t="s">
        <v>80</v>
      </c>
      <c r="B48" s="120">
        <f t="shared" ref="B48:D48" si="9">B$49+B$71</f>
        <v>44543.803695130002</v>
      </c>
      <c r="C48" s="120">
        <f t="shared" si="9"/>
        <v>1121903.7589938799</v>
      </c>
      <c r="D48" s="125">
        <f t="shared" si="9"/>
        <v>0.66393500000000005</v>
      </c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1:17" ht="15" outlineLevel="1" x14ac:dyDescent="0.25">
      <c r="A49" s="13" t="s">
        <v>75</v>
      </c>
      <c r="B49" s="7">
        <f t="shared" ref="B49:D49" si="10">B$50+B$57+B$63+B$65+B$69</f>
        <v>35796.919990380004</v>
      </c>
      <c r="C49" s="7">
        <f t="shared" si="10"/>
        <v>901600.12765132997</v>
      </c>
      <c r="D49" s="58">
        <f t="shared" si="10"/>
        <v>0.53356000000000003</v>
      </c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1:17" ht="14.25" outlineLevel="2" x14ac:dyDescent="0.2">
      <c r="A50" s="263" t="s">
        <v>143</v>
      </c>
      <c r="B50" s="264">
        <f t="shared" ref="B50:C50" si="11">SUM(B$51:B$56)</f>
        <v>14251.86646186</v>
      </c>
      <c r="C50" s="264">
        <f t="shared" si="11"/>
        <v>358955.03369399993</v>
      </c>
      <c r="D50" s="265">
        <v>0.212427</v>
      </c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1:17" outlineLevel="3" x14ac:dyDescent="0.2">
      <c r="A51" s="34" t="s">
        <v>29</v>
      </c>
      <c r="B51" s="96">
        <v>2510.1180436599998</v>
      </c>
      <c r="C51" s="96">
        <v>63221.158389999997</v>
      </c>
      <c r="D51" s="150">
        <v>3.7414000000000003E-2</v>
      </c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1:17" outlineLevel="3" x14ac:dyDescent="0.2">
      <c r="A52" s="34" t="s">
        <v>98</v>
      </c>
      <c r="B52" s="96">
        <v>619.33635807999997</v>
      </c>
      <c r="C52" s="96">
        <v>15598.932524260001</v>
      </c>
      <c r="D52" s="150">
        <v>9.2309999999999996E-3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1:17" outlineLevel="3" x14ac:dyDescent="0.2">
      <c r="A53" s="34" t="s">
        <v>78</v>
      </c>
      <c r="B53" s="96">
        <v>538.20223959999998</v>
      </c>
      <c r="C53" s="96">
        <v>13555.44577722</v>
      </c>
      <c r="D53" s="150">
        <v>8.0219999999999996E-3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1:17" outlineLevel="3" x14ac:dyDescent="0.2">
      <c r="A54" s="34" t="s">
        <v>67</v>
      </c>
      <c r="B54" s="96">
        <v>5136.1897376099996</v>
      </c>
      <c r="C54" s="96">
        <v>129362.78663962</v>
      </c>
      <c r="D54" s="150">
        <v>7.6555999999999999E-2</v>
      </c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1:17" outlineLevel="3" x14ac:dyDescent="0.2">
      <c r="A55" s="34" t="s">
        <v>94</v>
      </c>
      <c r="B55" s="96">
        <v>5447.1655704100003</v>
      </c>
      <c r="C55" s="96">
        <v>137195.18815989999</v>
      </c>
      <c r="D55" s="150">
        <v>8.1190999999999999E-2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1:17" outlineLevel="3" x14ac:dyDescent="0.2">
      <c r="A56" s="34" t="s">
        <v>23</v>
      </c>
      <c r="B56" s="96">
        <v>0.85451250000000001</v>
      </c>
      <c r="C56" s="96">
        <v>21.522203000000001</v>
      </c>
      <c r="D56" s="150">
        <v>1.2999999999999999E-5</v>
      </c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1:17" ht="14.25" outlineLevel="2" x14ac:dyDescent="0.2">
      <c r="A57" s="263" t="s">
        <v>4</v>
      </c>
      <c r="B57" s="264">
        <f t="shared" ref="B57:C57" si="12">SUM(B$58:B$62)</f>
        <v>1766.4358332100001</v>
      </c>
      <c r="C57" s="264">
        <f t="shared" si="12"/>
        <v>44490.385573250001</v>
      </c>
      <c r="D57" s="265">
        <v>2.6328000000000001E-2</v>
      </c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1:17" outlineLevel="3" x14ac:dyDescent="0.2">
      <c r="A58" s="34" t="s">
        <v>103</v>
      </c>
      <c r="B58" s="96">
        <v>318.55279139999999</v>
      </c>
      <c r="C58" s="96">
        <v>8023.2388000000001</v>
      </c>
      <c r="D58" s="150">
        <v>4.7479999999999996E-3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1:17" outlineLevel="3" x14ac:dyDescent="0.2">
      <c r="A59" s="34" t="s">
        <v>37</v>
      </c>
      <c r="B59" s="96">
        <v>235.11060409000001</v>
      </c>
      <c r="C59" s="96">
        <v>5921.6198130000002</v>
      </c>
      <c r="D59" s="150">
        <v>3.5040000000000002E-3</v>
      </c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1:17" outlineLevel="3" x14ac:dyDescent="0.2">
      <c r="A60" s="34" t="s">
        <v>9</v>
      </c>
      <c r="B60" s="96">
        <v>605.85586000000001</v>
      </c>
      <c r="C60" s="96">
        <v>15259.40558185</v>
      </c>
      <c r="D60" s="150">
        <v>9.0299999999999998E-3</v>
      </c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1:17" outlineLevel="3" x14ac:dyDescent="0.2">
      <c r="A61" s="34" t="s">
        <v>99</v>
      </c>
      <c r="B61" s="96">
        <v>9.0219974300000008</v>
      </c>
      <c r="C61" s="96">
        <v>227.23279088000001</v>
      </c>
      <c r="D61" s="150">
        <v>1.34E-4</v>
      </c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1:17" outlineLevel="3" x14ac:dyDescent="0.2">
      <c r="A62" s="34" t="s">
        <v>104</v>
      </c>
      <c r="B62" s="96">
        <v>597.89458029000002</v>
      </c>
      <c r="C62" s="96">
        <v>15058.888587519999</v>
      </c>
      <c r="D62" s="150">
        <v>8.9119999999999998E-3</v>
      </c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1:17" ht="14.25" outlineLevel="2" x14ac:dyDescent="0.2">
      <c r="A63" s="263" t="s">
        <v>22</v>
      </c>
      <c r="B63" s="264">
        <f t="shared" ref="B63:C63" si="13">SUM(B$64:B$64)</f>
        <v>5.8072550000000001E-2</v>
      </c>
      <c r="C63" s="264">
        <f t="shared" si="13"/>
        <v>1.4626458200000001</v>
      </c>
      <c r="D63" s="265">
        <v>9.9999999999999995E-7</v>
      </c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1:17" outlineLevel="3" x14ac:dyDescent="0.2">
      <c r="A64" s="34" t="s">
        <v>76</v>
      </c>
      <c r="B64" s="96">
        <v>5.8072550000000001E-2</v>
      </c>
      <c r="C64" s="96">
        <v>1.4626458200000001</v>
      </c>
      <c r="D64" s="150">
        <v>9.9999999999999995E-7</v>
      </c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1:17" ht="14.25" outlineLevel="2" x14ac:dyDescent="0.2">
      <c r="A65" s="263" t="s">
        <v>144</v>
      </c>
      <c r="B65" s="264">
        <f t="shared" ref="B65:C65" si="14">SUM(B$66:B$68)</f>
        <v>18043.330000000002</v>
      </c>
      <c r="C65" s="264">
        <f t="shared" si="14"/>
        <v>454448.83625825995</v>
      </c>
      <c r="D65" s="265">
        <v>0.26894000000000001</v>
      </c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1:17" outlineLevel="3" x14ac:dyDescent="0.2">
      <c r="A66" s="34" t="s">
        <v>120</v>
      </c>
      <c r="B66" s="96">
        <v>3000</v>
      </c>
      <c r="C66" s="96">
        <v>75559.584000000003</v>
      </c>
      <c r="D66" s="150">
        <v>4.4715999999999999E-2</v>
      </c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1:17" outlineLevel="3" x14ac:dyDescent="0.2">
      <c r="A67" s="34" t="s">
        <v>122</v>
      </c>
      <c r="B67" s="96">
        <v>1000</v>
      </c>
      <c r="C67" s="96">
        <v>25186.527999999998</v>
      </c>
      <c r="D67" s="150">
        <v>1.4905E-2</v>
      </c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1:17" outlineLevel="3" x14ac:dyDescent="0.2">
      <c r="A68" s="34" t="s">
        <v>126</v>
      </c>
      <c r="B68" s="96">
        <v>14043.33</v>
      </c>
      <c r="C68" s="96">
        <v>353702.72425825999</v>
      </c>
      <c r="D68" s="150">
        <v>0.20931900000000001</v>
      </c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1:17" ht="14.25" outlineLevel="2" x14ac:dyDescent="0.2">
      <c r="A69" s="263" t="s">
        <v>6</v>
      </c>
      <c r="B69" s="264">
        <f t="shared" ref="B69:C69" si="15">SUM(B$70:B$70)</f>
        <v>1735.22962276</v>
      </c>
      <c r="C69" s="264">
        <f t="shared" si="15"/>
        <v>43704.409480000002</v>
      </c>
      <c r="D69" s="265">
        <v>2.5864000000000002E-2</v>
      </c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1:17" outlineLevel="3" x14ac:dyDescent="0.2">
      <c r="A70" s="34" t="s">
        <v>94</v>
      </c>
      <c r="B70" s="96">
        <v>1735.22962276</v>
      </c>
      <c r="C70" s="96">
        <v>43704.409480000002</v>
      </c>
      <c r="D70" s="150">
        <v>2.5864000000000002E-2</v>
      </c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1:17" ht="15" outlineLevel="1" x14ac:dyDescent="0.25">
      <c r="A71" s="13" t="s">
        <v>113</v>
      </c>
      <c r="B71" s="7">
        <f t="shared" ref="B71:D71" si="16">B$72+B$78+B$80+B$86+B$87</f>
        <v>8746.8837047500001</v>
      </c>
      <c r="C71" s="7">
        <f t="shared" si="16"/>
        <v>220303.63134255001</v>
      </c>
      <c r="D71" s="58">
        <f t="shared" si="16"/>
        <v>0.13037499999999999</v>
      </c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1:17" ht="14.25" outlineLevel="2" x14ac:dyDescent="0.2">
      <c r="A72" s="263" t="s">
        <v>143</v>
      </c>
      <c r="B72" s="264">
        <f t="shared" ref="B72:C72" si="17">SUM(B$73:B$77)</f>
        <v>6136.9315796399997</v>
      </c>
      <c r="C72" s="264">
        <f t="shared" si="17"/>
        <v>154567.99906462</v>
      </c>
      <c r="D72" s="265">
        <v>9.1471999999999998E-2</v>
      </c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1:17" outlineLevel="3" x14ac:dyDescent="0.2">
      <c r="A73" s="34" t="s">
        <v>11</v>
      </c>
      <c r="B73" s="96">
        <v>16.074565150000002</v>
      </c>
      <c r="C73" s="96">
        <v>404.86248533999998</v>
      </c>
      <c r="D73" s="150">
        <v>2.4000000000000001E-4</v>
      </c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1:17" outlineLevel="3" x14ac:dyDescent="0.2">
      <c r="A74" s="34" t="s">
        <v>98</v>
      </c>
      <c r="B74" s="96">
        <v>272.28568898999998</v>
      </c>
      <c r="C74" s="96">
        <v>6857.9311295500002</v>
      </c>
      <c r="D74" s="150">
        <v>4.058E-3</v>
      </c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1:17" outlineLevel="3" x14ac:dyDescent="0.2">
      <c r="A75" s="34" t="s">
        <v>78</v>
      </c>
      <c r="B75" s="96">
        <v>5.6790000999999997</v>
      </c>
      <c r="C75" s="96">
        <v>143.03429499999999</v>
      </c>
      <c r="D75" s="150">
        <v>8.5000000000000006E-5</v>
      </c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1:17" outlineLevel="3" x14ac:dyDescent="0.2">
      <c r="A76" s="34" t="s">
        <v>67</v>
      </c>
      <c r="B76" s="96">
        <v>408.45836646999999</v>
      </c>
      <c r="C76" s="96">
        <v>10287.64808393</v>
      </c>
      <c r="D76" s="150">
        <v>6.0879999999999997E-3</v>
      </c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1:17" outlineLevel="3" x14ac:dyDescent="0.2">
      <c r="A77" s="34" t="s">
        <v>94</v>
      </c>
      <c r="B77" s="96">
        <v>5434.4339589299998</v>
      </c>
      <c r="C77" s="96">
        <v>136874.5230708</v>
      </c>
      <c r="D77" s="150">
        <v>8.1001000000000004E-2</v>
      </c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1:17" ht="14.25" outlineLevel="2" x14ac:dyDescent="0.2">
      <c r="A78" s="263" t="s">
        <v>4</v>
      </c>
      <c r="B78" s="264">
        <f t="shared" ref="B78:C78" si="18">SUM(B$79:B$79)</f>
        <v>170.58624330000001</v>
      </c>
      <c r="C78" s="264">
        <f t="shared" si="18"/>
        <v>4296.4751932899999</v>
      </c>
      <c r="D78" s="265">
        <v>2.5430000000000001E-3</v>
      </c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1:17" outlineLevel="3" x14ac:dyDescent="0.2">
      <c r="A79" s="34" t="s">
        <v>103</v>
      </c>
      <c r="B79" s="96">
        <v>170.58624330000001</v>
      </c>
      <c r="C79" s="96">
        <v>4296.4751932899999</v>
      </c>
      <c r="D79" s="150">
        <v>2.5430000000000001E-3</v>
      </c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1:17" ht="14.25" outlineLevel="2" x14ac:dyDescent="0.2">
      <c r="A80" s="263" t="s">
        <v>22</v>
      </c>
      <c r="B80" s="264">
        <f t="shared" ref="B80:C80" si="19">SUM(B$81:B$85)</f>
        <v>2324.2819954900001</v>
      </c>
      <c r="C80" s="264">
        <f t="shared" si="19"/>
        <v>58540.593559419998</v>
      </c>
      <c r="D80" s="265">
        <v>3.4645000000000002E-2</v>
      </c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1:17" outlineLevel="3" x14ac:dyDescent="0.2">
      <c r="A81" s="34" t="s">
        <v>123</v>
      </c>
      <c r="B81" s="96">
        <v>43.444350489999998</v>
      </c>
      <c r="C81" s="96">
        <v>1094.21235017</v>
      </c>
      <c r="D81" s="150">
        <v>6.4800000000000003E-4</v>
      </c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1:17" outlineLevel="3" x14ac:dyDescent="0.2">
      <c r="A82" s="34" t="s">
        <v>155</v>
      </c>
      <c r="B82" s="96">
        <v>500</v>
      </c>
      <c r="C82" s="96">
        <v>12593.263999999999</v>
      </c>
      <c r="D82" s="150">
        <v>7.4530000000000004E-3</v>
      </c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1:17" outlineLevel="3" x14ac:dyDescent="0.2">
      <c r="A83" s="34" t="s">
        <v>71</v>
      </c>
      <c r="B83" s="96">
        <v>65.62</v>
      </c>
      <c r="C83" s="96">
        <v>1652.73996736</v>
      </c>
      <c r="D83" s="150">
        <v>9.7799999999999992E-4</v>
      </c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1:17" outlineLevel="3" x14ac:dyDescent="0.2">
      <c r="A84" s="34" t="s">
        <v>74</v>
      </c>
      <c r="B84" s="96">
        <v>1552.1238949999999</v>
      </c>
      <c r="C84" s="96">
        <v>39092.611940889998</v>
      </c>
      <c r="D84" s="150">
        <v>2.3134999999999999E-2</v>
      </c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1:17" outlineLevel="3" x14ac:dyDescent="0.2">
      <c r="A85" s="34" t="s">
        <v>160</v>
      </c>
      <c r="B85" s="96">
        <v>163.09375</v>
      </c>
      <c r="C85" s="96">
        <v>4107.7653010000004</v>
      </c>
      <c r="D85" s="150">
        <v>2.431E-3</v>
      </c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1:17" ht="14.25" outlineLevel="2" x14ac:dyDescent="0.2">
      <c r="A86" s="263" t="s">
        <v>144</v>
      </c>
      <c r="B86" s="264"/>
      <c r="C86" s="264"/>
      <c r="D86" s="265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1:17" ht="14.25" outlineLevel="2" x14ac:dyDescent="0.2">
      <c r="A87" s="263" t="s">
        <v>6</v>
      </c>
      <c r="B87" s="264">
        <f t="shared" ref="B87:C87" si="20">SUM(B$88:B$88)</f>
        <v>115.08388632</v>
      </c>
      <c r="C87" s="264">
        <f t="shared" si="20"/>
        <v>2898.56352522</v>
      </c>
      <c r="D87" s="265">
        <v>1.7149999999999999E-3</v>
      </c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1:17" outlineLevel="3" x14ac:dyDescent="0.2">
      <c r="A88" s="34" t="s">
        <v>94</v>
      </c>
      <c r="B88" s="96">
        <v>115.08388632</v>
      </c>
      <c r="C88" s="96">
        <v>2898.56352522</v>
      </c>
      <c r="D88" s="150">
        <v>1.7149999999999999E-3</v>
      </c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1:17" x14ac:dyDescent="0.2">
      <c r="B89" s="105"/>
      <c r="C89" s="105"/>
      <c r="D89" s="15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1:17" x14ac:dyDescent="0.2">
      <c r="B90" s="105"/>
      <c r="C90" s="105"/>
      <c r="D90" s="156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1:17" x14ac:dyDescent="0.2">
      <c r="B91" s="105"/>
      <c r="C91" s="105"/>
      <c r="D91" s="156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1:17" x14ac:dyDescent="0.2">
      <c r="B92" s="105"/>
      <c r="C92" s="105"/>
      <c r="D92" s="156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1:17" x14ac:dyDescent="0.2">
      <c r="B93" s="105"/>
      <c r="C93" s="105"/>
      <c r="D93" s="156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1:17" x14ac:dyDescent="0.2">
      <c r="B94" s="105"/>
      <c r="C94" s="105"/>
      <c r="D94" s="156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1:17" x14ac:dyDescent="0.2">
      <c r="B95" s="105"/>
      <c r="C95" s="105"/>
      <c r="D95" s="156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1:17" x14ac:dyDescent="0.2">
      <c r="B96" s="105"/>
      <c r="C96" s="105"/>
      <c r="D96" s="156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05"/>
      <c r="C97" s="105"/>
      <c r="D97" s="156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05"/>
      <c r="C98" s="105"/>
      <c r="D98" s="156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05"/>
      <c r="C99" s="105"/>
      <c r="D99" s="156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05"/>
      <c r="C100" s="105"/>
      <c r="D100" s="156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05"/>
      <c r="C101" s="105"/>
      <c r="D101" s="156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05"/>
      <c r="C102" s="105"/>
      <c r="D102" s="156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05"/>
      <c r="C103" s="105"/>
      <c r="D103" s="156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05"/>
      <c r="C104" s="105"/>
      <c r="D104" s="156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05"/>
      <c r="C105" s="105"/>
      <c r="D105" s="156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05"/>
      <c r="C106" s="105"/>
      <c r="D106" s="156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05"/>
      <c r="C107" s="105"/>
      <c r="D107" s="156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05"/>
      <c r="C108" s="105"/>
      <c r="D108" s="156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05"/>
      <c r="C109" s="105"/>
      <c r="D109" s="156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05"/>
      <c r="C110" s="105"/>
      <c r="D110" s="156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05"/>
      <c r="C111" s="105"/>
      <c r="D111" s="156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05"/>
      <c r="C112" s="105"/>
      <c r="D112" s="156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05"/>
      <c r="C113" s="105"/>
      <c r="D113" s="156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05"/>
      <c r="C114" s="105"/>
      <c r="D114" s="156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05"/>
      <c r="C115" s="105"/>
      <c r="D115" s="156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05"/>
      <c r="C116" s="105"/>
      <c r="D116" s="156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05"/>
      <c r="C117" s="105"/>
      <c r="D117" s="156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05"/>
      <c r="C118" s="105"/>
      <c r="D118" s="156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05"/>
      <c r="C119" s="105"/>
      <c r="D119" s="156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05"/>
      <c r="C120" s="105"/>
      <c r="D120" s="156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05"/>
      <c r="C121" s="105"/>
      <c r="D121" s="156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05"/>
      <c r="C122" s="105"/>
      <c r="D122" s="156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05"/>
      <c r="C123" s="105"/>
      <c r="D123" s="156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05"/>
      <c r="C124" s="105"/>
      <c r="D124" s="156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05"/>
      <c r="C125" s="105"/>
      <c r="D125" s="156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05"/>
      <c r="C126" s="105"/>
      <c r="D126" s="156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05"/>
      <c r="C127" s="105"/>
      <c r="D127" s="156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05"/>
      <c r="C128" s="105"/>
      <c r="D128" s="156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05"/>
      <c r="C129" s="105"/>
      <c r="D129" s="156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05"/>
      <c r="C130" s="105"/>
      <c r="D130" s="156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05"/>
      <c r="C131" s="105"/>
      <c r="D131" s="156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05"/>
      <c r="C132" s="105"/>
      <c r="D132" s="156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05"/>
      <c r="C133" s="105"/>
      <c r="D133" s="156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05"/>
      <c r="C134" s="105"/>
      <c r="D134" s="156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05"/>
      <c r="C135" s="105"/>
      <c r="D135" s="156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05"/>
      <c r="C136" s="105"/>
      <c r="D136" s="156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05"/>
      <c r="C137" s="105"/>
      <c r="D137" s="156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05"/>
      <c r="C138" s="105"/>
      <c r="D138" s="156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05"/>
      <c r="C139" s="105"/>
      <c r="D139" s="156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05"/>
      <c r="C140" s="105"/>
      <c r="D140" s="156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05"/>
      <c r="C141" s="105"/>
      <c r="D141" s="156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05"/>
      <c r="C142" s="105"/>
      <c r="D142" s="156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05"/>
      <c r="C143" s="105"/>
      <c r="D143" s="156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05"/>
      <c r="C144" s="105"/>
      <c r="D144" s="156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05"/>
      <c r="C145" s="105"/>
      <c r="D145" s="156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05"/>
      <c r="C146" s="105"/>
      <c r="D146" s="156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05"/>
      <c r="C147" s="105"/>
      <c r="D147" s="156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05"/>
      <c r="C148" s="105"/>
      <c r="D148" s="156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05"/>
      <c r="C149" s="105"/>
      <c r="D149" s="15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05"/>
      <c r="C150" s="105"/>
      <c r="D150" s="156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05"/>
      <c r="C151" s="105"/>
      <c r="D151" s="156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05"/>
      <c r="C152" s="105"/>
      <c r="D152" s="156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05"/>
      <c r="C153" s="105"/>
      <c r="D153" s="15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05"/>
      <c r="C154" s="105"/>
      <c r="D154" s="156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05"/>
      <c r="C155" s="105"/>
      <c r="D155" s="156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05"/>
      <c r="C156" s="105"/>
      <c r="D156" s="156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05"/>
      <c r="C157" s="105"/>
      <c r="D157" s="15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05"/>
      <c r="C158" s="105"/>
      <c r="D158" s="156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05"/>
      <c r="C159" s="105"/>
      <c r="D159" s="156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05"/>
      <c r="C160" s="105"/>
      <c r="D160" s="156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05"/>
      <c r="C161" s="105"/>
      <c r="D161" s="156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05"/>
      <c r="C162" s="105"/>
      <c r="D162" s="156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05"/>
      <c r="C163" s="105"/>
      <c r="D163" s="156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05"/>
      <c r="C164" s="105"/>
      <c r="D164" s="156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05"/>
      <c r="C165" s="105"/>
      <c r="D165" s="156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05"/>
      <c r="C166" s="105"/>
      <c r="D166" s="156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05"/>
      <c r="C167" s="105"/>
      <c r="D167" s="156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05"/>
      <c r="C168" s="105"/>
      <c r="D168" s="156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05"/>
      <c r="C169" s="105"/>
      <c r="D169" s="156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05"/>
      <c r="C170" s="105"/>
      <c r="D170" s="156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05"/>
      <c r="C171" s="105"/>
      <c r="D171" s="156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05"/>
      <c r="C172" s="105"/>
      <c r="D172" s="156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05"/>
      <c r="C173" s="105"/>
      <c r="D173" s="156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05"/>
      <c r="C174" s="105"/>
      <c r="D174" s="156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05"/>
      <c r="C175" s="105"/>
      <c r="D175" s="156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05"/>
      <c r="C176" s="105"/>
      <c r="D176" s="156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05"/>
      <c r="C177" s="105"/>
      <c r="D177" s="156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05"/>
      <c r="C178" s="105"/>
      <c r="D178" s="156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05"/>
      <c r="C179" s="105"/>
      <c r="D179" s="156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05"/>
      <c r="C180" s="105"/>
      <c r="D180" s="156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05"/>
      <c r="C181" s="105"/>
      <c r="D181" s="156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05"/>
      <c r="C182" s="105"/>
      <c r="D182" s="156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05"/>
      <c r="C183" s="105"/>
      <c r="D183" s="156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</sheetData>
  <mergeCells count="2">
    <mergeCell ref="A2:D2"/>
    <mergeCell ref="A3:D3"/>
  </mergeCells>
  <printOptions horizontalCentered="1" verticalCentered="1"/>
  <pageMargins left="0.78740157480314998" right="0.55000000000000004" top="0.46" bottom="0.37" header="0.511811023622047" footer="0.511811023622047"/>
  <pageSetup paperSize="9" scale="6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indexed="14"/>
  </sheetPr>
  <dimension ref="A1:G12"/>
  <sheetViews>
    <sheetView workbookViewId="0">
      <selection activeCell="F1" sqref="F1"/>
    </sheetView>
  </sheetViews>
  <sheetFormatPr defaultRowHeight="12.75" x14ac:dyDescent="0.2"/>
  <cols>
    <col min="1" max="1" width="15.140625" customWidth="1"/>
    <col min="2" max="2" width="17" customWidth="1"/>
    <col min="3" max="6" width="15.140625" bestFit="1" customWidth="1"/>
    <col min="7" max="7" width="11" bestFit="1" customWidth="1"/>
  </cols>
  <sheetData>
    <row r="1" spans="1:7" x14ac:dyDescent="0.2">
      <c r="A1" t="s">
        <v>186</v>
      </c>
    </row>
    <row r="3" spans="1:7" x14ac:dyDescent="0.2">
      <c r="A3" t="s">
        <v>167</v>
      </c>
      <c r="B3" s="149">
        <v>42490</v>
      </c>
      <c r="C3" s="149">
        <f>DREPORTDATE</f>
        <v>42490</v>
      </c>
    </row>
    <row r="4" spans="1:7" x14ac:dyDescent="0.2">
      <c r="A4" t="s">
        <v>118</v>
      </c>
      <c r="B4">
        <v>1000000</v>
      </c>
      <c r="C4" t="str">
        <f>IF($B$4=1,"дол. США",IF($B$4=1000,"тис. дол. США",IF($B$4=1000000,"млн. дол. США",IF($B$4=1000000000,"млрд. дол. США"))))</f>
        <v>млн. дол. США</v>
      </c>
      <c r="D4" t="str">
        <f>IF($B$4=1,"грн",IF($B$4=1000,"тис. грн",IF($B$4=1000000,"млн. грн",IF($B$4=1000000000,"млрд. грн"))))</f>
        <v>млн. грн</v>
      </c>
      <c r="E4" t="str">
        <f>IF($B$4=1,"одиниць",IF($B$4=1000,"тис. одиниць",IF($B$4=1000000,"млн. одиниць",IF($B$4=1000000000,"млрд. одиниць"))))</f>
        <v>млн. одиниць</v>
      </c>
      <c r="F4">
        <f>1000000000/DDELIMER</f>
        <v>1000</v>
      </c>
      <c r="G4">
        <f>IF($B$4=1,1000000000,IF($B$4=1000,1000000,IF($B$4=1000000,1000,IF($B$4=1000000000,1))))</f>
        <v>1000</v>
      </c>
    </row>
    <row r="5" spans="1:7" x14ac:dyDescent="0.2">
      <c r="A5" t="s">
        <v>46</v>
      </c>
      <c r="B5" t="s">
        <v>34</v>
      </c>
    </row>
    <row r="8" spans="1:7" x14ac:dyDescent="0.2">
      <c r="A8" t="s">
        <v>90</v>
      </c>
    </row>
    <row r="12" spans="1:7" x14ac:dyDescent="0.2">
      <c r="A12">
        <v>1000000000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7:A8"/>
  <sheetViews>
    <sheetView workbookViewId="0">
      <selection activeCell="A7" sqref="A7:IV7"/>
    </sheetView>
  </sheetViews>
  <sheetFormatPr defaultRowHeight="12.75" x14ac:dyDescent="0.2"/>
  <sheetData>
    <row r="7" s="33" customFormat="1" x14ac:dyDescent="0.2"/>
    <row r="8" s="110" customFormat="1" ht="11.25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indexed="57"/>
    <outlinePr applyStyles="1" summaryBelow="0"/>
  </sheetPr>
  <dimension ref="A1:K180"/>
  <sheetViews>
    <sheetView workbookViewId="0">
      <selection activeCell="A5" sqref="A5"/>
    </sheetView>
  </sheetViews>
  <sheetFormatPr defaultRowHeight="11.25" outlineLevelRow="3" x14ac:dyDescent="0.2"/>
  <cols>
    <col min="1" max="1" width="79" style="71" customWidth="1"/>
    <col min="2" max="6" width="14.42578125" style="117" customWidth="1"/>
    <col min="7" max="16384" width="9.140625" style="71"/>
  </cols>
  <sheetData>
    <row r="1" spans="1:11" s="92" customFormat="1" ht="12.75" x14ac:dyDescent="0.2">
      <c r="B1" s="84"/>
      <c r="C1" s="84"/>
      <c r="D1" s="84"/>
      <c r="E1" s="84"/>
      <c r="F1" s="84"/>
    </row>
    <row r="2" spans="1:11" s="92" customFormat="1" ht="18.75" x14ac:dyDescent="0.2">
      <c r="A2" s="5" t="s">
        <v>185</v>
      </c>
      <c r="B2" s="5"/>
      <c r="C2" s="5"/>
      <c r="D2" s="5"/>
      <c r="E2" s="5"/>
      <c r="F2" s="5"/>
      <c r="G2" s="155"/>
      <c r="H2" s="155"/>
      <c r="I2" s="155"/>
      <c r="J2" s="155"/>
      <c r="K2" s="155"/>
    </row>
    <row r="3" spans="1:11" s="92" customFormat="1" ht="12.75" x14ac:dyDescent="0.2">
      <c r="A3" s="80"/>
      <c r="B3" s="84"/>
      <c r="C3" s="84"/>
      <c r="D3" s="84"/>
      <c r="E3" s="84"/>
      <c r="F3" s="84"/>
    </row>
    <row r="4" spans="1:11" s="29" customFormat="1" ht="12.75" x14ac:dyDescent="0.2">
      <c r="B4" s="21"/>
      <c r="C4" s="21"/>
      <c r="D4" s="21"/>
      <c r="E4" s="21"/>
      <c r="F4" s="21" t="str">
        <f>VALUAH</f>
        <v>млн. грн</v>
      </c>
    </row>
    <row r="5" spans="1:11" s="27" customFormat="1" ht="12.75" x14ac:dyDescent="0.2">
      <c r="A5" s="63"/>
      <c r="B5" s="199">
        <v>42369</v>
      </c>
      <c r="C5" s="199">
        <v>42400</v>
      </c>
      <c r="D5" s="199">
        <v>42429</v>
      </c>
      <c r="E5" s="199">
        <v>42460</v>
      </c>
      <c r="F5" s="199">
        <v>42490</v>
      </c>
    </row>
    <row r="6" spans="1:11" s="233" customFormat="1" ht="15.75" x14ac:dyDescent="0.2">
      <c r="A6" s="130" t="s">
        <v>172</v>
      </c>
      <c r="B6" s="70">
        <f t="shared" ref="B6:E6" si="0">B$7+B$54</f>
        <v>1572180.1589905</v>
      </c>
      <c r="C6" s="70">
        <f t="shared" si="0"/>
        <v>1645619.6626974498</v>
      </c>
      <c r="D6" s="70">
        <f t="shared" si="0"/>
        <v>1740938.6519851901</v>
      </c>
      <c r="E6" s="70">
        <f t="shared" si="0"/>
        <v>1710381.0068600301</v>
      </c>
      <c r="F6" s="70">
        <v>1689781.9286986501</v>
      </c>
    </row>
    <row r="7" spans="1:11" s="78" customFormat="1" ht="15" x14ac:dyDescent="0.2">
      <c r="A7" s="267" t="s">
        <v>75</v>
      </c>
      <c r="B7" s="268">
        <f t="shared" ref="B7:F7" si="1">B$8+B$32</f>
        <v>1334271.60129128</v>
      </c>
      <c r="C7" s="268">
        <f t="shared" si="1"/>
        <v>1392400.3449641599</v>
      </c>
      <c r="D7" s="268">
        <f t="shared" si="1"/>
        <v>1483853.51281361</v>
      </c>
      <c r="E7" s="268">
        <f t="shared" si="1"/>
        <v>1457673.7684841501</v>
      </c>
      <c r="F7" s="268">
        <f t="shared" si="1"/>
        <v>1448913.7072791099</v>
      </c>
    </row>
    <row r="8" spans="1:11" s="31" customFormat="1" ht="15" outlineLevel="1" x14ac:dyDescent="0.2">
      <c r="A8" s="269" t="s">
        <v>51</v>
      </c>
      <c r="B8" s="270">
        <f t="shared" ref="B8:F8" si="2">B$9+B$30</f>
        <v>508001.12311178993</v>
      </c>
      <c r="C8" s="270">
        <f t="shared" si="2"/>
        <v>528455.98918348993</v>
      </c>
      <c r="D8" s="270">
        <f t="shared" si="2"/>
        <v>544518.17468265991</v>
      </c>
      <c r="E8" s="270">
        <f t="shared" si="2"/>
        <v>532470.43052634003</v>
      </c>
      <c r="F8" s="270">
        <f t="shared" si="2"/>
        <v>547313.57962778001</v>
      </c>
    </row>
    <row r="9" spans="1:11" s="94" customFormat="1" ht="12.75" outlineLevel="2" collapsed="1" x14ac:dyDescent="0.2">
      <c r="A9" s="244" t="s">
        <v>130</v>
      </c>
      <c r="B9" s="126">
        <f t="shared" ref="B9:E9" si="3">SUM(B$10:B$29)</f>
        <v>505356.07266168995</v>
      </c>
      <c r="C9" s="126">
        <f t="shared" si="3"/>
        <v>525810.93873338995</v>
      </c>
      <c r="D9" s="126">
        <f t="shared" si="3"/>
        <v>541873.12423255993</v>
      </c>
      <c r="E9" s="126">
        <f t="shared" si="3"/>
        <v>529858.44320685999</v>
      </c>
      <c r="F9" s="126">
        <v>544701.59230829997</v>
      </c>
    </row>
    <row r="10" spans="1:11" s="190" customFormat="1" ht="12.75" hidden="1" outlineLevel="3" x14ac:dyDescent="0.2">
      <c r="A10" s="234" t="s">
        <v>53</v>
      </c>
      <c r="B10" s="146">
        <v>98.638000000000005</v>
      </c>
      <c r="C10" s="146">
        <v>99.6</v>
      </c>
      <c r="D10" s="146">
        <v>99.6</v>
      </c>
      <c r="E10" s="146">
        <v>99.6</v>
      </c>
      <c r="F10" s="146">
        <v>99.6</v>
      </c>
    </row>
    <row r="11" spans="1:11" ht="12.75" hidden="1" outlineLevel="3" x14ac:dyDescent="0.2">
      <c r="A11" s="34" t="s">
        <v>161</v>
      </c>
      <c r="B11" s="96">
        <v>60558.463000000003</v>
      </c>
      <c r="C11" s="96">
        <v>60558.463000000003</v>
      </c>
      <c r="D11" s="96">
        <v>60558.463000000003</v>
      </c>
      <c r="E11" s="96">
        <v>60558.463000000003</v>
      </c>
      <c r="F11" s="96">
        <v>60558.463000000003</v>
      </c>
      <c r="G11" s="85"/>
      <c r="H11" s="85"/>
      <c r="I11" s="85"/>
    </row>
    <row r="12" spans="1:11" ht="12.75" hidden="1" outlineLevel="3" x14ac:dyDescent="0.2">
      <c r="A12" s="34" t="s">
        <v>45</v>
      </c>
      <c r="B12" s="96">
        <v>38882.981</v>
      </c>
      <c r="C12" s="96">
        <v>38882.981</v>
      </c>
      <c r="D12" s="96">
        <v>38882.981</v>
      </c>
      <c r="E12" s="96">
        <v>38882.981</v>
      </c>
      <c r="F12" s="96">
        <v>38882.981</v>
      </c>
      <c r="G12" s="85"/>
      <c r="H12" s="85"/>
      <c r="I12" s="85"/>
    </row>
    <row r="13" spans="1:11" ht="12.75" hidden="1" outlineLevel="3" x14ac:dyDescent="0.2">
      <c r="A13" s="34" t="s">
        <v>73</v>
      </c>
      <c r="B13" s="96">
        <v>8283.7102117199993</v>
      </c>
      <c r="C13" s="96">
        <v>8781.0073115100004</v>
      </c>
      <c r="D13" s="96">
        <v>9437.68709141</v>
      </c>
      <c r="E13" s="96">
        <v>9199.0309381200004</v>
      </c>
      <c r="F13" s="96">
        <v>9443.0042065599991</v>
      </c>
      <c r="G13" s="85"/>
      <c r="H13" s="85"/>
      <c r="I13" s="85"/>
    </row>
    <row r="14" spans="1:11" ht="12.75" hidden="1" outlineLevel="3" x14ac:dyDescent="0.2">
      <c r="A14" s="34" t="s">
        <v>121</v>
      </c>
      <c r="B14" s="96">
        <v>1500</v>
      </c>
      <c r="C14" s="96">
        <v>1500</v>
      </c>
      <c r="D14" s="96">
        <v>1500</v>
      </c>
      <c r="E14" s="96">
        <v>1500</v>
      </c>
      <c r="F14" s="96">
        <v>1500</v>
      </c>
      <c r="G14" s="85"/>
      <c r="H14" s="85"/>
      <c r="I14" s="85"/>
    </row>
    <row r="15" spans="1:11" ht="12.75" hidden="1" outlineLevel="3" x14ac:dyDescent="0.2">
      <c r="A15" s="34" t="s">
        <v>178</v>
      </c>
      <c r="B15" s="96">
        <v>2617.63</v>
      </c>
      <c r="C15" s="96">
        <v>2617.63</v>
      </c>
      <c r="D15" s="96">
        <v>2617.63</v>
      </c>
      <c r="E15" s="96">
        <v>2617.63</v>
      </c>
      <c r="F15" s="96">
        <v>2617.63</v>
      </c>
      <c r="G15" s="85"/>
      <c r="H15" s="85"/>
      <c r="I15" s="85"/>
    </row>
    <row r="16" spans="1:11" ht="12.75" hidden="1" outlineLevel="3" x14ac:dyDescent="0.2">
      <c r="A16" s="34" t="s">
        <v>77</v>
      </c>
      <c r="B16" s="96">
        <v>3250</v>
      </c>
      <c r="C16" s="96">
        <v>3250</v>
      </c>
      <c r="D16" s="96">
        <v>3250</v>
      </c>
      <c r="E16" s="96">
        <v>3250</v>
      </c>
      <c r="F16" s="96">
        <v>3250</v>
      </c>
      <c r="G16" s="85"/>
      <c r="H16" s="85"/>
      <c r="I16" s="85"/>
    </row>
    <row r="17" spans="1:9" ht="12.75" hidden="1" outlineLevel="3" x14ac:dyDescent="0.2">
      <c r="A17" s="34" t="s">
        <v>142</v>
      </c>
      <c r="B17" s="96">
        <v>15848.84</v>
      </c>
      <c r="C17" s="96">
        <v>15848.84</v>
      </c>
      <c r="D17" s="96">
        <v>15848.84</v>
      </c>
      <c r="E17" s="96">
        <v>15848.84</v>
      </c>
      <c r="F17" s="96">
        <v>15848.84</v>
      </c>
      <c r="G17" s="85"/>
      <c r="H17" s="85"/>
      <c r="I17" s="85"/>
    </row>
    <row r="18" spans="1:9" ht="12.75" hidden="1" outlineLevel="3" x14ac:dyDescent="0.2">
      <c r="A18" s="34" t="s">
        <v>140</v>
      </c>
      <c r="B18" s="96">
        <v>1048.92516</v>
      </c>
      <c r="C18" s="96">
        <v>13283.278013499999</v>
      </c>
      <c r="D18" s="96">
        <v>14299.24561756</v>
      </c>
      <c r="E18" s="96">
        <v>13890.56204673</v>
      </c>
      <c r="F18" s="96">
        <v>12203.20024086</v>
      </c>
      <c r="G18" s="85"/>
      <c r="H18" s="85"/>
      <c r="I18" s="85"/>
    </row>
    <row r="19" spans="1:9" ht="12.75" hidden="1" outlineLevel="3" x14ac:dyDescent="0.2">
      <c r="A19" s="34" t="s">
        <v>132</v>
      </c>
      <c r="B19" s="96">
        <v>21910.342336000002</v>
      </c>
      <c r="C19" s="96">
        <v>22039.551152</v>
      </c>
      <c r="D19" s="96">
        <v>34281.427334860004</v>
      </c>
      <c r="E19" s="96">
        <v>34176.965954940002</v>
      </c>
      <c r="F19" s="96">
        <v>49158.496147329999</v>
      </c>
      <c r="G19" s="85"/>
      <c r="H19" s="85"/>
      <c r="I19" s="85"/>
    </row>
    <row r="20" spans="1:9" ht="12.75" hidden="1" outlineLevel="3" x14ac:dyDescent="0.2">
      <c r="A20" s="34" t="s">
        <v>136</v>
      </c>
      <c r="B20" s="96">
        <v>0</v>
      </c>
      <c r="C20" s="96">
        <v>0</v>
      </c>
      <c r="D20" s="96">
        <v>0</v>
      </c>
      <c r="E20" s="96">
        <v>0</v>
      </c>
      <c r="F20" s="96">
        <v>300</v>
      </c>
      <c r="G20" s="85"/>
      <c r="H20" s="85"/>
      <c r="I20" s="85"/>
    </row>
    <row r="21" spans="1:9" ht="12.75" hidden="1" outlineLevel="3" x14ac:dyDescent="0.2">
      <c r="A21" s="34" t="s">
        <v>0</v>
      </c>
      <c r="B21" s="96">
        <v>43377.236129329998</v>
      </c>
      <c r="C21" s="96">
        <v>36369.621793209997</v>
      </c>
      <c r="D21" s="96">
        <v>38704.983743019999</v>
      </c>
      <c r="E21" s="96">
        <v>29230.920825720001</v>
      </c>
      <c r="F21" s="96">
        <v>34196.925275369998</v>
      </c>
      <c r="G21" s="85"/>
      <c r="H21" s="85"/>
      <c r="I21" s="85"/>
    </row>
    <row r="22" spans="1:9" ht="12.75" hidden="1" outlineLevel="3" x14ac:dyDescent="0.2">
      <c r="A22" s="34" t="s">
        <v>86</v>
      </c>
      <c r="B22" s="96">
        <v>3845.1067200000002</v>
      </c>
      <c r="C22" s="96">
        <v>4029.2830399999998</v>
      </c>
      <c r="D22" s="96">
        <v>4333.7022399999996</v>
      </c>
      <c r="E22" s="96">
        <v>4199.8889600000002</v>
      </c>
      <c r="F22" s="96">
        <v>4034.8444800000002</v>
      </c>
      <c r="G22" s="85"/>
      <c r="H22" s="85"/>
      <c r="I22" s="85"/>
    </row>
    <row r="23" spans="1:9" ht="12.75" hidden="1" outlineLevel="3" x14ac:dyDescent="0.2">
      <c r="A23" s="34" t="s">
        <v>152</v>
      </c>
      <c r="B23" s="96">
        <v>160233.81210464</v>
      </c>
      <c r="C23" s="96">
        <v>160325.77542317001</v>
      </c>
      <c r="D23" s="96">
        <v>159833.65620570999</v>
      </c>
      <c r="E23" s="96">
        <v>158098.65248135</v>
      </c>
      <c r="F23" s="96">
        <v>157487.13295818001</v>
      </c>
      <c r="G23" s="85"/>
      <c r="H23" s="85"/>
      <c r="I23" s="85"/>
    </row>
    <row r="24" spans="1:9" ht="12.75" hidden="1" outlineLevel="3" x14ac:dyDescent="0.2">
      <c r="A24" s="34" t="s">
        <v>40</v>
      </c>
      <c r="B24" s="96">
        <v>0</v>
      </c>
      <c r="C24" s="96">
        <v>50</v>
      </c>
      <c r="D24" s="96">
        <v>50</v>
      </c>
      <c r="E24" s="96">
        <v>130</v>
      </c>
      <c r="F24" s="96">
        <v>830</v>
      </c>
      <c r="G24" s="85"/>
      <c r="H24" s="85"/>
      <c r="I24" s="85"/>
    </row>
    <row r="25" spans="1:9" ht="12.75" hidden="1" outlineLevel="3" x14ac:dyDescent="0.2">
      <c r="A25" s="34" t="s">
        <v>28</v>
      </c>
      <c r="B25" s="96">
        <v>27100</v>
      </c>
      <c r="C25" s="96">
        <v>27100</v>
      </c>
      <c r="D25" s="96">
        <v>27100</v>
      </c>
      <c r="E25" s="96">
        <v>27100</v>
      </c>
      <c r="F25" s="96">
        <v>27100</v>
      </c>
      <c r="G25" s="85"/>
      <c r="H25" s="85"/>
      <c r="I25" s="85"/>
    </row>
    <row r="26" spans="1:9" ht="12.75" hidden="1" outlineLevel="3" x14ac:dyDescent="0.2">
      <c r="A26" s="34" t="s">
        <v>108</v>
      </c>
      <c r="B26" s="96">
        <v>48624.790999999997</v>
      </c>
      <c r="C26" s="96">
        <v>48624.790999999997</v>
      </c>
      <c r="D26" s="96">
        <v>48624.790999999997</v>
      </c>
      <c r="E26" s="96">
        <v>48624.790999999997</v>
      </c>
      <c r="F26" s="96">
        <v>44739.790999999997</v>
      </c>
      <c r="G26" s="85"/>
      <c r="H26" s="85"/>
      <c r="I26" s="85"/>
    </row>
    <row r="27" spans="1:9" ht="12.75" hidden="1" outlineLevel="3" x14ac:dyDescent="0.2">
      <c r="A27" s="34" t="s">
        <v>169</v>
      </c>
      <c r="B27" s="96">
        <v>31301.198</v>
      </c>
      <c r="C27" s="96">
        <v>31301.198</v>
      </c>
      <c r="D27" s="96">
        <v>31301.198</v>
      </c>
      <c r="E27" s="96">
        <v>31301.198</v>
      </c>
      <c r="F27" s="96">
        <v>31301.198</v>
      </c>
      <c r="G27" s="85"/>
      <c r="H27" s="85"/>
      <c r="I27" s="85"/>
    </row>
    <row r="28" spans="1:9" ht="12.75" hidden="1" outlineLevel="3" x14ac:dyDescent="0.2">
      <c r="A28" s="34" t="s">
        <v>2</v>
      </c>
      <c r="B28" s="96">
        <v>0</v>
      </c>
      <c r="C28" s="96">
        <v>0</v>
      </c>
      <c r="D28" s="96">
        <v>0</v>
      </c>
      <c r="E28" s="96">
        <v>0</v>
      </c>
      <c r="F28" s="96">
        <v>0.56699999999999995</v>
      </c>
      <c r="G28" s="85"/>
      <c r="H28" s="85"/>
      <c r="I28" s="85"/>
    </row>
    <row r="29" spans="1:9" ht="12.75" hidden="1" outlineLevel="3" x14ac:dyDescent="0.2">
      <c r="A29" s="34" t="s">
        <v>57</v>
      </c>
      <c r="B29" s="96">
        <v>36874.398999999998</v>
      </c>
      <c r="C29" s="96">
        <v>51148.919000000002</v>
      </c>
      <c r="D29" s="96">
        <v>51148.919000000002</v>
      </c>
      <c r="E29" s="96">
        <v>51148.919000000002</v>
      </c>
      <c r="F29" s="96">
        <v>51148.919000000002</v>
      </c>
      <c r="G29" s="85"/>
      <c r="H29" s="85"/>
      <c r="I29" s="85"/>
    </row>
    <row r="30" spans="1:9" ht="12.75" outlineLevel="2" collapsed="1" x14ac:dyDescent="0.2">
      <c r="A30" s="168" t="s">
        <v>8</v>
      </c>
      <c r="B30" s="196">
        <f t="shared" ref="B30:E30" si="4">SUM(B$31:B$31)</f>
        <v>2645.0504501</v>
      </c>
      <c r="C30" s="196">
        <f t="shared" si="4"/>
        <v>2645.0504501</v>
      </c>
      <c r="D30" s="196">
        <f t="shared" si="4"/>
        <v>2645.0504501</v>
      </c>
      <c r="E30" s="196">
        <f t="shared" si="4"/>
        <v>2611.9873194800002</v>
      </c>
      <c r="F30" s="196">
        <v>2611.9873194800002</v>
      </c>
      <c r="G30" s="85"/>
      <c r="H30" s="85"/>
      <c r="I30" s="85"/>
    </row>
    <row r="31" spans="1:9" ht="12.75" hidden="1" outlineLevel="3" x14ac:dyDescent="0.2">
      <c r="A31" s="34" t="s">
        <v>97</v>
      </c>
      <c r="B31" s="96">
        <v>2645.0504501</v>
      </c>
      <c r="C31" s="96">
        <v>2645.0504501</v>
      </c>
      <c r="D31" s="96">
        <v>2645.0504501</v>
      </c>
      <c r="E31" s="96">
        <v>2611.9873194800002</v>
      </c>
      <c r="F31" s="96">
        <v>2611.9873194800002</v>
      </c>
      <c r="G31" s="85"/>
      <c r="H31" s="85"/>
      <c r="I31" s="85"/>
    </row>
    <row r="32" spans="1:9" ht="15" outlineLevel="1" x14ac:dyDescent="0.2">
      <c r="A32" s="269" t="s">
        <v>80</v>
      </c>
      <c r="B32" s="270">
        <f t="shared" ref="B32:F32" si="5">B$33+B$40+B$46+B$48+B$52</f>
        <v>826270.47817949008</v>
      </c>
      <c r="C32" s="270">
        <f t="shared" si="5"/>
        <v>863944.35578066995</v>
      </c>
      <c r="D32" s="270">
        <f t="shared" si="5"/>
        <v>939335.33813095</v>
      </c>
      <c r="E32" s="270">
        <f t="shared" si="5"/>
        <v>925203.33795781014</v>
      </c>
      <c r="F32" s="270">
        <f t="shared" si="5"/>
        <v>901600.12765132997</v>
      </c>
      <c r="G32" s="85"/>
      <c r="H32" s="85"/>
      <c r="I32" s="85"/>
    </row>
    <row r="33" spans="1:9" ht="12.75" outlineLevel="2" collapsed="1" x14ac:dyDescent="0.2">
      <c r="A33" s="168" t="s">
        <v>143</v>
      </c>
      <c r="B33" s="196">
        <f t="shared" ref="B33:E33" si="6">SUM(B$34:B$39)</f>
        <v>337449.29111161997</v>
      </c>
      <c r="C33" s="196">
        <f t="shared" si="6"/>
        <v>351875.21380503004</v>
      </c>
      <c r="D33" s="196">
        <f t="shared" si="6"/>
        <v>379266.08179367002</v>
      </c>
      <c r="E33" s="196">
        <f t="shared" si="6"/>
        <v>372540.70199592004</v>
      </c>
      <c r="F33" s="196">
        <v>358955.03369399998</v>
      </c>
      <c r="G33" s="85"/>
      <c r="H33" s="85"/>
      <c r="I33" s="85"/>
    </row>
    <row r="34" spans="1:9" ht="12.75" hidden="1" outlineLevel="3" x14ac:dyDescent="0.2">
      <c r="A34" s="34" t="s">
        <v>29</v>
      </c>
      <c r="B34" s="96">
        <v>57953.115089999999</v>
      </c>
      <c r="C34" s="96">
        <v>60604.772539999998</v>
      </c>
      <c r="D34" s="96">
        <v>65805.094809999995</v>
      </c>
      <c r="E34" s="96">
        <v>65613.412670000005</v>
      </c>
      <c r="F34" s="96">
        <v>63221.158389999997</v>
      </c>
      <c r="G34" s="85"/>
      <c r="H34" s="85"/>
      <c r="I34" s="85"/>
    </row>
    <row r="35" spans="1:9" ht="12.75" hidden="1" outlineLevel="3" x14ac:dyDescent="0.2">
      <c r="A35" s="34" t="s">
        <v>98</v>
      </c>
      <c r="B35" s="96">
        <v>13990.69907051</v>
      </c>
      <c r="C35" s="96">
        <v>14720.3780374</v>
      </c>
      <c r="D35" s="96">
        <v>15989.42881096</v>
      </c>
      <c r="E35" s="96">
        <v>15932.55975602</v>
      </c>
      <c r="F35" s="96">
        <v>15598.932524260001</v>
      </c>
      <c r="G35" s="85"/>
      <c r="H35" s="85"/>
      <c r="I35" s="85"/>
    </row>
    <row r="36" spans="1:9" ht="12.75" hidden="1" outlineLevel="3" x14ac:dyDescent="0.2">
      <c r="A36" s="34" t="s">
        <v>78</v>
      </c>
      <c r="B36" s="96">
        <v>12530.14511808</v>
      </c>
      <c r="C36" s="96">
        <v>13103.464647160001</v>
      </c>
      <c r="D36" s="96">
        <v>14049.92352314</v>
      </c>
      <c r="E36" s="96">
        <v>14008.997825599999</v>
      </c>
      <c r="F36" s="96">
        <v>13555.44577722</v>
      </c>
      <c r="G36" s="85"/>
      <c r="H36" s="85"/>
      <c r="I36" s="85"/>
    </row>
    <row r="37" spans="1:9" ht="12.75" hidden="1" outlineLevel="3" x14ac:dyDescent="0.2">
      <c r="A37" s="34" t="s">
        <v>67</v>
      </c>
      <c r="B37" s="96">
        <v>124747.12580343999</v>
      </c>
      <c r="C37" s="96">
        <v>129575.87763197999</v>
      </c>
      <c r="D37" s="96">
        <v>139338.86772974001</v>
      </c>
      <c r="E37" s="96">
        <v>134577.12192447999</v>
      </c>
      <c r="F37" s="96">
        <v>129362.78663962</v>
      </c>
      <c r="G37" s="85"/>
      <c r="H37" s="85"/>
      <c r="I37" s="85"/>
    </row>
    <row r="38" spans="1:9" ht="12.75" hidden="1" outlineLevel="3" x14ac:dyDescent="0.2">
      <c r="A38" s="34" t="s">
        <v>94</v>
      </c>
      <c r="B38" s="96">
        <v>128207.69715962</v>
      </c>
      <c r="C38" s="96">
        <v>133849.22844748001</v>
      </c>
      <c r="D38" s="96">
        <v>144059.64860625</v>
      </c>
      <c r="E38" s="96">
        <v>142386.20616323999</v>
      </c>
      <c r="F38" s="96">
        <v>137195.18815989999</v>
      </c>
      <c r="G38" s="85"/>
      <c r="H38" s="85"/>
      <c r="I38" s="85"/>
    </row>
    <row r="39" spans="1:9" ht="12.75" hidden="1" outlineLevel="3" x14ac:dyDescent="0.2">
      <c r="A39" s="34" t="s">
        <v>23</v>
      </c>
      <c r="B39" s="96">
        <v>20.508869969999999</v>
      </c>
      <c r="C39" s="96">
        <v>21.492501010000002</v>
      </c>
      <c r="D39" s="96">
        <v>23.118313579999999</v>
      </c>
      <c r="E39" s="96">
        <v>22.40365658</v>
      </c>
      <c r="F39" s="96">
        <v>21.522203000000001</v>
      </c>
      <c r="G39" s="85"/>
      <c r="H39" s="85"/>
      <c r="I39" s="85"/>
    </row>
    <row r="40" spans="1:9" ht="12.75" outlineLevel="2" collapsed="1" x14ac:dyDescent="0.2">
      <c r="A40" s="168" t="s">
        <v>4</v>
      </c>
      <c r="B40" s="196">
        <f t="shared" ref="B40:E40" si="7">SUM(B$41:B$45)</f>
        <v>32708.527153449999</v>
      </c>
      <c r="C40" s="196">
        <f t="shared" si="7"/>
        <v>34242.409410929999</v>
      </c>
      <c r="D40" s="196">
        <f t="shared" si="7"/>
        <v>37526.916022509999</v>
      </c>
      <c r="E40" s="196">
        <f t="shared" si="7"/>
        <v>45388.069667039999</v>
      </c>
      <c r="F40" s="196">
        <v>44490.385573250001</v>
      </c>
      <c r="G40" s="85"/>
      <c r="H40" s="85"/>
      <c r="I40" s="85"/>
    </row>
    <row r="41" spans="1:9" ht="12.75" hidden="1" outlineLevel="3" x14ac:dyDescent="0.2">
      <c r="A41" s="34" t="s">
        <v>103</v>
      </c>
      <c r="B41" s="96">
        <v>6914.0144</v>
      </c>
      <c r="C41" s="96">
        <v>7142.7943999999998</v>
      </c>
      <c r="D41" s="96">
        <v>7988.7479999999996</v>
      </c>
      <c r="E41" s="96">
        <v>8048.6144000000004</v>
      </c>
      <c r="F41" s="96">
        <v>8023.2388000000001</v>
      </c>
      <c r="G41" s="85"/>
      <c r="H41" s="85"/>
      <c r="I41" s="85"/>
    </row>
    <row r="42" spans="1:9" ht="12.75" hidden="1" outlineLevel="3" x14ac:dyDescent="0.2">
      <c r="A42" s="34" t="s">
        <v>37</v>
      </c>
      <c r="B42" s="96">
        <v>5428.1877029999996</v>
      </c>
      <c r="C42" s="96">
        <v>5676.5556180000003</v>
      </c>
      <c r="D42" s="96">
        <v>6163.6446269999997</v>
      </c>
      <c r="E42" s="96">
        <v>6145.690689</v>
      </c>
      <c r="F42" s="96">
        <v>5921.6198130000002</v>
      </c>
      <c r="G42" s="85"/>
      <c r="H42" s="85"/>
      <c r="I42" s="85"/>
    </row>
    <row r="43" spans="1:9" ht="12.75" hidden="1" outlineLevel="3" x14ac:dyDescent="0.2">
      <c r="A43" s="34" t="s">
        <v>9</v>
      </c>
      <c r="B43" s="96">
        <v>14540.944745860001</v>
      </c>
      <c r="C43" s="96">
        <v>15238.346638020001</v>
      </c>
      <c r="D43" s="96">
        <v>16391.060114370001</v>
      </c>
      <c r="E43" s="96">
        <v>15884.362865409999</v>
      </c>
      <c r="F43" s="96">
        <v>15259.40558185</v>
      </c>
      <c r="G43" s="85"/>
      <c r="H43" s="85"/>
      <c r="I43" s="85"/>
    </row>
    <row r="44" spans="1:9" ht="12.75" hidden="1" outlineLevel="3" x14ac:dyDescent="0.2">
      <c r="A44" s="34" t="s">
        <v>99</v>
      </c>
      <c r="B44" s="96">
        <v>216.53395599999999</v>
      </c>
      <c r="C44" s="96">
        <v>226.91919528</v>
      </c>
      <c r="D44" s="96">
        <v>244.08462803</v>
      </c>
      <c r="E44" s="96">
        <v>236.53923384999999</v>
      </c>
      <c r="F44" s="96">
        <v>227.23279088000001</v>
      </c>
      <c r="G44" s="85"/>
      <c r="H44" s="85"/>
      <c r="I44" s="85"/>
    </row>
    <row r="45" spans="1:9" ht="12.75" hidden="1" outlineLevel="3" x14ac:dyDescent="0.2">
      <c r="A45" s="34" t="s">
        <v>104</v>
      </c>
      <c r="B45" s="96">
        <v>5608.8463485900002</v>
      </c>
      <c r="C45" s="96">
        <v>5957.7935596300003</v>
      </c>
      <c r="D45" s="96">
        <v>6739.3786531100004</v>
      </c>
      <c r="E45" s="96">
        <v>15072.86247878</v>
      </c>
      <c r="F45" s="96">
        <v>15058.888587519999</v>
      </c>
      <c r="G45" s="85"/>
      <c r="H45" s="85"/>
      <c r="I45" s="85"/>
    </row>
    <row r="46" spans="1:9" ht="25.5" outlineLevel="2" collapsed="1" x14ac:dyDescent="0.2">
      <c r="A46" s="266" t="s">
        <v>22</v>
      </c>
      <c r="B46" s="196">
        <f t="shared" ref="B46:E46" si="8">SUM(B$47:B$47)</f>
        <v>1.3407676100000001</v>
      </c>
      <c r="C46" s="196">
        <f t="shared" si="8"/>
        <v>1.4021147199999999</v>
      </c>
      <c r="D46" s="196">
        <f t="shared" si="8"/>
        <v>1.5224261800000001</v>
      </c>
      <c r="E46" s="196">
        <f t="shared" si="8"/>
        <v>1.5179915399999999</v>
      </c>
      <c r="F46" s="196">
        <v>1.4626458200000001</v>
      </c>
      <c r="G46" s="85"/>
      <c r="H46" s="85"/>
      <c r="I46" s="85"/>
    </row>
    <row r="47" spans="1:9" ht="12.75" hidden="1" outlineLevel="3" x14ac:dyDescent="0.2">
      <c r="A47" s="34" t="s">
        <v>76</v>
      </c>
      <c r="B47" s="96">
        <v>1.3407676100000001</v>
      </c>
      <c r="C47" s="96">
        <v>1.4021147199999999</v>
      </c>
      <c r="D47" s="96">
        <v>1.5224261800000001</v>
      </c>
      <c r="E47" s="96">
        <v>1.5179915399999999</v>
      </c>
      <c r="F47" s="96">
        <v>1.4626458200000001</v>
      </c>
      <c r="G47" s="85"/>
      <c r="H47" s="85"/>
      <c r="I47" s="85"/>
    </row>
    <row r="48" spans="1:9" ht="12.75" outlineLevel="2" collapsed="1" x14ac:dyDescent="0.2">
      <c r="A48" s="168" t="s">
        <v>144</v>
      </c>
      <c r="B48" s="196">
        <f t="shared" ref="B48:E48" si="9">SUM(B$49:B$51)</f>
        <v>415269.93272281002</v>
      </c>
      <c r="C48" s="196">
        <f t="shared" si="9"/>
        <v>435186.79795399</v>
      </c>
      <c r="D48" s="196">
        <f t="shared" si="9"/>
        <v>476649.69038858998</v>
      </c>
      <c r="E48" s="196">
        <f t="shared" si="9"/>
        <v>461915.00665530999</v>
      </c>
      <c r="F48" s="196">
        <v>454448.83625826001</v>
      </c>
      <c r="G48" s="85"/>
      <c r="H48" s="85"/>
      <c r="I48" s="85"/>
    </row>
    <row r="49" spans="1:9" ht="12.75" hidden="1" outlineLevel="3" x14ac:dyDescent="0.2">
      <c r="A49" s="34" t="s">
        <v>120</v>
      </c>
      <c r="B49" s="96">
        <v>72002.001000000004</v>
      </c>
      <c r="C49" s="96">
        <v>75455.307000000001</v>
      </c>
      <c r="D49" s="96">
        <v>81163.167000000001</v>
      </c>
      <c r="E49" s="96">
        <v>78654.168000000005</v>
      </c>
      <c r="F49" s="96">
        <v>75559.584000000003</v>
      </c>
      <c r="G49" s="85"/>
      <c r="H49" s="85"/>
      <c r="I49" s="85"/>
    </row>
    <row r="50" spans="1:9" ht="12.75" hidden="1" outlineLevel="3" x14ac:dyDescent="0.2">
      <c r="A50" s="34" t="s">
        <v>122</v>
      </c>
      <c r="B50" s="96">
        <v>24000.667000000001</v>
      </c>
      <c r="C50" s="96">
        <v>25151.769</v>
      </c>
      <c r="D50" s="96">
        <v>27054.388999999999</v>
      </c>
      <c r="E50" s="96">
        <v>26218.056</v>
      </c>
      <c r="F50" s="96">
        <v>25186.527999999998</v>
      </c>
      <c r="G50" s="85"/>
      <c r="H50" s="85"/>
      <c r="I50" s="85"/>
    </row>
    <row r="51" spans="1:9" ht="12.75" hidden="1" outlineLevel="3" x14ac:dyDescent="0.2">
      <c r="A51" s="34" t="s">
        <v>126</v>
      </c>
      <c r="B51" s="96">
        <v>319267.26472281001</v>
      </c>
      <c r="C51" s="96">
        <v>334579.72195399</v>
      </c>
      <c r="D51" s="96">
        <v>368432.13438859</v>
      </c>
      <c r="E51" s="96">
        <v>357042.78265531</v>
      </c>
      <c r="F51" s="96">
        <v>353702.72425825999</v>
      </c>
      <c r="G51" s="85"/>
      <c r="H51" s="85"/>
      <c r="I51" s="85"/>
    </row>
    <row r="52" spans="1:9" ht="12.75" outlineLevel="2" collapsed="1" x14ac:dyDescent="0.2">
      <c r="A52" s="168" t="s">
        <v>6</v>
      </c>
      <c r="B52" s="196">
        <f t="shared" ref="B52:E52" si="10">SUM(B$53:B$53)</f>
        <v>40841.386423999997</v>
      </c>
      <c r="C52" s="196">
        <f t="shared" si="10"/>
        <v>42638.532496</v>
      </c>
      <c r="D52" s="196">
        <f t="shared" si="10"/>
        <v>45891.127500000002</v>
      </c>
      <c r="E52" s="196">
        <f t="shared" si="10"/>
        <v>45358.041647999999</v>
      </c>
      <c r="F52" s="196">
        <v>43704.409480000002</v>
      </c>
      <c r="G52" s="85"/>
      <c r="H52" s="85"/>
      <c r="I52" s="85"/>
    </row>
    <row r="53" spans="1:9" ht="12.75" hidden="1" outlineLevel="3" x14ac:dyDescent="0.2">
      <c r="A53" s="34" t="s">
        <v>94</v>
      </c>
      <c r="B53" s="96">
        <v>40841.386423999997</v>
      </c>
      <c r="C53" s="96">
        <v>42638.532496</v>
      </c>
      <c r="D53" s="96">
        <v>45891.127500000002</v>
      </c>
      <c r="E53" s="96">
        <v>45358.041647999999</v>
      </c>
      <c r="F53" s="96">
        <v>43704.409480000002</v>
      </c>
      <c r="G53" s="85"/>
      <c r="H53" s="85"/>
      <c r="I53" s="85"/>
    </row>
    <row r="54" spans="1:9" ht="15" x14ac:dyDescent="0.2">
      <c r="A54" s="267" t="s">
        <v>113</v>
      </c>
      <c r="B54" s="268">
        <f t="shared" ref="B54:F54" si="11">B$55+B$70</f>
        <v>237908.55769921996</v>
      </c>
      <c r="C54" s="268">
        <f t="shared" si="11"/>
        <v>253219.31773329002</v>
      </c>
      <c r="D54" s="268">
        <f t="shared" si="11"/>
        <v>257085.13917158003</v>
      </c>
      <c r="E54" s="268">
        <f t="shared" si="11"/>
        <v>252707.23837588</v>
      </c>
      <c r="F54" s="268">
        <f t="shared" si="11"/>
        <v>240868.22141954</v>
      </c>
      <c r="G54" s="85"/>
      <c r="H54" s="85"/>
      <c r="I54" s="85"/>
    </row>
    <row r="55" spans="1:9" ht="15" outlineLevel="1" x14ac:dyDescent="0.2">
      <c r="A55" s="269" t="s">
        <v>51</v>
      </c>
      <c r="B55" s="270">
        <f t="shared" ref="B55:F55" si="12">B$56+B$64+B$68</f>
        <v>21459.454905539998</v>
      </c>
      <c r="C55" s="270">
        <f t="shared" si="12"/>
        <v>21150.247491269998</v>
      </c>
      <c r="D55" s="270">
        <f t="shared" si="12"/>
        <v>20950.247491269998</v>
      </c>
      <c r="E55" s="270">
        <f t="shared" si="12"/>
        <v>20950.247491269998</v>
      </c>
      <c r="F55" s="270">
        <f t="shared" si="12"/>
        <v>20564.59007699</v>
      </c>
      <c r="G55" s="85"/>
      <c r="H55" s="85"/>
      <c r="I55" s="85"/>
    </row>
    <row r="56" spans="1:9" ht="12.75" outlineLevel="2" collapsed="1" x14ac:dyDescent="0.2">
      <c r="A56" s="168" t="s">
        <v>130</v>
      </c>
      <c r="B56" s="196">
        <f t="shared" ref="B56:E56" si="13">SUM(B$57:B$63)</f>
        <v>16400.011599999998</v>
      </c>
      <c r="C56" s="196">
        <f t="shared" si="13"/>
        <v>16400.011599999998</v>
      </c>
      <c r="D56" s="196">
        <f t="shared" si="13"/>
        <v>16200.0116</v>
      </c>
      <c r="E56" s="196">
        <f t="shared" si="13"/>
        <v>16200.0116</v>
      </c>
      <c r="F56" s="196">
        <v>16200.0116</v>
      </c>
      <c r="G56" s="85"/>
      <c r="H56" s="85"/>
      <c r="I56" s="85"/>
    </row>
    <row r="57" spans="1:9" ht="12.75" hidden="1" outlineLevel="3" x14ac:dyDescent="0.2">
      <c r="A57" s="34" t="s">
        <v>154</v>
      </c>
      <c r="B57" s="96">
        <v>1.1599999999999999E-2</v>
      </c>
      <c r="C57" s="96">
        <v>1.1599999999999999E-2</v>
      </c>
      <c r="D57" s="96">
        <v>1.1599999999999999E-2</v>
      </c>
      <c r="E57" s="96">
        <v>1.1599999999999999E-2</v>
      </c>
      <c r="F57" s="96">
        <v>1.1599999999999999E-2</v>
      </c>
      <c r="G57" s="85"/>
      <c r="H57" s="85"/>
      <c r="I57" s="85"/>
    </row>
    <row r="58" spans="1:9" ht="12.75" hidden="1" outlineLevel="3" x14ac:dyDescent="0.2">
      <c r="A58" s="34" t="s">
        <v>47</v>
      </c>
      <c r="B58" s="96">
        <v>1000</v>
      </c>
      <c r="C58" s="96">
        <v>1000</v>
      </c>
      <c r="D58" s="96">
        <v>1000</v>
      </c>
      <c r="E58" s="96">
        <v>1000</v>
      </c>
      <c r="F58" s="96">
        <v>1000</v>
      </c>
      <c r="G58" s="85"/>
      <c r="H58" s="85"/>
      <c r="I58" s="85"/>
    </row>
    <row r="59" spans="1:9" ht="12.75" hidden="1" outlineLevel="3" x14ac:dyDescent="0.2">
      <c r="A59" s="34" t="s">
        <v>52</v>
      </c>
      <c r="B59" s="96">
        <v>3000</v>
      </c>
      <c r="C59" s="96">
        <v>3000</v>
      </c>
      <c r="D59" s="96">
        <v>3000</v>
      </c>
      <c r="E59" s="96">
        <v>3000</v>
      </c>
      <c r="F59" s="96">
        <v>3000</v>
      </c>
      <c r="G59" s="85"/>
      <c r="H59" s="85"/>
      <c r="I59" s="85"/>
    </row>
    <row r="60" spans="1:9" ht="12.75" hidden="1" outlineLevel="3" x14ac:dyDescent="0.2">
      <c r="A60" s="34" t="s">
        <v>180</v>
      </c>
      <c r="B60" s="96">
        <v>3200</v>
      </c>
      <c r="C60" s="96">
        <v>3200</v>
      </c>
      <c r="D60" s="96">
        <v>3000</v>
      </c>
      <c r="E60" s="96">
        <v>3000</v>
      </c>
      <c r="F60" s="96">
        <v>3000</v>
      </c>
      <c r="G60" s="85"/>
      <c r="H60" s="85"/>
      <c r="I60" s="85"/>
    </row>
    <row r="61" spans="1:9" ht="12.75" hidden="1" outlineLevel="3" x14ac:dyDescent="0.2">
      <c r="A61" s="34" t="s">
        <v>146</v>
      </c>
      <c r="B61" s="96">
        <v>4800</v>
      </c>
      <c r="C61" s="96">
        <v>4800</v>
      </c>
      <c r="D61" s="96">
        <v>4800</v>
      </c>
      <c r="E61" s="96">
        <v>4800</v>
      </c>
      <c r="F61" s="96">
        <v>4800</v>
      </c>
      <c r="G61" s="85"/>
      <c r="H61" s="85"/>
      <c r="I61" s="85"/>
    </row>
    <row r="62" spans="1:9" ht="12.75" hidden="1" outlineLevel="3" x14ac:dyDescent="0.2">
      <c r="A62" s="34" t="s">
        <v>42</v>
      </c>
      <c r="B62" s="96">
        <v>250</v>
      </c>
      <c r="C62" s="96">
        <v>250</v>
      </c>
      <c r="D62" s="96">
        <v>250</v>
      </c>
      <c r="E62" s="96">
        <v>250</v>
      </c>
      <c r="F62" s="96">
        <v>250</v>
      </c>
      <c r="G62" s="85"/>
      <c r="H62" s="85"/>
      <c r="I62" s="85"/>
    </row>
    <row r="63" spans="1:9" ht="12.75" hidden="1" outlineLevel="3" x14ac:dyDescent="0.2">
      <c r="A63" s="34" t="s">
        <v>177</v>
      </c>
      <c r="B63" s="96">
        <v>4150</v>
      </c>
      <c r="C63" s="96">
        <v>4150</v>
      </c>
      <c r="D63" s="96">
        <v>4150</v>
      </c>
      <c r="E63" s="96">
        <v>4150</v>
      </c>
      <c r="F63" s="96">
        <v>4150</v>
      </c>
      <c r="G63" s="85"/>
      <c r="H63" s="85"/>
      <c r="I63" s="85"/>
    </row>
    <row r="64" spans="1:9" ht="12.75" outlineLevel="2" collapsed="1" x14ac:dyDescent="0.2">
      <c r="A64" s="168" t="s">
        <v>8</v>
      </c>
      <c r="B64" s="196">
        <f t="shared" ref="B64:E64" si="14">SUM(B$65:B$67)</f>
        <v>5058.4886555400008</v>
      </c>
      <c r="C64" s="196">
        <f t="shared" si="14"/>
        <v>4749.2812412700005</v>
      </c>
      <c r="D64" s="196">
        <f t="shared" si="14"/>
        <v>4749.2812412700005</v>
      </c>
      <c r="E64" s="196">
        <f t="shared" si="14"/>
        <v>4749.2812412700005</v>
      </c>
      <c r="F64" s="196">
        <v>4363.6238269900005</v>
      </c>
      <c r="G64" s="85"/>
      <c r="H64" s="85"/>
      <c r="I64" s="85"/>
    </row>
    <row r="65" spans="1:9" ht="12.75" hidden="1" outlineLevel="3" x14ac:dyDescent="0.2">
      <c r="A65" s="34" t="s">
        <v>10</v>
      </c>
      <c r="B65" s="96">
        <v>1050</v>
      </c>
      <c r="C65" s="96">
        <v>787.5</v>
      </c>
      <c r="D65" s="96">
        <v>787.5</v>
      </c>
      <c r="E65" s="96">
        <v>787.5</v>
      </c>
      <c r="F65" s="96">
        <v>525</v>
      </c>
      <c r="G65" s="85"/>
      <c r="H65" s="85"/>
      <c r="I65" s="85"/>
    </row>
    <row r="66" spans="1:9" ht="12.75" hidden="1" outlineLevel="3" x14ac:dyDescent="0.2">
      <c r="A66" s="34" t="s">
        <v>106</v>
      </c>
      <c r="B66" s="96">
        <v>3859.8623181500002</v>
      </c>
      <c r="C66" s="96">
        <v>3822.3623181500002</v>
      </c>
      <c r="D66" s="96">
        <v>3822.3623181500002</v>
      </c>
      <c r="E66" s="96">
        <v>3822.3623181500002</v>
      </c>
      <c r="F66" s="96">
        <v>3708.4123181499999</v>
      </c>
      <c r="G66" s="85"/>
      <c r="H66" s="85"/>
      <c r="I66" s="85"/>
    </row>
    <row r="67" spans="1:9" ht="12.75" hidden="1" outlineLevel="3" x14ac:dyDescent="0.2">
      <c r="A67" s="34" t="s">
        <v>30</v>
      </c>
      <c r="B67" s="96">
        <v>148.62633739</v>
      </c>
      <c r="C67" s="96">
        <v>139.41892311999999</v>
      </c>
      <c r="D67" s="96">
        <v>139.41892311999999</v>
      </c>
      <c r="E67" s="96">
        <v>139.41892311999999</v>
      </c>
      <c r="F67" s="96">
        <v>130.21150883999999</v>
      </c>
      <c r="G67" s="85"/>
      <c r="H67" s="85"/>
      <c r="I67" s="85"/>
    </row>
    <row r="68" spans="1:9" ht="12.75" outlineLevel="2" collapsed="1" x14ac:dyDescent="0.2">
      <c r="A68" s="168" t="s">
        <v>133</v>
      </c>
      <c r="B68" s="196">
        <f t="shared" ref="B68:E68" si="15">SUM(B$69:B$69)</f>
        <v>0.95465</v>
      </c>
      <c r="C68" s="196">
        <f t="shared" si="15"/>
        <v>0.95465</v>
      </c>
      <c r="D68" s="196">
        <f t="shared" si="15"/>
        <v>0.95465</v>
      </c>
      <c r="E68" s="196">
        <f t="shared" si="15"/>
        <v>0.95465</v>
      </c>
      <c r="F68" s="196">
        <v>0.95465</v>
      </c>
      <c r="G68" s="85"/>
      <c r="H68" s="85"/>
      <c r="I68" s="85"/>
    </row>
    <row r="69" spans="1:9" ht="12.75" hidden="1" outlineLevel="3" x14ac:dyDescent="0.2">
      <c r="A69" s="34" t="s">
        <v>175</v>
      </c>
      <c r="B69" s="96">
        <v>0.95465</v>
      </c>
      <c r="C69" s="96">
        <v>0.95465</v>
      </c>
      <c r="D69" s="96">
        <v>0.95465</v>
      </c>
      <c r="E69" s="96">
        <v>0.95465</v>
      </c>
      <c r="F69" s="96">
        <v>0.95465</v>
      </c>
      <c r="G69" s="85"/>
      <c r="H69" s="85"/>
      <c r="I69" s="85"/>
    </row>
    <row r="70" spans="1:9" ht="15" outlineLevel="1" x14ac:dyDescent="0.2">
      <c r="A70" s="269" t="s">
        <v>80</v>
      </c>
      <c r="B70" s="270">
        <f t="shared" ref="B70:F70" si="16">B$71+B$77+B$79+B$88+B$89</f>
        <v>216449.10279367998</v>
      </c>
      <c r="C70" s="270">
        <f t="shared" si="16"/>
        <v>232069.07024202004</v>
      </c>
      <c r="D70" s="270">
        <f t="shared" si="16"/>
        <v>236134.89168031001</v>
      </c>
      <c r="E70" s="270">
        <f t="shared" si="16"/>
        <v>231756.99088461002</v>
      </c>
      <c r="F70" s="270">
        <f t="shared" si="16"/>
        <v>220303.63134255001</v>
      </c>
      <c r="G70" s="85"/>
      <c r="H70" s="85"/>
      <c r="I70" s="85"/>
    </row>
    <row r="71" spans="1:9" ht="12.75" outlineLevel="2" collapsed="1" x14ac:dyDescent="0.2">
      <c r="A71" s="168" t="s">
        <v>143</v>
      </c>
      <c r="B71" s="196">
        <f t="shared" ref="B71:E71" si="17">SUM(B$72:B$76)</f>
        <v>140833.80311661999</v>
      </c>
      <c r="C71" s="196">
        <f t="shared" si="17"/>
        <v>153455.44023684002</v>
      </c>
      <c r="D71" s="196">
        <f t="shared" si="17"/>
        <v>162602.18883142</v>
      </c>
      <c r="E71" s="196">
        <f t="shared" si="17"/>
        <v>160529.42095819002</v>
      </c>
      <c r="F71" s="196">
        <v>154567.99906462</v>
      </c>
      <c r="G71" s="85"/>
      <c r="H71" s="85"/>
      <c r="I71" s="85"/>
    </row>
    <row r="72" spans="1:9" ht="12.75" hidden="1" outlineLevel="3" x14ac:dyDescent="0.2">
      <c r="A72" s="34" t="s">
        <v>11</v>
      </c>
      <c r="B72" s="96">
        <v>456.63837268999998</v>
      </c>
      <c r="C72" s="96">
        <v>477.97529172999998</v>
      </c>
      <c r="D72" s="96">
        <v>516.84894581000003</v>
      </c>
      <c r="E72" s="96">
        <v>451.10630146</v>
      </c>
      <c r="F72" s="96">
        <v>404.86248533999998</v>
      </c>
      <c r="G72" s="85"/>
      <c r="H72" s="85"/>
      <c r="I72" s="85"/>
    </row>
    <row r="73" spans="1:9" ht="12.75" hidden="1" outlineLevel="3" x14ac:dyDescent="0.2">
      <c r="A73" s="34" t="s">
        <v>98</v>
      </c>
      <c r="B73" s="96">
        <v>3050.1432933199999</v>
      </c>
      <c r="C73" s="96">
        <v>9518.3667486300001</v>
      </c>
      <c r="D73" s="96">
        <v>7412.3609181399997</v>
      </c>
      <c r="E73" s="96">
        <v>7137.7718522200003</v>
      </c>
      <c r="F73" s="96">
        <v>6857.9311295500002</v>
      </c>
      <c r="G73" s="85"/>
      <c r="H73" s="85"/>
      <c r="I73" s="85"/>
    </row>
    <row r="74" spans="1:9" ht="12.75" hidden="1" outlineLevel="3" x14ac:dyDescent="0.2">
      <c r="A74" s="34" t="s">
        <v>78</v>
      </c>
      <c r="B74" s="96">
        <v>0</v>
      </c>
      <c r="C74" s="96">
        <v>0</v>
      </c>
      <c r="D74" s="96">
        <v>148.88030499999999</v>
      </c>
      <c r="E74" s="96">
        <v>148.44663499999999</v>
      </c>
      <c r="F74" s="96">
        <v>143.03429499999999</v>
      </c>
      <c r="G74" s="85"/>
      <c r="H74" s="85"/>
      <c r="I74" s="85"/>
    </row>
    <row r="75" spans="1:9" ht="12.75" hidden="1" outlineLevel="3" x14ac:dyDescent="0.2">
      <c r="A75" s="34" t="s">
        <v>67</v>
      </c>
      <c r="B75" s="96">
        <v>9418.9829975699995</v>
      </c>
      <c r="C75" s="96">
        <v>9922.7143563200007</v>
      </c>
      <c r="D75" s="96">
        <v>10801.159387469999</v>
      </c>
      <c r="E75" s="96">
        <v>10738.68801543</v>
      </c>
      <c r="F75" s="96">
        <v>10287.64808393</v>
      </c>
      <c r="G75" s="85"/>
      <c r="H75" s="85"/>
      <c r="I75" s="85"/>
    </row>
    <row r="76" spans="1:9" ht="12.75" hidden="1" outlineLevel="3" x14ac:dyDescent="0.2">
      <c r="A76" s="34" t="s">
        <v>94</v>
      </c>
      <c r="B76" s="96">
        <v>127908.03845304</v>
      </c>
      <c r="C76" s="96">
        <v>133536.38384016001</v>
      </c>
      <c r="D76" s="96">
        <v>143722.93927500001</v>
      </c>
      <c r="E76" s="96">
        <v>142053.40815408001</v>
      </c>
      <c r="F76" s="96">
        <v>136874.5230708</v>
      </c>
      <c r="G76" s="85"/>
      <c r="H76" s="85"/>
      <c r="I76" s="85"/>
    </row>
    <row r="77" spans="1:9" ht="12.75" outlineLevel="2" collapsed="1" x14ac:dyDescent="0.2">
      <c r="A77" s="168" t="s">
        <v>4</v>
      </c>
      <c r="B77" s="196">
        <f t="shared" ref="B77:E77" si="18">SUM(B$78:B$78)</f>
        <v>4679.0669948200002</v>
      </c>
      <c r="C77" s="196">
        <f t="shared" si="18"/>
        <v>4290.54578606</v>
      </c>
      <c r="D77" s="196">
        <f t="shared" si="18"/>
        <v>4615.1065842899998</v>
      </c>
      <c r="E77" s="196">
        <f t="shared" si="18"/>
        <v>4472.4396796700003</v>
      </c>
      <c r="F77" s="196">
        <v>4296.4751932899999</v>
      </c>
      <c r="G77" s="85"/>
      <c r="H77" s="85"/>
      <c r="I77" s="85"/>
    </row>
    <row r="78" spans="1:9" ht="12.75" hidden="1" outlineLevel="3" x14ac:dyDescent="0.2">
      <c r="A78" s="34" t="s">
        <v>103</v>
      </c>
      <c r="B78" s="96">
        <v>4679.0669948200002</v>
      </c>
      <c r="C78" s="96">
        <v>4290.54578606</v>
      </c>
      <c r="D78" s="96">
        <v>4615.1065842899998</v>
      </c>
      <c r="E78" s="96">
        <v>4472.4396796700003</v>
      </c>
      <c r="F78" s="96">
        <v>4296.4751932899999</v>
      </c>
      <c r="G78" s="85"/>
      <c r="H78" s="85"/>
      <c r="I78" s="85"/>
    </row>
    <row r="79" spans="1:9" ht="25.5" outlineLevel="2" collapsed="1" x14ac:dyDescent="0.2">
      <c r="A79" s="266" t="s">
        <v>22</v>
      </c>
      <c r="B79" s="196">
        <f t="shared" ref="B79:E79" si="19">SUM(B$80:B$87)</f>
        <v>68227.550551149994</v>
      </c>
      <c r="C79" s="196">
        <f t="shared" si="19"/>
        <v>71495.211779420002</v>
      </c>
      <c r="D79" s="196">
        <f t="shared" si="19"/>
        <v>65874.005242879997</v>
      </c>
      <c r="E79" s="196">
        <f t="shared" si="19"/>
        <v>63746.894540999994</v>
      </c>
      <c r="F79" s="196">
        <v>58540.593559419998</v>
      </c>
      <c r="G79" s="85"/>
      <c r="H79" s="85"/>
      <c r="I79" s="85"/>
    </row>
    <row r="80" spans="1:9" ht="12.75" hidden="1" outlineLevel="3" x14ac:dyDescent="0.2">
      <c r="A80" s="34" t="s">
        <v>66</v>
      </c>
      <c r="B80" s="96">
        <v>978.60044465999999</v>
      </c>
      <c r="C80" s="96">
        <v>1023.37652194</v>
      </c>
      <c r="D80" s="96">
        <v>0</v>
      </c>
      <c r="E80" s="96">
        <v>0</v>
      </c>
      <c r="F80" s="96">
        <v>0</v>
      </c>
      <c r="G80" s="85"/>
      <c r="H80" s="85"/>
      <c r="I80" s="85"/>
    </row>
    <row r="81" spans="1:9" ht="12.75" hidden="1" outlineLevel="3" x14ac:dyDescent="0.2">
      <c r="A81" s="34" t="s">
        <v>137</v>
      </c>
      <c r="B81" s="96">
        <v>2419.2672336000001</v>
      </c>
      <c r="C81" s="96">
        <v>2535.2983152000002</v>
      </c>
      <c r="D81" s="96">
        <v>2727.0824112</v>
      </c>
      <c r="E81" s="96">
        <v>2642.7800447999998</v>
      </c>
      <c r="F81" s="96">
        <v>0</v>
      </c>
      <c r="G81" s="85"/>
      <c r="H81" s="85"/>
      <c r="I81" s="85"/>
    </row>
    <row r="82" spans="1:9" ht="12.75" hidden="1" outlineLevel="3" x14ac:dyDescent="0.2">
      <c r="A82" s="34" t="s">
        <v>123</v>
      </c>
      <c r="B82" s="96">
        <v>1114.48297594</v>
      </c>
      <c r="C82" s="96">
        <v>1165.4763881399999</v>
      </c>
      <c r="D82" s="96">
        <v>1265.48258506</v>
      </c>
      <c r="E82" s="96">
        <v>1135.61675092</v>
      </c>
      <c r="F82" s="96">
        <v>1094.21235017</v>
      </c>
      <c r="G82" s="85"/>
      <c r="H82" s="85"/>
      <c r="I82" s="85"/>
    </row>
    <row r="83" spans="1:9" ht="12.75" hidden="1" outlineLevel="3" x14ac:dyDescent="0.2">
      <c r="A83" s="34" t="s">
        <v>155</v>
      </c>
      <c r="B83" s="96">
        <v>12000.333500000001</v>
      </c>
      <c r="C83" s="96">
        <v>12575.8845</v>
      </c>
      <c r="D83" s="96">
        <v>13527.1945</v>
      </c>
      <c r="E83" s="96">
        <v>13109.028</v>
      </c>
      <c r="F83" s="96">
        <v>12593.263999999999</v>
      </c>
      <c r="G83" s="85"/>
      <c r="H83" s="85"/>
      <c r="I83" s="85"/>
    </row>
    <row r="84" spans="1:9" ht="12.75" hidden="1" outlineLevel="3" x14ac:dyDescent="0.2">
      <c r="A84" s="34" t="s">
        <v>71</v>
      </c>
      <c r="B84" s="96">
        <v>1729.9680773600001</v>
      </c>
      <c r="C84" s="96">
        <v>1812.93950952</v>
      </c>
      <c r="D84" s="96">
        <v>1950.0803591199999</v>
      </c>
      <c r="E84" s="96">
        <v>1889.7974764799999</v>
      </c>
      <c r="F84" s="96">
        <v>1652.73996736</v>
      </c>
      <c r="G84" s="85"/>
      <c r="H84" s="85"/>
      <c r="I84" s="85"/>
    </row>
    <row r="85" spans="1:9" ht="12.75" hidden="1" outlineLevel="3" x14ac:dyDescent="0.2">
      <c r="A85" s="34" t="s">
        <v>74</v>
      </c>
      <c r="B85" s="96">
        <v>37252.00874664</v>
      </c>
      <c r="C85" s="96">
        <v>39038.661666419997</v>
      </c>
      <c r="D85" s="96">
        <v>41991.763631529997</v>
      </c>
      <c r="E85" s="96">
        <v>40693.671198049997</v>
      </c>
      <c r="F85" s="96">
        <v>39092.611940889998</v>
      </c>
      <c r="G85" s="85"/>
      <c r="H85" s="85"/>
      <c r="I85" s="85"/>
    </row>
    <row r="86" spans="1:9" ht="12.75" hidden="1" outlineLevel="3" x14ac:dyDescent="0.2">
      <c r="A86" s="34" t="s">
        <v>160</v>
      </c>
      <c r="B86" s="96">
        <v>3914.35878353</v>
      </c>
      <c r="C86" s="96">
        <v>4102.0963253399996</v>
      </c>
      <c r="D86" s="96">
        <v>4412.4017559699996</v>
      </c>
      <c r="E86" s="96">
        <v>4276.0010707499996</v>
      </c>
      <c r="F86" s="96">
        <v>4107.7653010000004</v>
      </c>
      <c r="G86" s="85"/>
      <c r="H86" s="85"/>
      <c r="I86" s="85"/>
    </row>
    <row r="87" spans="1:9" ht="12.75" hidden="1" outlineLevel="3" x14ac:dyDescent="0.2">
      <c r="A87" s="34" t="s">
        <v>31</v>
      </c>
      <c r="B87" s="96">
        <v>8818.5307894199996</v>
      </c>
      <c r="C87" s="96">
        <v>9241.4785528600005</v>
      </c>
      <c r="D87" s="96">
        <v>0</v>
      </c>
      <c r="E87" s="96">
        <v>0</v>
      </c>
      <c r="F87" s="96">
        <v>0</v>
      </c>
      <c r="G87" s="85"/>
      <c r="H87" s="85"/>
      <c r="I87" s="85"/>
    </row>
    <row r="88" spans="1:9" ht="12.75" outlineLevel="2" x14ac:dyDescent="0.2">
      <c r="A88" s="168" t="s">
        <v>144</v>
      </c>
      <c r="B88" s="196"/>
      <c r="C88" s="196"/>
      <c r="D88" s="196"/>
      <c r="E88" s="196"/>
      <c r="F88" s="196"/>
      <c r="G88" s="85"/>
      <c r="H88" s="85"/>
      <c r="I88" s="85"/>
    </row>
    <row r="89" spans="1:9" ht="12.75" outlineLevel="2" collapsed="1" x14ac:dyDescent="0.2">
      <c r="A89" s="168" t="s">
        <v>6</v>
      </c>
      <c r="B89" s="196">
        <f t="shared" ref="B89:E89" si="20">SUM(B$90:B$90)</f>
        <v>2708.68213109</v>
      </c>
      <c r="C89" s="196">
        <f t="shared" si="20"/>
        <v>2827.8724397000001</v>
      </c>
      <c r="D89" s="196">
        <f t="shared" si="20"/>
        <v>3043.5910217199998</v>
      </c>
      <c r="E89" s="196">
        <f t="shared" si="20"/>
        <v>3008.2357057499999</v>
      </c>
      <c r="F89" s="196">
        <v>2898.56352522</v>
      </c>
      <c r="G89" s="85"/>
      <c r="H89" s="85"/>
      <c r="I89" s="85"/>
    </row>
    <row r="90" spans="1:9" ht="12.75" hidden="1" outlineLevel="3" x14ac:dyDescent="0.2">
      <c r="A90" s="34" t="s">
        <v>94</v>
      </c>
      <c r="B90" s="96">
        <v>2708.68213109</v>
      </c>
      <c r="C90" s="96">
        <v>2827.8724397000001</v>
      </c>
      <c r="D90" s="96">
        <v>3043.5910217199998</v>
      </c>
      <c r="E90" s="96">
        <v>3008.2357057499999</v>
      </c>
      <c r="F90" s="96">
        <v>2898.56352522</v>
      </c>
      <c r="G90" s="85"/>
      <c r="H90" s="85"/>
      <c r="I90" s="85"/>
    </row>
    <row r="91" spans="1:9" x14ac:dyDescent="0.2">
      <c r="B91" s="136"/>
      <c r="C91" s="136"/>
      <c r="D91" s="136"/>
      <c r="E91" s="136"/>
      <c r="F91" s="136"/>
      <c r="G91" s="85"/>
      <c r="H91" s="85"/>
      <c r="I91" s="85"/>
    </row>
    <row r="92" spans="1:9" x14ac:dyDescent="0.2">
      <c r="B92" s="136"/>
      <c r="C92" s="136"/>
      <c r="D92" s="136"/>
      <c r="E92" s="136"/>
      <c r="F92" s="136"/>
      <c r="G92" s="85"/>
      <c r="H92" s="85"/>
      <c r="I92" s="85"/>
    </row>
    <row r="93" spans="1:9" x14ac:dyDescent="0.2">
      <c r="B93" s="136"/>
      <c r="C93" s="136"/>
      <c r="D93" s="136"/>
      <c r="E93" s="136"/>
      <c r="F93" s="136"/>
      <c r="G93" s="85"/>
      <c r="H93" s="85"/>
      <c r="I93" s="85"/>
    </row>
    <row r="94" spans="1:9" x14ac:dyDescent="0.2">
      <c r="B94" s="136"/>
      <c r="C94" s="136"/>
      <c r="D94" s="136"/>
      <c r="E94" s="136"/>
      <c r="F94" s="136"/>
      <c r="G94" s="85"/>
      <c r="H94" s="85"/>
      <c r="I94" s="85"/>
    </row>
    <row r="95" spans="1:9" x14ac:dyDescent="0.2">
      <c r="B95" s="136"/>
      <c r="C95" s="136"/>
      <c r="D95" s="136"/>
      <c r="E95" s="136"/>
      <c r="F95" s="136"/>
      <c r="G95" s="85"/>
      <c r="H95" s="85"/>
      <c r="I95" s="85"/>
    </row>
    <row r="96" spans="1:9" x14ac:dyDescent="0.2">
      <c r="B96" s="136"/>
      <c r="C96" s="136"/>
      <c r="D96" s="136"/>
      <c r="E96" s="136"/>
      <c r="F96" s="136"/>
      <c r="G96" s="85"/>
      <c r="H96" s="85"/>
      <c r="I96" s="85"/>
    </row>
    <row r="97" spans="2:9" x14ac:dyDescent="0.2">
      <c r="B97" s="136"/>
      <c r="C97" s="136"/>
      <c r="D97" s="136"/>
      <c r="E97" s="136"/>
      <c r="F97" s="136"/>
      <c r="G97" s="85"/>
      <c r="H97" s="85"/>
      <c r="I97" s="85"/>
    </row>
    <row r="98" spans="2:9" x14ac:dyDescent="0.2">
      <c r="B98" s="136"/>
      <c r="C98" s="136"/>
      <c r="D98" s="136"/>
      <c r="E98" s="136"/>
      <c r="F98" s="136"/>
      <c r="G98" s="85"/>
      <c r="H98" s="85"/>
      <c r="I98" s="85"/>
    </row>
    <row r="99" spans="2:9" x14ac:dyDescent="0.2">
      <c r="B99" s="136"/>
      <c r="C99" s="136"/>
      <c r="D99" s="136"/>
      <c r="E99" s="136"/>
      <c r="F99" s="136"/>
      <c r="G99" s="85"/>
      <c r="H99" s="85"/>
      <c r="I99" s="85"/>
    </row>
    <row r="100" spans="2:9" x14ac:dyDescent="0.2">
      <c r="B100" s="136"/>
      <c r="C100" s="136"/>
      <c r="D100" s="136"/>
      <c r="E100" s="136"/>
      <c r="F100" s="136"/>
      <c r="G100" s="85"/>
      <c r="H100" s="85"/>
      <c r="I100" s="85"/>
    </row>
    <row r="101" spans="2:9" x14ac:dyDescent="0.2">
      <c r="B101" s="136"/>
      <c r="C101" s="136"/>
      <c r="D101" s="136"/>
      <c r="E101" s="136"/>
      <c r="F101" s="136"/>
      <c r="G101" s="85"/>
      <c r="H101" s="85"/>
      <c r="I101" s="85"/>
    </row>
    <row r="102" spans="2:9" x14ac:dyDescent="0.2">
      <c r="B102" s="136"/>
      <c r="C102" s="136"/>
      <c r="D102" s="136"/>
      <c r="E102" s="136"/>
      <c r="F102" s="136"/>
      <c r="G102" s="85"/>
      <c r="H102" s="85"/>
      <c r="I102" s="85"/>
    </row>
    <row r="103" spans="2:9" x14ac:dyDescent="0.2">
      <c r="B103" s="136"/>
      <c r="C103" s="136"/>
      <c r="D103" s="136"/>
      <c r="E103" s="136"/>
      <c r="F103" s="136"/>
      <c r="G103" s="85"/>
      <c r="H103" s="85"/>
      <c r="I103" s="85"/>
    </row>
    <row r="104" spans="2:9" x14ac:dyDescent="0.2">
      <c r="B104" s="136"/>
      <c r="C104" s="136"/>
      <c r="D104" s="136"/>
      <c r="E104" s="136"/>
      <c r="F104" s="136"/>
      <c r="G104" s="85"/>
      <c r="H104" s="85"/>
      <c r="I104" s="85"/>
    </row>
    <row r="105" spans="2:9" x14ac:dyDescent="0.2">
      <c r="B105" s="136"/>
      <c r="C105" s="136"/>
      <c r="D105" s="136"/>
      <c r="E105" s="136"/>
      <c r="F105" s="136"/>
      <c r="G105" s="85"/>
      <c r="H105" s="85"/>
      <c r="I105" s="85"/>
    </row>
    <row r="106" spans="2:9" x14ac:dyDescent="0.2">
      <c r="B106" s="136"/>
      <c r="C106" s="136"/>
      <c r="D106" s="136"/>
      <c r="E106" s="136"/>
      <c r="F106" s="136"/>
      <c r="G106" s="85"/>
      <c r="H106" s="85"/>
      <c r="I106" s="85"/>
    </row>
    <row r="107" spans="2:9" x14ac:dyDescent="0.2">
      <c r="B107" s="136"/>
      <c r="C107" s="136"/>
      <c r="D107" s="136"/>
      <c r="E107" s="136"/>
      <c r="F107" s="136"/>
      <c r="G107" s="85"/>
      <c r="H107" s="85"/>
      <c r="I107" s="85"/>
    </row>
    <row r="108" spans="2:9" x14ac:dyDescent="0.2">
      <c r="B108" s="136"/>
      <c r="C108" s="136"/>
      <c r="D108" s="136"/>
      <c r="E108" s="136"/>
      <c r="F108" s="136"/>
      <c r="G108" s="85"/>
      <c r="H108" s="85"/>
      <c r="I108" s="85"/>
    </row>
    <row r="109" spans="2:9" x14ac:dyDescent="0.2">
      <c r="B109" s="136"/>
      <c r="C109" s="136"/>
      <c r="D109" s="136"/>
      <c r="E109" s="136"/>
      <c r="F109" s="136"/>
      <c r="G109" s="85"/>
      <c r="H109" s="85"/>
      <c r="I109" s="85"/>
    </row>
    <row r="110" spans="2:9" x14ac:dyDescent="0.2">
      <c r="B110" s="136"/>
      <c r="C110" s="136"/>
      <c r="D110" s="136"/>
      <c r="E110" s="136"/>
      <c r="F110" s="136"/>
      <c r="G110" s="85"/>
      <c r="H110" s="85"/>
      <c r="I110" s="85"/>
    </row>
    <row r="111" spans="2:9" x14ac:dyDescent="0.2">
      <c r="B111" s="136"/>
      <c r="C111" s="136"/>
      <c r="D111" s="136"/>
      <c r="E111" s="136"/>
      <c r="F111" s="136"/>
      <c r="G111" s="85"/>
      <c r="H111" s="85"/>
      <c r="I111" s="85"/>
    </row>
    <row r="112" spans="2:9" x14ac:dyDescent="0.2">
      <c r="B112" s="136"/>
      <c r="C112" s="136"/>
      <c r="D112" s="136"/>
      <c r="E112" s="136"/>
      <c r="F112" s="136"/>
      <c r="G112" s="85"/>
      <c r="H112" s="85"/>
      <c r="I112" s="85"/>
    </row>
    <row r="113" spans="2:9" x14ac:dyDescent="0.2">
      <c r="B113" s="136"/>
      <c r="C113" s="136"/>
      <c r="D113" s="136"/>
      <c r="E113" s="136"/>
      <c r="F113" s="136"/>
      <c r="G113" s="85"/>
      <c r="H113" s="85"/>
      <c r="I113" s="85"/>
    </row>
    <row r="114" spans="2:9" x14ac:dyDescent="0.2">
      <c r="B114" s="136"/>
      <c r="C114" s="136"/>
      <c r="D114" s="136"/>
      <c r="E114" s="136"/>
      <c r="F114" s="136"/>
      <c r="G114" s="85"/>
      <c r="H114" s="85"/>
      <c r="I114" s="85"/>
    </row>
    <row r="115" spans="2:9" x14ac:dyDescent="0.2">
      <c r="B115" s="136"/>
      <c r="C115" s="136"/>
      <c r="D115" s="136"/>
      <c r="E115" s="136"/>
      <c r="F115" s="136"/>
      <c r="G115" s="85"/>
      <c r="H115" s="85"/>
      <c r="I115" s="85"/>
    </row>
    <row r="116" spans="2:9" x14ac:dyDescent="0.2">
      <c r="B116" s="136"/>
      <c r="C116" s="136"/>
      <c r="D116" s="136"/>
      <c r="E116" s="136"/>
      <c r="F116" s="136"/>
      <c r="G116" s="85"/>
      <c r="H116" s="85"/>
      <c r="I116" s="85"/>
    </row>
    <row r="117" spans="2:9" x14ac:dyDescent="0.2">
      <c r="B117" s="136"/>
      <c r="C117" s="136"/>
      <c r="D117" s="136"/>
      <c r="E117" s="136"/>
      <c r="F117" s="136"/>
      <c r="G117" s="85"/>
      <c r="H117" s="85"/>
      <c r="I117" s="85"/>
    </row>
    <row r="118" spans="2:9" x14ac:dyDescent="0.2">
      <c r="B118" s="136"/>
      <c r="C118" s="136"/>
      <c r="D118" s="136"/>
      <c r="E118" s="136"/>
      <c r="F118" s="136"/>
      <c r="G118" s="85"/>
      <c r="H118" s="85"/>
      <c r="I118" s="85"/>
    </row>
    <row r="119" spans="2:9" x14ac:dyDescent="0.2">
      <c r="B119" s="136"/>
      <c r="C119" s="136"/>
      <c r="D119" s="136"/>
      <c r="E119" s="136"/>
      <c r="F119" s="136"/>
      <c r="G119" s="85"/>
      <c r="H119" s="85"/>
      <c r="I119" s="85"/>
    </row>
    <row r="120" spans="2:9" x14ac:dyDescent="0.2">
      <c r="B120" s="136"/>
      <c r="C120" s="136"/>
      <c r="D120" s="136"/>
      <c r="E120" s="136"/>
      <c r="F120" s="136"/>
      <c r="G120" s="85"/>
      <c r="H120" s="85"/>
      <c r="I120" s="85"/>
    </row>
    <row r="121" spans="2:9" x14ac:dyDescent="0.2">
      <c r="B121" s="136"/>
      <c r="C121" s="136"/>
      <c r="D121" s="136"/>
      <c r="E121" s="136"/>
      <c r="F121" s="136"/>
      <c r="G121" s="85"/>
      <c r="H121" s="85"/>
      <c r="I121" s="85"/>
    </row>
    <row r="122" spans="2:9" x14ac:dyDescent="0.2">
      <c r="B122" s="136"/>
      <c r="C122" s="136"/>
      <c r="D122" s="136"/>
      <c r="E122" s="136"/>
      <c r="F122" s="136"/>
      <c r="G122" s="85"/>
      <c r="H122" s="85"/>
      <c r="I122" s="85"/>
    </row>
    <row r="123" spans="2:9" x14ac:dyDescent="0.2">
      <c r="B123" s="136"/>
      <c r="C123" s="136"/>
      <c r="D123" s="136"/>
      <c r="E123" s="136"/>
      <c r="F123" s="136"/>
      <c r="G123" s="85"/>
      <c r="H123" s="85"/>
      <c r="I123" s="85"/>
    </row>
    <row r="124" spans="2:9" x14ac:dyDescent="0.2">
      <c r="B124" s="136"/>
      <c r="C124" s="136"/>
      <c r="D124" s="136"/>
      <c r="E124" s="136"/>
      <c r="F124" s="136"/>
      <c r="G124" s="85"/>
      <c r="H124" s="85"/>
      <c r="I124" s="85"/>
    </row>
    <row r="125" spans="2:9" x14ac:dyDescent="0.2">
      <c r="B125" s="136"/>
      <c r="C125" s="136"/>
      <c r="D125" s="136"/>
      <c r="E125" s="136"/>
      <c r="F125" s="136"/>
      <c r="G125" s="85"/>
      <c r="H125" s="85"/>
      <c r="I125" s="85"/>
    </row>
    <row r="126" spans="2:9" x14ac:dyDescent="0.2">
      <c r="B126" s="136"/>
      <c r="C126" s="136"/>
      <c r="D126" s="136"/>
      <c r="E126" s="136"/>
      <c r="F126" s="136"/>
      <c r="G126" s="85"/>
      <c r="H126" s="85"/>
      <c r="I126" s="85"/>
    </row>
    <row r="127" spans="2:9" x14ac:dyDescent="0.2">
      <c r="B127" s="136"/>
      <c r="C127" s="136"/>
      <c r="D127" s="136"/>
      <c r="E127" s="136"/>
      <c r="F127" s="136"/>
      <c r="G127" s="85"/>
      <c r="H127" s="85"/>
      <c r="I127" s="85"/>
    </row>
    <row r="128" spans="2:9" x14ac:dyDescent="0.2">
      <c r="B128" s="136"/>
      <c r="C128" s="136"/>
      <c r="D128" s="136"/>
      <c r="E128" s="136"/>
      <c r="F128" s="136"/>
      <c r="G128" s="85"/>
      <c r="H128" s="85"/>
      <c r="I128" s="85"/>
    </row>
    <row r="129" spans="2:9" x14ac:dyDescent="0.2">
      <c r="B129" s="136"/>
      <c r="C129" s="136"/>
      <c r="D129" s="136"/>
      <c r="E129" s="136"/>
      <c r="F129" s="136"/>
      <c r="G129" s="85"/>
      <c r="H129" s="85"/>
      <c r="I129" s="85"/>
    </row>
    <row r="130" spans="2:9" x14ac:dyDescent="0.2">
      <c r="B130" s="136"/>
      <c r="C130" s="136"/>
      <c r="D130" s="136"/>
      <c r="E130" s="136"/>
      <c r="F130" s="136"/>
      <c r="G130" s="85"/>
      <c r="H130" s="85"/>
      <c r="I130" s="85"/>
    </row>
    <row r="131" spans="2:9" x14ac:dyDescent="0.2">
      <c r="B131" s="136"/>
      <c r="C131" s="136"/>
      <c r="D131" s="136"/>
      <c r="E131" s="136"/>
      <c r="F131" s="136"/>
      <c r="G131" s="85"/>
      <c r="H131" s="85"/>
      <c r="I131" s="85"/>
    </row>
    <row r="132" spans="2:9" x14ac:dyDescent="0.2">
      <c r="B132" s="136"/>
      <c r="C132" s="136"/>
      <c r="D132" s="136"/>
      <c r="E132" s="136"/>
      <c r="F132" s="136"/>
      <c r="G132" s="85"/>
      <c r="H132" s="85"/>
      <c r="I132" s="85"/>
    </row>
    <row r="133" spans="2:9" x14ac:dyDescent="0.2">
      <c r="B133" s="136"/>
      <c r="C133" s="136"/>
      <c r="D133" s="136"/>
      <c r="E133" s="136"/>
      <c r="F133" s="136"/>
      <c r="G133" s="85"/>
      <c r="H133" s="85"/>
      <c r="I133" s="85"/>
    </row>
    <row r="134" spans="2:9" x14ac:dyDescent="0.2">
      <c r="B134" s="136"/>
      <c r="C134" s="136"/>
      <c r="D134" s="136"/>
      <c r="E134" s="136"/>
      <c r="F134" s="136"/>
      <c r="G134" s="85"/>
      <c r="H134" s="85"/>
      <c r="I134" s="85"/>
    </row>
    <row r="135" spans="2:9" x14ac:dyDescent="0.2">
      <c r="B135" s="136"/>
      <c r="C135" s="136"/>
      <c r="D135" s="136"/>
      <c r="E135" s="136"/>
      <c r="F135" s="136"/>
      <c r="G135" s="85"/>
      <c r="H135" s="85"/>
      <c r="I135" s="85"/>
    </row>
    <row r="136" spans="2:9" x14ac:dyDescent="0.2">
      <c r="B136" s="136"/>
      <c r="C136" s="136"/>
      <c r="D136" s="136"/>
      <c r="E136" s="136"/>
      <c r="F136" s="136"/>
      <c r="G136" s="85"/>
      <c r="H136" s="85"/>
      <c r="I136" s="85"/>
    </row>
    <row r="137" spans="2:9" x14ac:dyDescent="0.2">
      <c r="B137" s="136"/>
      <c r="C137" s="136"/>
      <c r="D137" s="136"/>
      <c r="E137" s="136"/>
      <c r="F137" s="136"/>
      <c r="G137" s="85"/>
      <c r="H137" s="85"/>
      <c r="I137" s="85"/>
    </row>
    <row r="138" spans="2:9" x14ac:dyDescent="0.2">
      <c r="B138" s="136"/>
      <c r="C138" s="136"/>
      <c r="D138" s="136"/>
      <c r="E138" s="136"/>
      <c r="F138" s="136"/>
      <c r="G138" s="85"/>
      <c r="H138" s="85"/>
      <c r="I138" s="85"/>
    </row>
    <row r="139" spans="2:9" x14ac:dyDescent="0.2">
      <c r="B139" s="136"/>
      <c r="C139" s="136"/>
      <c r="D139" s="136"/>
      <c r="E139" s="136"/>
      <c r="F139" s="136"/>
      <c r="G139" s="85"/>
      <c r="H139" s="85"/>
      <c r="I139" s="85"/>
    </row>
    <row r="140" spans="2:9" x14ac:dyDescent="0.2">
      <c r="B140" s="136"/>
      <c r="C140" s="136"/>
      <c r="D140" s="136"/>
      <c r="E140" s="136"/>
      <c r="F140" s="136"/>
      <c r="G140" s="85"/>
      <c r="H140" s="85"/>
      <c r="I140" s="85"/>
    </row>
    <row r="141" spans="2:9" x14ac:dyDescent="0.2">
      <c r="B141" s="136"/>
      <c r="C141" s="136"/>
      <c r="D141" s="136"/>
      <c r="E141" s="136"/>
      <c r="F141" s="136"/>
      <c r="G141" s="85"/>
      <c r="H141" s="85"/>
      <c r="I141" s="85"/>
    </row>
    <row r="142" spans="2:9" x14ac:dyDescent="0.2">
      <c r="B142" s="136"/>
      <c r="C142" s="136"/>
      <c r="D142" s="136"/>
      <c r="E142" s="136"/>
      <c r="F142" s="136"/>
      <c r="G142" s="85"/>
      <c r="H142" s="85"/>
      <c r="I142" s="85"/>
    </row>
    <row r="143" spans="2:9" x14ac:dyDescent="0.2">
      <c r="B143" s="136"/>
      <c r="C143" s="136"/>
      <c r="D143" s="136"/>
      <c r="E143" s="136"/>
      <c r="F143" s="136"/>
      <c r="G143" s="85"/>
      <c r="H143" s="85"/>
      <c r="I143" s="85"/>
    </row>
    <row r="144" spans="2:9" x14ac:dyDescent="0.2">
      <c r="B144" s="136"/>
      <c r="C144" s="136"/>
      <c r="D144" s="136"/>
      <c r="E144" s="136"/>
      <c r="F144" s="136"/>
      <c r="G144" s="85"/>
      <c r="H144" s="85"/>
      <c r="I144" s="85"/>
    </row>
    <row r="145" spans="2:9" x14ac:dyDescent="0.2">
      <c r="B145" s="136"/>
      <c r="C145" s="136"/>
      <c r="D145" s="136"/>
      <c r="E145" s="136"/>
      <c r="F145" s="136"/>
      <c r="G145" s="85"/>
      <c r="H145" s="85"/>
      <c r="I145" s="85"/>
    </row>
    <row r="146" spans="2:9" x14ac:dyDescent="0.2">
      <c r="B146" s="136"/>
      <c r="C146" s="136"/>
      <c r="D146" s="136"/>
      <c r="E146" s="136"/>
      <c r="F146" s="136"/>
      <c r="G146" s="85"/>
      <c r="H146" s="85"/>
      <c r="I146" s="85"/>
    </row>
    <row r="147" spans="2:9" x14ac:dyDescent="0.2">
      <c r="B147" s="136"/>
      <c r="C147" s="136"/>
      <c r="D147" s="136"/>
      <c r="E147" s="136"/>
      <c r="F147" s="136"/>
      <c r="G147" s="85"/>
      <c r="H147" s="85"/>
      <c r="I147" s="85"/>
    </row>
    <row r="148" spans="2:9" x14ac:dyDescent="0.2">
      <c r="B148" s="136"/>
      <c r="C148" s="136"/>
      <c r="D148" s="136"/>
      <c r="E148" s="136"/>
      <c r="F148" s="136"/>
      <c r="G148" s="85"/>
      <c r="H148" s="85"/>
      <c r="I148" s="85"/>
    </row>
    <row r="149" spans="2:9" x14ac:dyDescent="0.2">
      <c r="B149" s="136"/>
      <c r="C149" s="136"/>
      <c r="D149" s="136"/>
      <c r="E149" s="136"/>
      <c r="F149" s="136"/>
      <c r="G149" s="85"/>
      <c r="H149" s="85"/>
      <c r="I149" s="85"/>
    </row>
    <row r="150" spans="2:9" x14ac:dyDescent="0.2">
      <c r="B150" s="136"/>
      <c r="C150" s="136"/>
      <c r="D150" s="136"/>
      <c r="E150" s="136"/>
      <c r="F150" s="136"/>
      <c r="G150" s="85"/>
      <c r="H150" s="85"/>
      <c r="I150" s="85"/>
    </row>
    <row r="151" spans="2:9" x14ac:dyDescent="0.2">
      <c r="B151" s="136"/>
      <c r="C151" s="136"/>
      <c r="D151" s="136"/>
      <c r="E151" s="136"/>
      <c r="F151" s="136"/>
      <c r="G151" s="85"/>
      <c r="H151" s="85"/>
      <c r="I151" s="85"/>
    </row>
    <row r="152" spans="2:9" x14ac:dyDescent="0.2">
      <c r="B152" s="136"/>
      <c r="C152" s="136"/>
      <c r="D152" s="136"/>
      <c r="E152" s="136"/>
      <c r="F152" s="136"/>
      <c r="G152" s="85"/>
      <c r="H152" s="85"/>
      <c r="I152" s="85"/>
    </row>
    <row r="153" spans="2:9" x14ac:dyDescent="0.2">
      <c r="B153" s="136"/>
      <c r="C153" s="136"/>
      <c r="D153" s="136"/>
      <c r="E153" s="136"/>
      <c r="F153" s="136"/>
      <c r="G153" s="85"/>
      <c r="H153" s="85"/>
      <c r="I153" s="85"/>
    </row>
    <row r="154" spans="2:9" x14ac:dyDescent="0.2">
      <c r="B154" s="136"/>
      <c r="C154" s="136"/>
      <c r="D154" s="136"/>
      <c r="E154" s="136"/>
      <c r="F154" s="136"/>
      <c r="G154" s="85"/>
      <c r="H154" s="85"/>
      <c r="I154" s="85"/>
    </row>
    <row r="155" spans="2:9" x14ac:dyDescent="0.2">
      <c r="B155" s="136"/>
      <c r="C155" s="136"/>
      <c r="D155" s="136"/>
      <c r="E155" s="136"/>
      <c r="F155" s="136"/>
      <c r="G155" s="85"/>
      <c r="H155" s="85"/>
      <c r="I155" s="85"/>
    </row>
    <row r="156" spans="2:9" x14ac:dyDescent="0.2">
      <c r="B156" s="136"/>
      <c r="C156" s="136"/>
      <c r="D156" s="136"/>
      <c r="E156" s="136"/>
      <c r="F156" s="136"/>
      <c r="G156" s="85"/>
      <c r="H156" s="85"/>
      <c r="I156" s="85"/>
    </row>
    <row r="157" spans="2:9" x14ac:dyDescent="0.2">
      <c r="B157" s="136"/>
      <c r="C157" s="136"/>
      <c r="D157" s="136"/>
      <c r="E157" s="136"/>
      <c r="F157" s="136"/>
      <c r="G157" s="85"/>
      <c r="H157" s="85"/>
      <c r="I157" s="85"/>
    </row>
    <row r="158" spans="2:9" x14ac:dyDescent="0.2">
      <c r="B158" s="136"/>
      <c r="C158" s="136"/>
      <c r="D158" s="136"/>
      <c r="E158" s="136"/>
      <c r="F158" s="136"/>
      <c r="G158" s="85"/>
      <c r="H158" s="85"/>
      <c r="I158" s="85"/>
    </row>
    <row r="159" spans="2:9" x14ac:dyDescent="0.2">
      <c r="B159" s="136"/>
      <c r="C159" s="136"/>
      <c r="D159" s="136"/>
      <c r="E159" s="136"/>
      <c r="F159" s="136"/>
      <c r="G159" s="85"/>
      <c r="H159" s="85"/>
      <c r="I159" s="85"/>
    </row>
    <row r="160" spans="2:9" x14ac:dyDescent="0.2">
      <c r="B160" s="136"/>
      <c r="C160" s="136"/>
      <c r="D160" s="136"/>
      <c r="E160" s="136"/>
      <c r="F160" s="136"/>
      <c r="G160" s="85"/>
      <c r="H160" s="85"/>
      <c r="I160" s="85"/>
    </row>
    <row r="161" spans="2:9" x14ac:dyDescent="0.2">
      <c r="B161" s="136"/>
      <c r="C161" s="136"/>
      <c r="D161" s="136"/>
      <c r="E161" s="136"/>
      <c r="F161" s="136"/>
      <c r="G161" s="85"/>
      <c r="H161" s="85"/>
      <c r="I161" s="85"/>
    </row>
    <row r="162" spans="2:9" x14ac:dyDescent="0.2">
      <c r="B162" s="136"/>
      <c r="C162" s="136"/>
      <c r="D162" s="136"/>
      <c r="E162" s="136"/>
      <c r="F162" s="136"/>
      <c r="G162" s="85"/>
      <c r="H162" s="85"/>
      <c r="I162" s="85"/>
    </row>
    <row r="163" spans="2:9" x14ac:dyDescent="0.2">
      <c r="B163" s="136"/>
      <c r="C163" s="136"/>
      <c r="D163" s="136"/>
      <c r="E163" s="136"/>
      <c r="F163" s="136"/>
      <c r="G163" s="85"/>
      <c r="H163" s="85"/>
      <c r="I163" s="85"/>
    </row>
    <row r="164" spans="2:9" x14ac:dyDescent="0.2">
      <c r="B164" s="136"/>
      <c r="C164" s="136"/>
      <c r="D164" s="136"/>
      <c r="E164" s="136"/>
      <c r="F164" s="136"/>
      <c r="G164" s="85"/>
      <c r="H164" s="85"/>
      <c r="I164" s="85"/>
    </row>
    <row r="165" spans="2:9" x14ac:dyDescent="0.2">
      <c r="B165" s="136"/>
      <c r="C165" s="136"/>
      <c r="D165" s="136"/>
      <c r="E165" s="136"/>
      <c r="F165" s="136"/>
      <c r="G165" s="85"/>
      <c r="H165" s="85"/>
      <c r="I165" s="85"/>
    </row>
    <row r="166" spans="2:9" x14ac:dyDescent="0.2">
      <c r="B166" s="136"/>
      <c r="C166" s="136"/>
      <c r="D166" s="136"/>
      <c r="E166" s="136"/>
      <c r="F166" s="136"/>
      <c r="G166" s="85"/>
      <c r="H166" s="85"/>
      <c r="I166" s="85"/>
    </row>
    <row r="167" spans="2:9" x14ac:dyDescent="0.2">
      <c r="B167" s="136"/>
      <c r="C167" s="136"/>
      <c r="D167" s="136"/>
      <c r="E167" s="136"/>
      <c r="F167" s="136"/>
      <c r="G167" s="85"/>
      <c r="H167" s="85"/>
      <c r="I167" s="85"/>
    </row>
    <row r="168" spans="2:9" x14ac:dyDescent="0.2">
      <c r="B168" s="136"/>
      <c r="C168" s="136"/>
      <c r="D168" s="136"/>
      <c r="E168" s="136"/>
      <c r="F168" s="136"/>
      <c r="G168" s="85"/>
      <c r="H168" s="85"/>
      <c r="I168" s="85"/>
    </row>
    <row r="169" spans="2:9" x14ac:dyDescent="0.2">
      <c r="B169" s="136"/>
      <c r="C169" s="136"/>
      <c r="D169" s="136"/>
      <c r="E169" s="136"/>
      <c r="F169" s="136"/>
      <c r="G169" s="85"/>
      <c r="H169" s="85"/>
      <c r="I169" s="85"/>
    </row>
    <row r="170" spans="2:9" x14ac:dyDescent="0.2">
      <c r="B170" s="136"/>
      <c r="C170" s="136"/>
      <c r="D170" s="136"/>
      <c r="E170" s="136"/>
      <c r="F170" s="136"/>
      <c r="G170" s="85"/>
      <c r="H170" s="85"/>
      <c r="I170" s="85"/>
    </row>
    <row r="171" spans="2:9" x14ac:dyDescent="0.2">
      <c r="B171" s="136"/>
      <c r="C171" s="136"/>
      <c r="D171" s="136"/>
      <c r="E171" s="136"/>
      <c r="F171" s="136"/>
      <c r="G171" s="85"/>
      <c r="H171" s="85"/>
      <c r="I171" s="85"/>
    </row>
    <row r="172" spans="2:9" x14ac:dyDescent="0.2">
      <c r="B172" s="136"/>
      <c r="C172" s="136"/>
      <c r="D172" s="136"/>
      <c r="E172" s="136"/>
      <c r="F172" s="136"/>
      <c r="G172" s="85"/>
      <c r="H172" s="85"/>
      <c r="I172" s="85"/>
    </row>
    <row r="173" spans="2:9" x14ac:dyDescent="0.2">
      <c r="B173" s="136"/>
      <c r="C173" s="136"/>
      <c r="D173" s="136"/>
      <c r="E173" s="136"/>
      <c r="F173" s="136"/>
      <c r="G173" s="85"/>
      <c r="H173" s="85"/>
      <c r="I173" s="85"/>
    </row>
    <row r="174" spans="2:9" x14ac:dyDescent="0.2">
      <c r="B174" s="136"/>
      <c r="C174" s="136"/>
      <c r="D174" s="136"/>
      <c r="E174" s="136"/>
      <c r="F174" s="136"/>
      <c r="G174" s="85"/>
      <c r="H174" s="85"/>
      <c r="I174" s="85"/>
    </row>
    <row r="175" spans="2:9" x14ac:dyDescent="0.2">
      <c r="B175" s="136"/>
      <c r="C175" s="136"/>
      <c r="D175" s="136"/>
      <c r="E175" s="136"/>
      <c r="F175" s="136"/>
      <c r="G175" s="85"/>
      <c r="H175" s="85"/>
      <c r="I175" s="85"/>
    </row>
    <row r="176" spans="2:9" x14ac:dyDescent="0.2">
      <c r="B176" s="136"/>
      <c r="C176" s="136"/>
      <c r="D176" s="136"/>
      <c r="E176" s="136"/>
      <c r="F176" s="136"/>
      <c r="G176" s="85"/>
      <c r="H176" s="85"/>
      <c r="I176" s="85"/>
    </row>
    <row r="177" spans="2:9" x14ac:dyDescent="0.2">
      <c r="B177" s="136"/>
      <c r="C177" s="136"/>
      <c r="D177" s="136"/>
      <c r="E177" s="136"/>
      <c r="F177" s="136"/>
      <c r="G177" s="85"/>
      <c r="H177" s="85"/>
      <c r="I177" s="85"/>
    </row>
    <row r="178" spans="2:9" x14ac:dyDescent="0.2">
      <c r="B178" s="136"/>
      <c r="C178" s="136"/>
      <c r="D178" s="136"/>
      <c r="E178" s="136"/>
      <c r="F178" s="136"/>
      <c r="G178" s="85"/>
      <c r="H178" s="85"/>
      <c r="I178" s="85"/>
    </row>
    <row r="179" spans="2:9" x14ac:dyDescent="0.2">
      <c r="B179" s="136"/>
      <c r="C179" s="136"/>
      <c r="D179" s="136"/>
      <c r="E179" s="136"/>
      <c r="F179" s="136"/>
      <c r="G179" s="85"/>
      <c r="H179" s="85"/>
      <c r="I179" s="85"/>
    </row>
    <row r="180" spans="2:9" x14ac:dyDescent="0.2">
      <c r="B180" s="136"/>
      <c r="C180" s="136"/>
      <c r="D180" s="136"/>
      <c r="E180" s="136"/>
      <c r="F180" s="136"/>
      <c r="G180" s="85"/>
      <c r="H180" s="85"/>
      <c r="I180" s="85"/>
    </row>
  </sheetData>
  <mergeCells count="1">
    <mergeCell ref="A2:F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indexed="57"/>
    <outlinePr applyStyles="1" summaryBelow="0"/>
  </sheetPr>
  <dimension ref="A1:K180"/>
  <sheetViews>
    <sheetView workbookViewId="0">
      <selection activeCell="A5" sqref="A5"/>
    </sheetView>
  </sheetViews>
  <sheetFormatPr defaultRowHeight="11.25" outlineLevelRow="3" x14ac:dyDescent="0.2"/>
  <cols>
    <col min="1" max="1" width="79" style="71" customWidth="1"/>
    <col min="2" max="6" width="14.42578125" style="117" customWidth="1"/>
    <col min="7" max="16384" width="9.140625" style="71"/>
  </cols>
  <sheetData>
    <row r="1" spans="1:11" s="92" customFormat="1" ht="12.75" x14ac:dyDescent="0.2">
      <c r="B1" s="84"/>
      <c r="C1" s="84"/>
      <c r="D1" s="84"/>
      <c r="E1" s="84"/>
      <c r="F1" s="84"/>
    </row>
    <row r="2" spans="1:11" s="92" customFormat="1" ht="18.75" x14ac:dyDescent="0.2">
      <c r="A2" s="5" t="s">
        <v>185</v>
      </c>
      <c r="B2" s="5"/>
      <c r="C2" s="5"/>
      <c r="D2" s="5"/>
      <c r="E2" s="5"/>
      <c r="F2" s="5"/>
      <c r="G2" s="155"/>
      <c r="H2" s="155"/>
      <c r="I2" s="155"/>
      <c r="J2" s="155"/>
      <c r="K2" s="155"/>
    </row>
    <row r="3" spans="1:11" s="92" customFormat="1" ht="12.75" x14ac:dyDescent="0.2">
      <c r="A3" s="80"/>
      <c r="B3" s="84"/>
      <c r="C3" s="84"/>
      <c r="D3" s="84"/>
      <c r="E3" s="84"/>
      <c r="F3" s="84"/>
    </row>
    <row r="4" spans="1:11" s="29" customFormat="1" ht="12.75" x14ac:dyDescent="0.2">
      <c r="B4" s="21"/>
      <c r="C4" s="21"/>
      <c r="D4" s="21"/>
      <c r="E4" s="21"/>
      <c r="F4" s="21" t="str">
        <f>VALUSD</f>
        <v>млн. дол. США</v>
      </c>
    </row>
    <row r="5" spans="1:11" s="27" customFormat="1" ht="12.75" x14ac:dyDescent="0.2">
      <c r="A5" s="63"/>
      <c r="B5" s="199">
        <v>42369</v>
      </c>
      <c r="C5" s="199">
        <v>42400</v>
      </c>
      <c r="D5" s="199">
        <v>42429</v>
      </c>
      <c r="E5" s="199">
        <v>42460</v>
      </c>
      <c r="F5" s="199">
        <v>42490</v>
      </c>
    </row>
    <row r="6" spans="1:11" s="233" customFormat="1" ht="15.75" x14ac:dyDescent="0.2">
      <c r="A6" s="130" t="s">
        <v>172</v>
      </c>
      <c r="B6" s="70">
        <f t="shared" ref="B6:E6" si="0">B$7+B$54</f>
        <v>65505.686112320007</v>
      </c>
      <c r="C6" s="70">
        <f t="shared" si="0"/>
        <v>65427.59130349</v>
      </c>
      <c r="D6" s="70">
        <f t="shared" si="0"/>
        <v>64349.583056180003</v>
      </c>
      <c r="E6" s="70">
        <f t="shared" si="0"/>
        <v>65236.75923412</v>
      </c>
      <c r="F6" s="70">
        <v>67090.705344240007</v>
      </c>
    </row>
    <row r="7" spans="1:11" s="78" customFormat="1" ht="15" x14ac:dyDescent="0.2">
      <c r="A7" s="267" t="s">
        <v>75</v>
      </c>
      <c r="B7" s="268">
        <f t="shared" ref="B7:F7" si="1">B$8+B$32</f>
        <v>55593.105028710008</v>
      </c>
      <c r="C7" s="268">
        <f t="shared" si="1"/>
        <v>55359.936907720003</v>
      </c>
      <c r="D7" s="268">
        <f t="shared" si="1"/>
        <v>54847.053201540002</v>
      </c>
      <c r="E7" s="268">
        <f t="shared" si="1"/>
        <v>55598.087382320002</v>
      </c>
      <c r="F7" s="268">
        <f t="shared" si="1"/>
        <v>57527.329978680005</v>
      </c>
    </row>
    <row r="8" spans="1:11" s="31" customFormat="1" ht="15" outlineLevel="1" x14ac:dyDescent="0.2">
      <c r="A8" s="269" t="s">
        <v>51</v>
      </c>
      <c r="B8" s="270">
        <f t="shared" ref="B8:F8" si="2">B$9+B$30</f>
        <v>21166.125221090002</v>
      </c>
      <c r="C8" s="270">
        <f t="shared" si="2"/>
        <v>21010.688718429999</v>
      </c>
      <c r="D8" s="270">
        <f t="shared" si="2"/>
        <v>20126.796235790003</v>
      </c>
      <c r="E8" s="270">
        <f t="shared" si="2"/>
        <v>20309.302509890003</v>
      </c>
      <c r="F8" s="270">
        <f t="shared" si="2"/>
        <v>21730.409988299998</v>
      </c>
    </row>
    <row r="9" spans="1:11" s="94" customFormat="1" ht="12.75" outlineLevel="2" collapsed="1" x14ac:dyDescent="0.2">
      <c r="A9" s="244" t="s">
        <v>130</v>
      </c>
      <c r="B9" s="126">
        <f t="shared" ref="B9:E9" si="3">SUM(B$10:B$29)</f>
        <v>21055.917848520003</v>
      </c>
      <c r="C9" s="126">
        <f t="shared" si="3"/>
        <v>20905.52512337</v>
      </c>
      <c r="D9" s="126">
        <f t="shared" si="3"/>
        <v>20029.028348660002</v>
      </c>
      <c r="E9" s="126">
        <f t="shared" si="3"/>
        <v>20209.676995340003</v>
      </c>
      <c r="F9" s="126">
        <v>21626.704256429999</v>
      </c>
    </row>
    <row r="10" spans="1:11" s="190" customFormat="1" ht="12.75" hidden="1" outlineLevel="3" x14ac:dyDescent="0.2">
      <c r="A10" s="234" t="s">
        <v>53</v>
      </c>
      <c r="B10" s="146">
        <v>4.1098024500000001</v>
      </c>
      <c r="C10" s="146">
        <v>3.95996003</v>
      </c>
      <c r="D10" s="146">
        <v>3.6814729000000002</v>
      </c>
      <c r="E10" s="146">
        <v>3.7989086599999999</v>
      </c>
      <c r="F10" s="146">
        <v>3.9544950399999999</v>
      </c>
    </row>
    <row r="11" spans="1:11" ht="12.75" hidden="1" outlineLevel="3" x14ac:dyDescent="0.2">
      <c r="A11" s="34" t="s">
        <v>161</v>
      </c>
      <c r="B11" s="96">
        <v>2523.1991677199999</v>
      </c>
      <c r="C11" s="96">
        <v>2407.7218186499999</v>
      </c>
      <c r="D11" s="96">
        <v>2238.3969935800001</v>
      </c>
      <c r="E11" s="96">
        <v>2309.7998951899999</v>
      </c>
      <c r="F11" s="96">
        <v>2404.3990104099998</v>
      </c>
      <c r="G11" s="85"/>
      <c r="H11" s="85"/>
      <c r="I11" s="85"/>
    </row>
    <row r="12" spans="1:11" ht="12.75" hidden="1" outlineLevel="3" x14ac:dyDescent="0.2">
      <c r="A12" s="34" t="s">
        <v>45</v>
      </c>
      <c r="B12" s="96">
        <v>1620.07918365</v>
      </c>
      <c r="C12" s="96">
        <v>1545.9342441700001</v>
      </c>
      <c r="D12" s="96">
        <v>1437.2152703199999</v>
      </c>
      <c r="E12" s="96">
        <v>1483.06117737</v>
      </c>
      <c r="F12" s="96">
        <v>1543.80075726</v>
      </c>
      <c r="G12" s="85"/>
      <c r="H12" s="85"/>
      <c r="I12" s="85"/>
    </row>
    <row r="13" spans="1:11" ht="12.75" hidden="1" outlineLevel="3" x14ac:dyDescent="0.2">
      <c r="A13" s="34" t="s">
        <v>73</v>
      </c>
      <c r="B13" s="96">
        <v>345.14499999999998</v>
      </c>
      <c r="C13" s="96">
        <v>349.12086348999998</v>
      </c>
      <c r="D13" s="96">
        <v>348.84125792999998</v>
      </c>
      <c r="E13" s="96">
        <v>350.86624798000003</v>
      </c>
      <c r="F13" s="96">
        <v>374.92282406999999</v>
      </c>
      <c r="G13" s="85"/>
      <c r="H13" s="85"/>
      <c r="I13" s="85"/>
    </row>
    <row r="14" spans="1:11" ht="12.75" hidden="1" outlineLevel="3" x14ac:dyDescent="0.2">
      <c r="A14" s="34" t="s">
        <v>121</v>
      </c>
      <c r="B14" s="96">
        <v>62.49826307</v>
      </c>
      <c r="C14" s="96">
        <v>59.637952300000002</v>
      </c>
      <c r="D14" s="96">
        <v>55.443869020000001</v>
      </c>
      <c r="E14" s="96">
        <v>57.212479829999999</v>
      </c>
      <c r="F14" s="96">
        <v>59.555648159999997</v>
      </c>
      <c r="G14" s="85"/>
      <c r="H14" s="85"/>
      <c r="I14" s="85"/>
    </row>
    <row r="15" spans="1:11" ht="12.75" hidden="1" outlineLevel="3" x14ac:dyDescent="0.2">
      <c r="A15" s="34" t="s">
        <v>178</v>
      </c>
      <c r="B15" s="96">
        <v>109.06488557</v>
      </c>
      <c r="C15" s="96">
        <v>104.07339539</v>
      </c>
      <c r="D15" s="96">
        <v>96.754356569999999</v>
      </c>
      <c r="E15" s="96">
        <v>99.840735710000004</v>
      </c>
      <c r="F15" s="96">
        <v>103.92976753000001</v>
      </c>
      <c r="G15" s="85"/>
      <c r="H15" s="85"/>
      <c r="I15" s="85"/>
    </row>
    <row r="16" spans="1:11" ht="12.75" hidden="1" outlineLevel="3" x14ac:dyDescent="0.2">
      <c r="A16" s="34" t="s">
        <v>77</v>
      </c>
      <c r="B16" s="96">
        <v>135.41290332</v>
      </c>
      <c r="C16" s="96">
        <v>129.21556333000001</v>
      </c>
      <c r="D16" s="96">
        <v>120.12838287</v>
      </c>
      <c r="E16" s="96">
        <v>123.96037296</v>
      </c>
      <c r="F16" s="96">
        <v>129.03723769000001</v>
      </c>
      <c r="G16" s="85"/>
      <c r="H16" s="85"/>
      <c r="I16" s="85"/>
    </row>
    <row r="17" spans="1:9" ht="12.75" hidden="1" outlineLevel="3" x14ac:dyDescent="0.2">
      <c r="A17" s="34" t="s">
        <v>142</v>
      </c>
      <c r="B17" s="96">
        <v>660.34998111000004</v>
      </c>
      <c r="C17" s="96">
        <v>630.12824267999997</v>
      </c>
      <c r="D17" s="96">
        <v>585.81400600999996</v>
      </c>
      <c r="E17" s="96">
        <v>604.50095918</v>
      </c>
      <c r="F17" s="96">
        <v>629.25862588999996</v>
      </c>
      <c r="G17" s="85"/>
      <c r="H17" s="85"/>
      <c r="I17" s="85"/>
    </row>
    <row r="18" spans="1:9" ht="12.75" hidden="1" outlineLevel="3" x14ac:dyDescent="0.2">
      <c r="A18" s="34" t="s">
        <v>140</v>
      </c>
      <c r="B18" s="96">
        <v>43.704000389999997</v>
      </c>
      <c r="C18" s="96">
        <v>528.12500040999998</v>
      </c>
      <c r="D18" s="96">
        <v>528.53700069000001</v>
      </c>
      <c r="E18" s="96">
        <v>529.80900058999998</v>
      </c>
      <c r="F18" s="96">
        <v>484.51299999999998</v>
      </c>
      <c r="G18" s="85"/>
      <c r="H18" s="85"/>
      <c r="I18" s="85"/>
    </row>
    <row r="19" spans="1:9" ht="12.75" hidden="1" outlineLevel="3" x14ac:dyDescent="0.2">
      <c r="A19" s="34" t="s">
        <v>132</v>
      </c>
      <c r="B19" s="96">
        <v>912.90555955000002</v>
      </c>
      <c r="C19" s="96">
        <v>876.26246692999996</v>
      </c>
      <c r="D19" s="96">
        <v>1267.1299779000001</v>
      </c>
      <c r="E19" s="96">
        <v>1303.56598353</v>
      </c>
      <c r="F19" s="96">
        <v>1951.7774004800001</v>
      </c>
      <c r="G19" s="85"/>
      <c r="H19" s="85"/>
      <c r="I19" s="85"/>
    </row>
    <row r="20" spans="1:9" ht="12.75" hidden="1" outlineLevel="3" x14ac:dyDescent="0.2">
      <c r="A20" s="34" t="s">
        <v>136</v>
      </c>
      <c r="B20" s="96">
        <v>0</v>
      </c>
      <c r="C20" s="96">
        <v>0</v>
      </c>
      <c r="D20" s="96">
        <v>0</v>
      </c>
      <c r="E20" s="96">
        <v>0</v>
      </c>
      <c r="F20" s="96">
        <v>11.91112963</v>
      </c>
      <c r="G20" s="85"/>
      <c r="H20" s="85"/>
      <c r="I20" s="85"/>
    </row>
    <row r="21" spans="1:9" ht="12.75" hidden="1" outlineLevel="3" x14ac:dyDescent="0.2">
      <c r="A21" s="34" t="s">
        <v>0</v>
      </c>
      <c r="B21" s="96">
        <v>1807.33460988</v>
      </c>
      <c r="C21" s="96">
        <v>1446.0065132300001</v>
      </c>
      <c r="D21" s="96">
        <v>1430.63603259</v>
      </c>
      <c r="E21" s="96">
        <v>1114.91564537</v>
      </c>
      <c r="F21" s="96">
        <v>1357.74669999</v>
      </c>
      <c r="G21" s="85"/>
      <c r="H21" s="85"/>
      <c r="I21" s="85"/>
    </row>
    <row r="22" spans="1:9" ht="12.75" hidden="1" outlineLevel="3" x14ac:dyDescent="0.2">
      <c r="A22" s="34" t="s">
        <v>86</v>
      </c>
      <c r="B22" s="96">
        <v>160.20832754</v>
      </c>
      <c r="C22" s="96">
        <v>160.19879316999999</v>
      </c>
      <c r="D22" s="96">
        <v>160.1848129</v>
      </c>
      <c r="E22" s="96">
        <v>160.19070826999999</v>
      </c>
      <c r="F22" s="96">
        <v>160.19851883000001</v>
      </c>
      <c r="G22" s="85"/>
      <c r="H22" s="85"/>
      <c r="I22" s="85"/>
    </row>
    <row r="23" spans="1:9" ht="12.75" hidden="1" outlineLevel="3" x14ac:dyDescent="0.2">
      <c r="A23" s="34" t="s">
        <v>152</v>
      </c>
      <c r="B23" s="96">
        <v>6676.2232943400004</v>
      </c>
      <c r="C23" s="96">
        <v>6374.3339652100003</v>
      </c>
      <c r="D23" s="96">
        <v>5907.8641992900002</v>
      </c>
      <c r="E23" s="96">
        <v>6030.1439771400001</v>
      </c>
      <c r="F23" s="96">
        <v>6252.8321869600004</v>
      </c>
      <c r="G23" s="85"/>
      <c r="H23" s="85"/>
      <c r="I23" s="85"/>
    </row>
    <row r="24" spans="1:9" ht="12.75" hidden="1" outlineLevel="3" x14ac:dyDescent="0.2">
      <c r="A24" s="34" t="s">
        <v>40</v>
      </c>
      <c r="B24" s="96">
        <v>0</v>
      </c>
      <c r="C24" s="96">
        <v>1.9879317400000001</v>
      </c>
      <c r="D24" s="96">
        <v>1.8481289700000001</v>
      </c>
      <c r="E24" s="96">
        <v>4.9584149200000001</v>
      </c>
      <c r="F24" s="96">
        <v>32.954125320000003</v>
      </c>
      <c r="G24" s="85"/>
      <c r="H24" s="85"/>
      <c r="I24" s="85"/>
    </row>
    <row r="25" spans="1:9" ht="12.75" hidden="1" outlineLevel="3" x14ac:dyDescent="0.2">
      <c r="A25" s="34" t="s">
        <v>28</v>
      </c>
      <c r="B25" s="96">
        <v>1129.1352861099999</v>
      </c>
      <c r="C25" s="96">
        <v>1077.45900495</v>
      </c>
      <c r="D25" s="96">
        <v>1001.68590024</v>
      </c>
      <c r="E25" s="96">
        <v>1033.63880219</v>
      </c>
      <c r="F25" s="96">
        <v>1075.97204343</v>
      </c>
      <c r="G25" s="85"/>
      <c r="H25" s="85"/>
      <c r="I25" s="85"/>
    </row>
    <row r="26" spans="1:9" ht="12.75" hidden="1" outlineLevel="3" x14ac:dyDescent="0.2">
      <c r="A26" s="34" t="s">
        <v>108</v>
      </c>
      <c r="B26" s="96">
        <v>2025.9766530700001</v>
      </c>
      <c r="C26" s="96">
        <v>1933.2553109400001</v>
      </c>
      <c r="D26" s="96">
        <v>1797.2976953800001</v>
      </c>
      <c r="E26" s="96">
        <v>1854.6299161100001</v>
      </c>
      <c r="F26" s="96">
        <v>1776.33816776</v>
      </c>
      <c r="G26" s="85"/>
      <c r="H26" s="85"/>
      <c r="I26" s="85"/>
    </row>
    <row r="27" spans="1:9" ht="12.75" hidden="1" outlineLevel="3" x14ac:dyDescent="0.2">
      <c r="A27" s="34" t="s">
        <v>169</v>
      </c>
      <c r="B27" s="96">
        <v>1304.18033797</v>
      </c>
      <c r="C27" s="96">
        <v>1244.4929022599999</v>
      </c>
      <c r="D27" s="96">
        <v>1156.9730146300001</v>
      </c>
      <c r="E27" s="96">
        <v>1193.8794393999999</v>
      </c>
      <c r="F27" s="96">
        <v>1242.7754234199999</v>
      </c>
      <c r="G27" s="85"/>
      <c r="H27" s="85"/>
      <c r="I27" s="85"/>
    </row>
    <row r="28" spans="1:9" ht="12.75" hidden="1" outlineLevel="3" x14ac:dyDescent="0.2">
      <c r="A28" s="34" t="s">
        <v>2</v>
      </c>
      <c r="B28" s="96">
        <v>0</v>
      </c>
      <c r="C28" s="96">
        <v>0</v>
      </c>
      <c r="D28" s="96">
        <v>0</v>
      </c>
      <c r="E28" s="96">
        <v>0</v>
      </c>
      <c r="F28" s="96">
        <v>2.2512040000000001E-2</v>
      </c>
      <c r="G28" s="85"/>
      <c r="H28" s="85"/>
      <c r="I28" s="85"/>
    </row>
    <row r="29" spans="1:9" ht="12.75" hidden="1" outlineLevel="3" x14ac:dyDescent="0.2">
      <c r="A29" s="34" t="s">
        <v>57</v>
      </c>
      <c r="B29" s="96">
        <v>1536.3905927799999</v>
      </c>
      <c r="C29" s="96">
        <v>2033.6111944899999</v>
      </c>
      <c r="D29" s="96">
        <v>1890.59597687</v>
      </c>
      <c r="E29" s="96">
        <v>1950.9043309399999</v>
      </c>
      <c r="F29" s="96">
        <v>2030.8046825199999</v>
      </c>
      <c r="G29" s="85"/>
      <c r="H29" s="85"/>
      <c r="I29" s="85"/>
    </row>
    <row r="30" spans="1:9" ht="12.75" outlineLevel="2" collapsed="1" x14ac:dyDescent="0.2">
      <c r="A30" s="168" t="s">
        <v>8</v>
      </c>
      <c r="B30" s="196">
        <f t="shared" ref="B30:E30" si="4">SUM(B$31:B$31)</f>
        <v>110.20737257</v>
      </c>
      <c r="C30" s="196">
        <f t="shared" si="4"/>
        <v>105.16359506000001</v>
      </c>
      <c r="D30" s="196">
        <f t="shared" si="4"/>
        <v>97.767887130000005</v>
      </c>
      <c r="E30" s="196">
        <f t="shared" si="4"/>
        <v>99.625514550000005</v>
      </c>
      <c r="F30" s="196">
        <v>103.70573186999999</v>
      </c>
      <c r="G30" s="85"/>
      <c r="H30" s="85"/>
      <c r="I30" s="85"/>
    </row>
    <row r="31" spans="1:9" ht="12.75" hidden="1" outlineLevel="3" x14ac:dyDescent="0.2">
      <c r="A31" s="34" t="s">
        <v>97</v>
      </c>
      <c r="B31" s="96">
        <v>110.20737257</v>
      </c>
      <c r="C31" s="96">
        <v>105.16359506000001</v>
      </c>
      <c r="D31" s="96">
        <v>97.767887130000005</v>
      </c>
      <c r="E31" s="96">
        <v>99.625514550000005</v>
      </c>
      <c r="F31" s="96">
        <v>103.70573186999999</v>
      </c>
      <c r="G31" s="85"/>
      <c r="H31" s="85"/>
      <c r="I31" s="85"/>
    </row>
    <row r="32" spans="1:9" ht="15" outlineLevel="1" x14ac:dyDescent="0.2">
      <c r="A32" s="269" t="s">
        <v>80</v>
      </c>
      <c r="B32" s="270">
        <f t="shared" ref="B32:F32" si="5">B$33+B$40+B$46+B$48+B$52</f>
        <v>34426.979807620002</v>
      </c>
      <c r="C32" s="270">
        <f t="shared" si="5"/>
        <v>34349.248189290003</v>
      </c>
      <c r="D32" s="270">
        <f t="shared" si="5"/>
        <v>34720.256965749999</v>
      </c>
      <c r="E32" s="270">
        <f t="shared" si="5"/>
        <v>35288.784872429998</v>
      </c>
      <c r="F32" s="270">
        <f t="shared" si="5"/>
        <v>35796.919990380004</v>
      </c>
      <c r="G32" s="85"/>
      <c r="H32" s="85"/>
      <c r="I32" s="85"/>
    </row>
    <row r="33" spans="1:9" ht="12.75" outlineLevel="2" collapsed="1" x14ac:dyDescent="0.2">
      <c r="A33" s="168" t="s">
        <v>143</v>
      </c>
      <c r="B33" s="196">
        <f t="shared" ref="B33:E33" si="6">SUM(B$34:B$39)</f>
        <v>14059.99637889</v>
      </c>
      <c r="C33" s="196">
        <f t="shared" si="6"/>
        <v>13990.078145400001</v>
      </c>
      <c r="D33" s="196">
        <f t="shared" si="6"/>
        <v>14018.65264058</v>
      </c>
      <c r="E33" s="196">
        <f t="shared" si="6"/>
        <v>14209.318265079999</v>
      </c>
      <c r="F33" s="196">
        <v>14251.86646186</v>
      </c>
      <c r="G33" s="85"/>
      <c r="H33" s="85"/>
      <c r="I33" s="85"/>
    </row>
    <row r="34" spans="1:9" ht="12.75" hidden="1" outlineLevel="3" x14ac:dyDescent="0.2">
      <c r="A34" s="34" t="s">
        <v>29</v>
      </c>
      <c r="B34" s="96">
        <v>2414.6460216999999</v>
      </c>
      <c r="C34" s="96">
        <v>2409.5630227900001</v>
      </c>
      <c r="D34" s="96">
        <v>2432.3260381199998</v>
      </c>
      <c r="E34" s="96">
        <v>2502.6040324999999</v>
      </c>
      <c r="F34" s="96">
        <v>2510.1180436599998</v>
      </c>
      <c r="G34" s="85"/>
      <c r="H34" s="85"/>
      <c r="I34" s="85"/>
    </row>
    <row r="35" spans="1:9" ht="12.75" hidden="1" outlineLevel="3" x14ac:dyDescent="0.2">
      <c r="A35" s="34" t="s">
        <v>98</v>
      </c>
      <c r="B35" s="96">
        <v>582.92959400999996</v>
      </c>
      <c r="C35" s="96">
        <v>585.26213554000003</v>
      </c>
      <c r="D35" s="96">
        <v>591.01053108999997</v>
      </c>
      <c r="E35" s="96">
        <v>607.69416908999995</v>
      </c>
      <c r="F35" s="96">
        <v>619.33635807999997</v>
      </c>
      <c r="G35" s="85"/>
      <c r="H35" s="85"/>
      <c r="I35" s="85"/>
    </row>
    <row r="36" spans="1:9" ht="12.75" hidden="1" outlineLevel="3" x14ac:dyDescent="0.2">
      <c r="A36" s="34" t="s">
        <v>78</v>
      </c>
      <c r="B36" s="96">
        <v>522.07487058000004</v>
      </c>
      <c r="C36" s="96">
        <v>520.97586643</v>
      </c>
      <c r="D36" s="96">
        <v>519.32141300000001</v>
      </c>
      <c r="E36" s="96">
        <v>534.32633698999996</v>
      </c>
      <c r="F36" s="96">
        <v>538.20223959999998</v>
      </c>
      <c r="G36" s="85"/>
      <c r="H36" s="85"/>
      <c r="I36" s="85"/>
    </row>
    <row r="37" spans="1:9" ht="12.75" hidden="1" outlineLevel="3" x14ac:dyDescent="0.2">
      <c r="A37" s="34" t="s">
        <v>67</v>
      </c>
      <c r="B37" s="96">
        <v>5197.6524570499996</v>
      </c>
      <c r="C37" s="96">
        <v>5151.7600067000003</v>
      </c>
      <c r="D37" s="96">
        <v>5150.3239540799996</v>
      </c>
      <c r="E37" s="96">
        <v>5132.9939155100001</v>
      </c>
      <c r="F37" s="96">
        <v>5136.1897376099996</v>
      </c>
      <c r="G37" s="85"/>
      <c r="H37" s="85"/>
      <c r="I37" s="85"/>
    </row>
    <row r="38" spans="1:9" ht="12.75" hidden="1" outlineLevel="3" x14ac:dyDescent="0.2">
      <c r="A38" s="34" t="s">
        <v>94</v>
      </c>
      <c r="B38" s="96">
        <v>5341.8389230499997</v>
      </c>
      <c r="C38" s="96">
        <v>5321.6626014399999</v>
      </c>
      <c r="D38" s="96">
        <v>5324.8161917899997</v>
      </c>
      <c r="E38" s="96">
        <v>5430.8452984899995</v>
      </c>
      <c r="F38" s="96">
        <v>5447.1655704100003</v>
      </c>
      <c r="G38" s="85"/>
      <c r="H38" s="85"/>
      <c r="I38" s="85"/>
    </row>
    <row r="39" spans="1:9" ht="12.75" hidden="1" outlineLevel="3" x14ac:dyDescent="0.2">
      <c r="A39" s="34" t="s">
        <v>23</v>
      </c>
      <c r="B39" s="96">
        <v>0.85451250000000001</v>
      </c>
      <c r="C39" s="96">
        <v>0.85451250000000001</v>
      </c>
      <c r="D39" s="96">
        <v>0.85451250000000001</v>
      </c>
      <c r="E39" s="96">
        <v>0.85451250000000001</v>
      </c>
      <c r="F39" s="96">
        <v>0.85451250000000001</v>
      </c>
      <c r="G39" s="85"/>
      <c r="H39" s="85"/>
      <c r="I39" s="85"/>
    </row>
    <row r="40" spans="1:9" ht="12.75" outlineLevel="2" collapsed="1" x14ac:dyDescent="0.2">
      <c r="A40" s="168" t="s">
        <v>4</v>
      </c>
      <c r="B40" s="196">
        <f t="shared" ref="B40:E40" si="7">SUM(B$41:B$45)</f>
        <v>1362.81742308</v>
      </c>
      <c r="C40" s="196">
        <f t="shared" si="7"/>
        <v>1361.4314528300001</v>
      </c>
      <c r="D40" s="196">
        <f t="shared" si="7"/>
        <v>1387.0916109900002</v>
      </c>
      <c r="E40" s="196">
        <f t="shared" si="7"/>
        <v>1731.1760134600004</v>
      </c>
      <c r="F40" s="196">
        <v>1766.4358332100001</v>
      </c>
      <c r="G40" s="85"/>
      <c r="H40" s="85"/>
      <c r="I40" s="85"/>
    </row>
    <row r="41" spans="1:9" ht="12.75" hidden="1" outlineLevel="3" x14ac:dyDescent="0.2">
      <c r="A41" s="34" t="s">
        <v>103</v>
      </c>
      <c r="B41" s="96">
        <v>288.07592721999998</v>
      </c>
      <c r="C41" s="96">
        <v>283.98775449999999</v>
      </c>
      <c r="D41" s="96">
        <v>295.28473179999997</v>
      </c>
      <c r="E41" s="96">
        <v>306.98745932000003</v>
      </c>
      <c r="F41" s="96">
        <v>318.55279139999999</v>
      </c>
      <c r="G41" s="85"/>
      <c r="H41" s="85"/>
      <c r="I41" s="85"/>
    </row>
    <row r="42" spans="1:9" ht="12.75" hidden="1" outlineLevel="3" x14ac:dyDescent="0.2">
      <c r="A42" s="34" t="s">
        <v>37</v>
      </c>
      <c r="B42" s="96">
        <v>226.16820203</v>
      </c>
      <c r="C42" s="96">
        <v>225.69210212999999</v>
      </c>
      <c r="D42" s="96">
        <v>227.82420357000001</v>
      </c>
      <c r="E42" s="96">
        <v>234.40680304</v>
      </c>
      <c r="F42" s="96">
        <v>235.11060409000001</v>
      </c>
      <c r="G42" s="85"/>
      <c r="H42" s="85"/>
      <c r="I42" s="85"/>
    </row>
    <row r="43" spans="1:9" ht="12.75" hidden="1" outlineLevel="3" x14ac:dyDescent="0.2">
      <c r="A43" s="34" t="s">
        <v>9</v>
      </c>
      <c r="B43" s="96">
        <v>605.85586000000001</v>
      </c>
      <c r="C43" s="96">
        <v>605.85586000000001</v>
      </c>
      <c r="D43" s="96">
        <v>605.85586000000001</v>
      </c>
      <c r="E43" s="96">
        <v>605.85586000000001</v>
      </c>
      <c r="F43" s="96">
        <v>605.85586000000001</v>
      </c>
      <c r="G43" s="85"/>
      <c r="H43" s="85"/>
      <c r="I43" s="85"/>
    </row>
    <row r="44" spans="1:9" ht="12.75" hidden="1" outlineLevel="3" x14ac:dyDescent="0.2">
      <c r="A44" s="34" t="s">
        <v>99</v>
      </c>
      <c r="B44" s="96">
        <v>9.0219974300000008</v>
      </c>
      <c r="C44" s="96">
        <v>9.0219974300000008</v>
      </c>
      <c r="D44" s="96">
        <v>9.0219974300000008</v>
      </c>
      <c r="E44" s="96">
        <v>9.0219974300000008</v>
      </c>
      <c r="F44" s="96">
        <v>9.0219974300000008</v>
      </c>
      <c r="G44" s="85"/>
      <c r="H44" s="85"/>
      <c r="I44" s="85"/>
    </row>
    <row r="45" spans="1:9" ht="12.75" hidden="1" outlineLevel="3" x14ac:dyDescent="0.2">
      <c r="A45" s="34" t="s">
        <v>104</v>
      </c>
      <c r="B45" s="96">
        <v>233.69543640000001</v>
      </c>
      <c r="C45" s="96">
        <v>236.87373876999999</v>
      </c>
      <c r="D45" s="96">
        <v>249.10481819</v>
      </c>
      <c r="E45" s="96">
        <v>574.90389367</v>
      </c>
      <c r="F45" s="96">
        <v>597.89458029000002</v>
      </c>
      <c r="G45" s="85"/>
      <c r="H45" s="85"/>
      <c r="I45" s="85"/>
    </row>
    <row r="46" spans="1:9" ht="25.5" outlineLevel="2" collapsed="1" x14ac:dyDescent="0.2">
      <c r="A46" s="266" t="s">
        <v>22</v>
      </c>
      <c r="B46" s="196">
        <f t="shared" ref="B46:E46" si="8">SUM(B$47:B$47)</f>
        <v>5.5863759999999998E-2</v>
      </c>
      <c r="C46" s="196">
        <f t="shared" si="8"/>
        <v>5.5746169999999998E-2</v>
      </c>
      <c r="D46" s="196">
        <f t="shared" si="8"/>
        <v>5.6272799999999998E-2</v>
      </c>
      <c r="E46" s="196">
        <f t="shared" si="8"/>
        <v>5.7898709999999999E-2</v>
      </c>
      <c r="F46" s="196">
        <v>5.8072550000000001E-2</v>
      </c>
      <c r="G46" s="85"/>
      <c r="H46" s="85"/>
      <c r="I46" s="85"/>
    </row>
    <row r="47" spans="1:9" ht="12.75" hidden="1" outlineLevel="3" x14ac:dyDescent="0.2">
      <c r="A47" s="34" t="s">
        <v>76</v>
      </c>
      <c r="B47" s="96">
        <v>5.5863759999999998E-2</v>
      </c>
      <c r="C47" s="96">
        <v>5.5746169999999998E-2</v>
      </c>
      <c r="D47" s="96">
        <v>5.6272799999999998E-2</v>
      </c>
      <c r="E47" s="96">
        <v>5.7898709999999999E-2</v>
      </c>
      <c r="F47" s="96">
        <v>5.8072550000000001E-2</v>
      </c>
      <c r="G47" s="85"/>
      <c r="H47" s="85"/>
      <c r="I47" s="85"/>
    </row>
    <row r="48" spans="1:9" ht="12.75" outlineLevel="2" collapsed="1" x14ac:dyDescent="0.2">
      <c r="A48" s="168" t="s">
        <v>144</v>
      </c>
      <c r="B48" s="196">
        <f t="shared" ref="B48:E48" si="9">SUM(B$49:B$51)</f>
        <v>17302.433000000001</v>
      </c>
      <c r="C48" s="196">
        <f t="shared" si="9"/>
        <v>17302.433000000001</v>
      </c>
      <c r="D48" s="196">
        <f t="shared" si="9"/>
        <v>17618.201999999997</v>
      </c>
      <c r="E48" s="196">
        <f t="shared" si="9"/>
        <v>17618.201999999997</v>
      </c>
      <c r="F48" s="196">
        <v>18043.330000000002</v>
      </c>
      <c r="G48" s="85"/>
      <c r="H48" s="85"/>
      <c r="I48" s="85"/>
    </row>
    <row r="49" spans="1:9" ht="12.75" hidden="1" outlineLevel="3" x14ac:dyDescent="0.2">
      <c r="A49" s="34" t="s">
        <v>120</v>
      </c>
      <c r="B49" s="96">
        <v>3000</v>
      </c>
      <c r="C49" s="96">
        <v>3000</v>
      </c>
      <c r="D49" s="96">
        <v>3000</v>
      </c>
      <c r="E49" s="96">
        <v>3000</v>
      </c>
      <c r="F49" s="96">
        <v>3000</v>
      </c>
      <c r="G49" s="85"/>
      <c r="H49" s="85"/>
      <c r="I49" s="85"/>
    </row>
    <row r="50" spans="1:9" ht="12.75" hidden="1" outlineLevel="3" x14ac:dyDescent="0.2">
      <c r="A50" s="34" t="s">
        <v>122</v>
      </c>
      <c r="B50" s="96">
        <v>1000</v>
      </c>
      <c r="C50" s="96">
        <v>1000</v>
      </c>
      <c r="D50" s="96">
        <v>1000</v>
      </c>
      <c r="E50" s="96">
        <v>1000</v>
      </c>
      <c r="F50" s="96">
        <v>1000</v>
      </c>
      <c r="G50" s="85"/>
      <c r="H50" s="85"/>
      <c r="I50" s="85"/>
    </row>
    <row r="51" spans="1:9" ht="12.75" hidden="1" outlineLevel="3" x14ac:dyDescent="0.2">
      <c r="A51" s="34" t="s">
        <v>126</v>
      </c>
      <c r="B51" s="96">
        <v>13302.433000000001</v>
      </c>
      <c r="C51" s="96">
        <v>13302.433000000001</v>
      </c>
      <c r="D51" s="96">
        <v>13618.201999999999</v>
      </c>
      <c r="E51" s="96">
        <v>13618.201999999999</v>
      </c>
      <c r="F51" s="96">
        <v>14043.33</v>
      </c>
      <c r="G51" s="85"/>
      <c r="H51" s="85"/>
      <c r="I51" s="85"/>
    </row>
    <row r="52" spans="1:9" ht="12.75" outlineLevel="2" collapsed="1" x14ac:dyDescent="0.2">
      <c r="A52" s="168" t="s">
        <v>6</v>
      </c>
      <c r="B52" s="196">
        <f t="shared" ref="B52:E52" si="10">SUM(B$53:B$53)</f>
        <v>1701.67714189</v>
      </c>
      <c r="C52" s="196">
        <f t="shared" si="10"/>
        <v>1695.2498448900001</v>
      </c>
      <c r="D52" s="196">
        <f t="shared" si="10"/>
        <v>1696.2544413799999</v>
      </c>
      <c r="E52" s="196">
        <f t="shared" si="10"/>
        <v>1730.0306951800001</v>
      </c>
      <c r="F52" s="196">
        <v>1735.22962276</v>
      </c>
      <c r="G52" s="85"/>
      <c r="H52" s="85"/>
      <c r="I52" s="85"/>
    </row>
    <row r="53" spans="1:9" ht="12.75" hidden="1" outlineLevel="3" x14ac:dyDescent="0.2">
      <c r="A53" s="34" t="s">
        <v>94</v>
      </c>
      <c r="B53" s="96">
        <v>1701.67714189</v>
      </c>
      <c r="C53" s="96">
        <v>1695.2498448900001</v>
      </c>
      <c r="D53" s="96">
        <v>1696.2544413799999</v>
      </c>
      <c r="E53" s="96">
        <v>1730.0306951800001</v>
      </c>
      <c r="F53" s="96">
        <v>1735.22962276</v>
      </c>
      <c r="G53" s="85"/>
      <c r="H53" s="85"/>
      <c r="I53" s="85"/>
    </row>
    <row r="54" spans="1:9" ht="15" x14ac:dyDescent="0.2">
      <c r="A54" s="267" t="s">
        <v>113</v>
      </c>
      <c r="B54" s="268">
        <f t="shared" ref="B54:F54" si="11">B$55+B$70</f>
        <v>9912.5810836100009</v>
      </c>
      <c r="C54" s="268">
        <f t="shared" si="11"/>
        <v>10067.65439577</v>
      </c>
      <c r="D54" s="268">
        <f t="shared" si="11"/>
        <v>9502.5298546400008</v>
      </c>
      <c r="E54" s="268">
        <f t="shared" si="11"/>
        <v>9638.6718517999998</v>
      </c>
      <c r="F54" s="268">
        <f t="shared" si="11"/>
        <v>9563.3753655599994</v>
      </c>
      <c r="G54" s="85"/>
      <c r="H54" s="85"/>
      <c r="I54" s="85"/>
    </row>
    <row r="55" spans="1:9" ht="15" outlineLevel="1" x14ac:dyDescent="0.2">
      <c r="A55" s="269" t="s">
        <v>51</v>
      </c>
      <c r="B55" s="270">
        <f t="shared" ref="B55:F55" si="12">B$56+B$64+B$68</f>
        <v>894.11910529999989</v>
      </c>
      <c r="C55" s="270">
        <f t="shared" si="12"/>
        <v>840.90496744000006</v>
      </c>
      <c r="D55" s="270">
        <f t="shared" si="12"/>
        <v>774.37518514999988</v>
      </c>
      <c r="E55" s="270">
        <f t="shared" si="12"/>
        <v>799.07707465999999</v>
      </c>
      <c r="F55" s="270">
        <f t="shared" si="12"/>
        <v>816.49166080999998</v>
      </c>
      <c r="G55" s="85"/>
      <c r="H55" s="85"/>
      <c r="I55" s="85"/>
    </row>
    <row r="56" spans="1:9" ht="12.75" outlineLevel="2" collapsed="1" x14ac:dyDescent="0.2">
      <c r="A56" s="168" t="s">
        <v>130</v>
      </c>
      <c r="B56" s="196">
        <f t="shared" ref="B56:E56" si="13">SUM(B$57:B$63)</f>
        <v>683.31482615999994</v>
      </c>
      <c r="C56" s="196">
        <f t="shared" si="13"/>
        <v>652.04207309000003</v>
      </c>
      <c r="D56" s="196">
        <f t="shared" si="13"/>
        <v>598.79421411999999</v>
      </c>
      <c r="E56" s="196">
        <f t="shared" si="13"/>
        <v>617.89522459</v>
      </c>
      <c r="F56" s="196">
        <v>643.20146070999999</v>
      </c>
      <c r="G56" s="85"/>
      <c r="H56" s="85"/>
      <c r="I56" s="85"/>
    </row>
    <row r="57" spans="1:9" ht="12.75" hidden="1" outlineLevel="3" x14ac:dyDescent="0.2">
      <c r="A57" s="34" t="s">
        <v>154</v>
      </c>
      <c r="B57" s="96">
        <v>4.8331999999999997E-4</v>
      </c>
      <c r="C57" s="96">
        <v>4.6119999999999999E-4</v>
      </c>
      <c r="D57" s="96">
        <v>4.2876999999999998E-4</v>
      </c>
      <c r="E57" s="96">
        <v>4.4244E-4</v>
      </c>
      <c r="F57" s="96">
        <v>4.6055999999999999E-4</v>
      </c>
      <c r="G57" s="85"/>
      <c r="H57" s="85"/>
      <c r="I57" s="85"/>
    </row>
    <row r="58" spans="1:9" ht="12.75" hidden="1" outlineLevel="3" x14ac:dyDescent="0.2">
      <c r="A58" s="34" t="s">
        <v>47</v>
      </c>
      <c r="B58" s="96">
        <v>41.665508709999997</v>
      </c>
      <c r="C58" s="96">
        <v>39.758634870000002</v>
      </c>
      <c r="D58" s="96">
        <v>36.962579339999998</v>
      </c>
      <c r="E58" s="96">
        <v>38.141653220000002</v>
      </c>
      <c r="F58" s="96">
        <v>39.703765439999998</v>
      </c>
      <c r="G58" s="85"/>
      <c r="H58" s="85"/>
      <c r="I58" s="85"/>
    </row>
    <row r="59" spans="1:9" ht="12.75" hidden="1" outlineLevel="3" x14ac:dyDescent="0.2">
      <c r="A59" s="34" t="s">
        <v>52</v>
      </c>
      <c r="B59" s="96">
        <v>124.99652613000001</v>
      </c>
      <c r="C59" s="96">
        <v>119.27590461</v>
      </c>
      <c r="D59" s="96">
        <v>110.88773802</v>
      </c>
      <c r="E59" s="96">
        <v>114.42495966</v>
      </c>
      <c r="F59" s="96">
        <v>119.11129631999999</v>
      </c>
      <c r="G59" s="85"/>
      <c r="H59" s="85"/>
      <c r="I59" s="85"/>
    </row>
    <row r="60" spans="1:9" ht="12.75" hidden="1" outlineLevel="3" x14ac:dyDescent="0.2">
      <c r="A60" s="34" t="s">
        <v>180</v>
      </c>
      <c r="B60" s="96">
        <v>133.32962782999999</v>
      </c>
      <c r="C60" s="96">
        <v>127.22763161</v>
      </c>
      <c r="D60" s="96">
        <v>110.88773802</v>
      </c>
      <c r="E60" s="96">
        <v>114.42495966</v>
      </c>
      <c r="F60" s="96">
        <v>119.11129631999999</v>
      </c>
      <c r="G60" s="85"/>
      <c r="H60" s="85"/>
      <c r="I60" s="85"/>
    </row>
    <row r="61" spans="1:9" ht="12.75" hidden="1" outlineLevel="3" x14ac:dyDescent="0.2">
      <c r="A61" s="34" t="s">
        <v>146</v>
      </c>
      <c r="B61" s="96">
        <v>199.99444181999999</v>
      </c>
      <c r="C61" s="96">
        <v>190.84144737</v>
      </c>
      <c r="D61" s="96">
        <v>177.42038084999999</v>
      </c>
      <c r="E61" s="96">
        <v>183.07993544999999</v>
      </c>
      <c r="F61" s="96">
        <v>190.57807413</v>
      </c>
      <c r="G61" s="85"/>
      <c r="H61" s="85"/>
      <c r="I61" s="85"/>
    </row>
    <row r="62" spans="1:9" ht="12.75" hidden="1" outlineLevel="3" x14ac:dyDescent="0.2">
      <c r="A62" s="34" t="s">
        <v>42</v>
      </c>
      <c r="B62" s="96">
        <v>10.41637718</v>
      </c>
      <c r="C62" s="96">
        <v>9.9396587200000006</v>
      </c>
      <c r="D62" s="96">
        <v>9.2406448399999999</v>
      </c>
      <c r="E62" s="96">
        <v>9.5354133000000001</v>
      </c>
      <c r="F62" s="96">
        <v>9.9259413599999995</v>
      </c>
      <c r="G62" s="85"/>
      <c r="H62" s="85"/>
      <c r="I62" s="85"/>
    </row>
    <row r="63" spans="1:9" ht="12.75" hidden="1" outlineLevel="3" x14ac:dyDescent="0.2">
      <c r="A63" s="34" t="s">
        <v>177</v>
      </c>
      <c r="B63" s="96">
        <v>172.91186117000001</v>
      </c>
      <c r="C63" s="96">
        <v>164.99833470999999</v>
      </c>
      <c r="D63" s="96">
        <v>153.39470428000001</v>
      </c>
      <c r="E63" s="96">
        <v>158.28786086</v>
      </c>
      <c r="F63" s="96">
        <v>164.77062658</v>
      </c>
      <c r="G63" s="85"/>
      <c r="H63" s="85"/>
      <c r="I63" s="85"/>
    </row>
    <row r="64" spans="1:9" ht="12.75" outlineLevel="2" collapsed="1" x14ac:dyDescent="0.2">
      <c r="A64" s="168" t="s">
        <v>8</v>
      </c>
      <c r="B64" s="196">
        <f t="shared" ref="B64:E64" si="14">SUM(B$65:B$67)</f>
        <v>210.76450316</v>
      </c>
      <c r="C64" s="196">
        <f t="shared" si="14"/>
        <v>188.82493877000002</v>
      </c>
      <c r="D64" s="196">
        <f t="shared" si="14"/>
        <v>175.54568469999998</v>
      </c>
      <c r="E64" s="196">
        <f t="shared" si="14"/>
        <v>181.14543813999998</v>
      </c>
      <c r="F64" s="196">
        <v>173.2522969</v>
      </c>
      <c r="G64" s="85"/>
      <c r="H64" s="85"/>
      <c r="I64" s="85"/>
    </row>
    <row r="65" spans="1:9" ht="12.75" hidden="1" outlineLevel="3" x14ac:dyDescent="0.2">
      <c r="A65" s="34" t="s">
        <v>10</v>
      </c>
      <c r="B65" s="96">
        <v>43.748784149999999</v>
      </c>
      <c r="C65" s="96">
        <v>31.30992496</v>
      </c>
      <c r="D65" s="96">
        <v>29.108031230000002</v>
      </c>
      <c r="E65" s="96">
        <v>30.03655191</v>
      </c>
      <c r="F65" s="96">
        <v>20.84447686</v>
      </c>
      <c r="G65" s="85"/>
      <c r="H65" s="85"/>
      <c r="I65" s="85"/>
    </row>
    <row r="66" spans="1:9" ht="12.75" hidden="1" outlineLevel="3" x14ac:dyDescent="0.2">
      <c r="A66" s="34" t="s">
        <v>106</v>
      </c>
      <c r="B66" s="96">
        <v>160.82312705000001</v>
      </c>
      <c r="C66" s="96">
        <v>151.97190775000001</v>
      </c>
      <c r="D66" s="96">
        <v>141.28437047</v>
      </c>
      <c r="E66" s="96">
        <v>145.79121800999999</v>
      </c>
      <c r="F66" s="96">
        <v>147.23793284000001</v>
      </c>
      <c r="G66" s="85"/>
      <c r="H66" s="85"/>
      <c r="I66" s="85"/>
    </row>
    <row r="67" spans="1:9" ht="12.75" hidden="1" outlineLevel="3" x14ac:dyDescent="0.2">
      <c r="A67" s="34" t="s">
        <v>30</v>
      </c>
      <c r="B67" s="96">
        <v>6.1925919599999997</v>
      </c>
      <c r="C67" s="96">
        <v>5.5431060600000004</v>
      </c>
      <c r="D67" s="96">
        <v>5.1532830000000001</v>
      </c>
      <c r="E67" s="96">
        <v>5.3176682199999998</v>
      </c>
      <c r="F67" s="96">
        <v>5.1698871999999998</v>
      </c>
      <c r="G67" s="85"/>
      <c r="H67" s="85"/>
      <c r="I67" s="85"/>
    </row>
    <row r="68" spans="1:9" ht="12.75" outlineLevel="2" collapsed="1" x14ac:dyDescent="0.2">
      <c r="A68" s="168" t="s">
        <v>133</v>
      </c>
      <c r="B68" s="196">
        <f t="shared" ref="B68:E68" si="15">SUM(B$69:B$69)</f>
        <v>3.9775980000000002E-2</v>
      </c>
      <c r="C68" s="196">
        <f t="shared" si="15"/>
        <v>3.7955580000000003E-2</v>
      </c>
      <c r="D68" s="196">
        <f t="shared" si="15"/>
        <v>3.5286329999999998E-2</v>
      </c>
      <c r="E68" s="196">
        <f t="shared" si="15"/>
        <v>3.6411930000000002E-2</v>
      </c>
      <c r="F68" s="196">
        <v>3.7903199999999998E-2</v>
      </c>
      <c r="G68" s="85"/>
      <c r="H68" s="85"/>
      <c r="I68" s="85"/>
    </row>
    <row r="69" spans="1:9" ht="12.75" hidden="1" outlineLevel="3" x14ac:dyDescent="0.2">
      <c r="A69" s="34" t="s">
        <v>175</v>
      </c>
      <c r="B69" s="96">
        <v>3.9775980000000002E-2</v>
      </c>
      <c r="C69" s="96">
        <v>3.7955580000000003E-2</v>
      </c>
      <c r="D69" s="96">
        <v>3.5286329999999998E-2</v>
      </c>
      <c r="E69" s="96">
        <v>3.6411930000000002E-2</v>
      </c>
      <c r="F69" s="96">
        <v>3.7903199999999998E-2</v>
      </c>
      <c r="G69" s="85"/>
      <c r="H69" s="85"/>
      <c r="I69" s="85"/>
    </row>
    <row r="70" spans="1:9" ht="15" outlineLevel="1" x14ac:dyDescent="0.2">
      <c r="A70" s="269" t="s">
        <v>80</v>
      </c>
      <c r="B70" s="270">
        <f t="shared" ref="B70:F70" si="16">B$71+B$77+B$79+B$88+B$89</f>
        <v>9018.4619783100006</v>
      </c>
      <c r="C70" s="270">
        <f t="shared" si="16"/>
        <v>9226.7494283300002</v>
      </c>
      <c r="D70" s="270">
        <f t="shared" si="16"/>
        <v>8728.1546694900007</v>
      </c>
      <c r="E70" s="270">
        <f t="shared" si="16"/>
        <v>8839.5947771400006</v>
      </c>
      <c r="F70" s="270">
        <f t="shared" si="16"/>
        <v>8746.8837047500001</v>
      </c>
      <c r="G70" s="85"/>
      <c r="H70" s="85"/>
      <c r="I70" s="85"/>
    </row>
    <row r="71" spans="1:9" ht="12.75" outlineLevel="2" collapsed="1" x14ac:dyDescent="0.2">
      <c r="A71" s="168" t="s">
        <v>143</v>
      </c>
      <c r="B71" s="196">
        <f t="shared" ref="B71:E71" si="17">SUM(B$72:B$76)</f>
        <v>5867.9120508099995</v>
      </c>
      <c r="C71" s="196">
        <f t="shared" si="17"/>
        <v>6101.1788171600001</v>
      </c>
      <c r="D71" s="196">
        <f t="shared" si="17"/>
        <v>6010.1963061000006</v>
      </c>
      <c r="E71" s="196">
        <f t="shared" si="17"/>
        <v>6122.8575054499997</v>
      </c>
      <c r="F71" s="196">
        <v>6136.9315796399997</v>
      </c>
      <c r="G71" s="85"/>
      <c r="H71" s="85"/>
      <c r="I71" s="85"/>
    </row>
    <row r="72" spans="1:9" ht="12.75" hidden="1" outlineLevel="3" x14ac:dyDescent="0.2">
      <c r="A72" s="34" t="s">
        <v>11</v>
      </c>
      <c r="B72" s="96">
        <v>19.026070099999998</v>
      </c>
      <c r="C72" s="96">
        <v>19.0036451</v>
      </c>
      <c r="D72" s="96">
        <v>19.10407017</v>
      </c>
      <c r="E72" s="96">
        <v>17.20594011</v>
      </c>
      <c r="F72" s="96">
        <v>16.074565150000002</v>
      </c>
      <c r="G72" s="85"/>
      <c r="H72" s="85"/>
      <c r="I72" s="85"/>
    </row>
    <row r="73" spans="1:9" ht="12.75" hidden="1" outlineLevel="3" x14ac:dyDescent="0.2">
      <c r="A73" s="34" t="s">
        <v>98</v>
      </c>
      <c r="B73" s="96">
        <v>127.08577197</v>
      </c>
      <c r="C73" s="96">
        <v>378.43726812</v>
      </c>
      <c r="D73" s="96">
        <v>273.97997856000001</v>
      </c>
      <c r="E73" s="96">
        <v>272.24641874000002</v>
      </c>
      <c r="F73" s="96">
        <v>272.28568898999998</v>
      </c>
      <c r="G73" s="85"/>
      <c r="H73" s="85"/>
      <c r="I73" s="85"/>
    </row>
    <row r="74" spans="1:9" ht="12.75" hidden="1" outlineLevel="3" x14ac:dyDescent="0.2">
      <c r="A74" s="34" t="s">
        <v>78</v>
      </c>
      <c r="B74" s="96">
        <v>0</v>
      </c>
      <c r="C74" s="96">
        <v>0</v>
      </c>
      <c r="D74" s="96">
        <v>5.5030000899999996</v>
      </c>
      <c r="E74" s="96">
        <v>5.6620000700000004</v>
      </c>
      <c r="F74" s="96">
        <v>5.6790000999999997</v>
      </c>
      <c r="G74" s="85"/>
      <c r="H74" s="85"/>
      <c r="I74" s="85"/>
    </row>
    <row r="75" spans="1:9" ht="12.75" hidden="1" outlineLevel="3" x14ac:dyDescent="0.2">
      <c r="A75" s="34" t="s">
        <v>67</v>
      </c>
      <c r="B75" s="96">
        <v>392.44671814999998</v>
      </c>
      <c r="C75" s="96">
        <v>394.51357701000001</v>
      </c>
      <c r="D75" s="96">
        <v>399.23871086000003</v>
      </c>
      <c r="E75" s="96">
        <v>409.59131430000002</v>
      </c>
      <c r="F75" s="96">
        <v>408.45836646999999</v>
      </c>
      <c r="G75" s="85"/>
      <c r="H75" s="85"/>
      <c r="I75" s="85"/>
    </row>
    <row r="76" spans="1:9" ht="12.75" hidden="1" outlineLevel="3" x14ac:dyDescent="0.2">
      <c r="A76" s="34" t="s">
        <v>94</v>
      </c>
      <c r="B76" s="96">
        <v>5329.3534905899996</v>
      </c>
      <c r="C76" s="96">
        <v>5309.2243269299997</v>
      </c>
      <c r="D76" s="96">
        <v>5312.3705464200002</v>
      </c>
      <c r="E76" s="96">
        <v>5418.1518322299999</v>
      </c>
      <c r="F76" s="96">
        <v>5434.4339589299998</v>
      </c>
      <c r="G76" s="85"/>
      <c r="H76" s="85"/>
      <c r="I76" s="85"/>
    </row>
    <row r="77" spans="1:9" ht="12.75" outlineLevel="2" collapsed="1" x14ac:dyDescent="0.2">
      <c r="A77" s="168" t="s">
        <v>4</v>
      </c>
      <c r="B77" s="196">
        <f t="shared" ref="B77:E77" si="18">SUM(B$78:B$78)</f>
        <v>194.95570663999999</v>
      </c>
      <c r="C77" s="196">
        <f t="shared" si="18"/>
        <v>170.58624330000001</v>
      </c>
      <c r="D77" s="196">
        <f t="shared" si="18"/>
        <v>170.58624330000001</v>
      </c>
      <c r="E77" s="196">
        <f t="shared" si="18"/>
        <v>170.58624330000001</v>
      </c>
      <c r="F77" s="196">
        <v>170.58624330000001</v>
      </c>
      <c r="G77" s="85"/>
      <c r="H77" s="85"/>
      <c r="I77" s="85"/>
    </row>
    <row r="78" spans="1:9" ht="12.75" hidden="1" outlineLevel="3" x14ac:dyDescent="0.2">
      <c r="A78" s="34" t="s">
        <v>103</v>
      </c>
      <c r="B78" s="96">
        <v>194.95570663999999</v>
      </c>
      <c r="C78" s="96">
        <v>170.58624330000001</v>
      </c>
      <c r="D78" s="96">
        <v>170.58624330000001</v>
      </c>
      <c r="E78" s="96">
        <v>170.58624330000001</v>
      </c>
      <c r="F78" s="96">
        <v>170.58624330000001</v>
      </c>
      <c r="G78" s="85"/>
      <c r="H78" s="85"/>
      <c r="I78" s="85"/>
    </row>
    <row r="79" spans="1:9" ht="25.5" outlineLevel="2" collapsed="1" x14ac:dyDescent="0.2">
      <c r="A79" s="266" t="s">
        <v>22</v>
      </c>
      <c r="B79" s="196">
        <f t="shared" ref="B79:E79" si="19">SUM(B$80:B$87)</f>
        <v>2842.73560193</v>
      </c>
      <c r="C79" s="196">
        <f t="shared" si="19"/>
        <v>2842.5520200799997</v>
      </c>
      <c r="D79" s="196">
        <f t="shared" si="19"/>
        <v>2434.8731454600002</v>
      </c>
      <c r="E79" s="196">
        <f t="shared" si="19"/>
        <v>2431.4119452999998</v>
      </c>
      <c r="F79" s="196">
        <v>2324.2819954900001</v>
      </c>
      <c r="G79" s="85"/>
      <c r="H79" s="85"/>
      <c r="I79" s="85"/>
    </row>
    <row r="80" spans="1:9" ht="12.75" hidden="1" outlineLevel="3" x14ac:dyDescent="0.2">
      <c r="A80" s="34" t="s">
        <v>66</v>
      </c>
      <c r="B80" s="96">
        <v>40.77388535</v>
      </c>
      <c r="C80" s="96">
        <v>40.68805347</v>
      </c>
      <c r="D80" s="96">
        <v>0</v>
      </c>
      <c r="E80" s="96">
        <v>0</v>
      </c>
      <c r="F80" s="96">
        <v>0</v>
      </c>
      <c r="G80" s="85"/>
      <c r="H80" s="85"/>
      <c r="I80" s="85"/>
    </row>
    <row r="81" spans="1:9" ht="12.75" hidden="1" outlineLevel="3" x14ac:dyDescent="0.2">
      <c r="A81" s="34" t="s">
        <v>137</v>
      </c>
      <c r="B81" s="96">
        <v>100.8</v>
      </c>
      <c r="C81" s="96">
        <v>100.8</v>
      </c>
      <c r="D81" s="96">
        <v>100.8</v>
      </c>
      <c r="E81" s="96">
        <v>100.8</v>
      </c>
      <c r="F81" s="96">
        <v>0</v>
      </c>
      <c r="G81" s="85"/>
      <c r="H81" s="85"/>
      <c r="I81" s="85"/>
    </row>
    <row r="82" spans="1:9" ht="12.75" hidden="1" outlineLevel="3" x14ac:dyDescent="0.2">
      <c r="A82" s="34" t="s">
        <v>123</v>
      </c>
      <c r="B82" s="96">
        <v>46.435500140000002</v>
      </c>
      <c r="C82" s="96">
        <v>46.33775017</v>
      </c>
      <c r="D82" s="96">
        <v>46.775500460000003</v>
      </c>
      <c r="E82" s="96">
        <v>43.314300299999999</v>
      </c>
      <c r="F82" s="96">
        <v>43.444350489999998</v>
      </c>
      <c r="G82" s="85"/>
      <c r="H82" s="85"/>
      <c r="I82" s="85"/>
    </row>
    <row r="83" spans="1:9" ht="12.75" hidden="1" outlineLevel="3" x14ac:dyDescent="0.2">
      <c r="A83" s="34" t="s">
        <v>155</v>
      </c>
      <c r="B83" s="96">
        <v>500</v>
      </c>
      <c r="C83" s="96">
        <v>500</v>
      </c>
      <c r="D83" s="96">
        <v>500</v>
      </c>
      <c r="E83" s="96">
        <v>500</v>
      </c>
      <c r="F83" s="96">
        <v>500</v>
      </c>
      <c r="G83" s="85"/>
      <c r="H83" s="85"/>
      <c r="I83" s="85"/>
    </row>
    <row r="84" spans="1:9" ht="12.75" hidden="1" outlineLevel="3" x14ac:dyDescent="0.2">
      <c r="A84" s="34" t="s">
        <v>71</v>
      </c>
      <c r="B84" s="96">
        <v>72.08</v>
      </c>
      <c r="C84" s="96">
        <v>72.08</v>
      </c>
      <c r="D84" s="96">
        <v>72.08</v>
      </c>
      <c r="E84" s="96">
        <v>72.08</v>
      </c>
      <c r="F84" s="96">
        <v>65.62</v>
      </c>
      <c r="G84" s="85"/>
      <c r="H84" s="85"/>
      <c r="I84" s="85"/>
    </row>
    <row r="85" spans="1:9" ht="12.75" hidden="1" outlineLevel="3" x14ac:dyDescent="0.2">
      <c r="A85" s="34" t="s">
        <v>74</v>
      </c>
      <c r="B85" s="96">
        <v>1552.1238949999999</v>
      </c>
      <c r="C85" s="96">
        <v>1552.1238949999999</v>
      </c>
      <c r="D85" s="96">
        <v>1552.1238949999999</v>
      </c>
      <c r="E85" s="96">
        <v>1552.1238949999999</v>
      </c>
      <c r="F85" s="96">
        <v>1552.1238949999999</v>
      </c>
      <c r="G85" s="85"/>
      <c r="H85" s="85"/>
      <c r="I85" s="85"/>
    </row>
    <row r="86" spans="1:9" ht="12.75" hidden="1" outlineLevel="3" x14ac:dyDescent="0.2">
      <c r="A86" s="34" t="s">
        <v>160</v>
      </c>
      <c r="B86" s="96">
        <v>163.09375</v>
      </c>
      <c r="C86" s="96">
        <v>163.09375</v>
      </c>
      <c r="D86" s="96">
        <v>163.09375</v>
      </c>
      <c r="E86" s="96">
        <v>163.09375</v>
      </c>
      <c r="F86" s="96">
        <v>163.09375</v>
      </c>
      <c r="G86" s="85"/>
      <c r="H86" s="85"/>
      <c r="I86" s="85"/>
    </row>
    <row r="87" spans="1:9" ht="12.75" hidden="1" outlineLevel="3" x14ac:dyDescent="0.2">
      <c r="A87" s="34" t="s">
        <v>31</v>
      </c>
      <c r="B87" s="96">
        <v>367.42857143999998</v>
      </c>
      <c r="C87" s="96">
        <v>367.42857143999998</v>
      </c>
      <c r="D87" s="96">
        <v>0</v>
      </c>
      <c r="E87" s="96">
        <v>0</v>
      </c>
      <c r="F87" s="96">
        <v>0</v>
      </c>
      <c r="G87" s="85"/>
      <c r="H87" s="85"/>
      <c r="I87" s="85"/>
    </row>
    <row r="88" spans="1:9" ht="12.75" outlineLevel="2" x14ac:dyDescent="0.2">
      <c r="A88" s="168" t="s">
        <v>144</v>
      </c>
      <c r="B88" s="196"/>
      <c r="C88" s="196"/>
      <c r="D88" s="196"/>
      <c r="E88" s="196"/>
      <c r="F88" s="196"/>
      <c r="G88" s="85"/>
      <c r="H88" s="85"/>
      <c r="I88" s="85"/>
    </row>
    <row r="89" spans="1:9" ht="12.75" outlineLevel="2" collapsed="1" x14ac:dyDescent="0.2">
      <c r="A89" s="168" t="s">
        <v>6</v>
      </c>
      <c r="B89" s="196">
        <f t="shared" ref="B89:E89" si="20">SUM(B$90:B$90)</f>
        <v>112.85861893000001</v>
      </c>
      <c r="C89" s="196">
        <f t="shared" si="20"/>
        <v>112.43234778999999</v>
      </c>
      <c r="D89" s="196">
        <f t="shared" si="20"/>
        <v>112.49897463000001</v>
      </c>
      <c r="E89" s="196">
        <f t="shared" si="20"/>
        <v>114.73908308999999</v>
      </c>
      <c r="F89" s="196">
        <v>115.08388632</v>
      </c>
      <c r="G89" s="85"/>
      <c r="H89" s="85"/>
      <c r="I89" s="85"/>
    </row>
    <row r="90" spans="1:9" ht="12.75" hidden="1" outlineLevel="3" x14ac:dyDescent="0.2">
      <c r="A90" s="34" t="s">
        <v>94</v>
      </c>
      <c r="B90" s="96">
        <v>112.85861893000001</v>
      </c>
      <c r="C90" s="96">
        <v>112.43234778999999</v>
      </c>
      <c r="D90" s="96">
        <v>112.49897463000001</v>
      </c>
      <c r="E90" s="96">
        <v>114.73908308999999</v>
      </c>
      <c r="F90" s="96">
        <v>115.08388632</v>
      </c>
      <c r="G90" s="85"/>
      <c r="H90" s="85"/>
      <c r="I90" s="85"/>
    </row>
    <row r="91" spans="1:9" x14ac:dyDescent="0.2">
      <c r="B91" s="136"/>
      <c r="C91" s="136"/>
      <c r="D91" s="136"/>
      <c r="E91" s="136"/>
      <c r="F91" s="136"/>
      <c r="G91" s="85"/>
      <c r="H91" s="85"/>
      <c r="I91" s="85"/>
    </row>
    <row r="92" spans="1:9" x14ac:dyDescent="0.2">
      <c r="B92" s="136"/>
      <c r="C92" s="136"/>
      <c r="D92" s="136"/>
      <c r="E92" s="136"/>
      <c r="F92" s="136"/>
      <c r="G92" s="85"/>
      <c r="H92" s="85"/>
      <c r="I92" s="85"/>
    </row>
    <row r="93" spans="1:9" x14ac:dyDescent="0.2">
      <c r="B93" s="136"/>
      <c r="C93" s="136"/>
      <c r="D93" s="136"/>
      <c r="E93" s="136"/>
      <c r="F93" s="136"/>
      <c r="G93" s="85"/>
      <c r="H93" s="85"/>
      <c r="I93" s="85"/>
    </row>
    <row r="94" spans="1:9" x14ac:dyDescent="0.2">
      <c r="B94" s="136"/>
      <c r="C94" s="136"/>
      <c r="D94" s="136"/>
      <c r="E94" s="136"/>
      <c r="F94" s="136"/>
      <c r="G94" s="85"/>
      <c r="H94" s="85"/>
      <c r="I94" s="85"/>
    </row>
    <row r="95" spans="1:9" x14ac:dyDescent="0.2">
      <c r="B95" s="136"/>
      <c r="C95" s="136"/>
      <c r="D95" s="136"/>
      <c r="E95" s="136"/>
      <c r="F95" s="136"/>
      <c r="G95" s="85"/>
      <c r="H95" s="85"/>
      <c r="I95" s="85"/>
    </row>
    <row r="96" spans="1:9" x14ac:dyDescent="0.2">
      <c r="B96" s="136"/>
      <c r="C96" s="136"/>
      <c r="D96" s="136"/>
      <c r="E96" s="136"/>
      <c r="F96" s="136"/>
      <c r="G96" s="85"/>
      <c r="H96" s="85"/>
      <c r="I96" s="85"/>
    </row>
    <row r="97" spans="2:9" x14ac:dyDescent="0.2">
      <c r="B97" s="136"/>
      <c r="C97" s="136"/>
      <c r="D97" s="136"/>
      <c r="E97" s="136"/>
      <c r="F97" s="136"/>
      <c r="G97" s="85"/>
      <c r="H97" s="85"/>
      <c r="I97" s="85"/>
    </row>
    <row r="98" spans="2:9" x14ac:dyDescent="0.2">
      <c r="B98" s="136"/>
      <c r="C98" s="136"/>
      <c r="D98" s="136"/>
      <c r="E98" s="136"/>
      <c r="F98" s="136"/>
      <c r="G98" s="85"/>
      <c r="H98" s="85"/>
      <c r="I98" s="85"/>
    </row>
    <row r="99" spans="2:9" x14ac:dyDescent="0.2">
      <c r="B99" s="136"/>
      <c r="C99" s="136"/>
      <c r="D99" s="136"/>
      <c r="E99" s="136"/>
      <c r="F99" s="136"/>
      <c r="G99" s="85"/>
      <c r="H99" s="85"/>
      <c r="I99" s="85"/>
    </row>
    <row r="100" spans="2:9" x14ac:dyDescent="0.2">
      <c r="B100" s="136"/>
      <c r="C100" s="136"/>
      <c r="D100" s="136"/>
      <c r="E100" s="136"/>
      <c r="F100" s="136"/>
      <c r="G100" s="85"/>
      <c r="H100" s="85"/>
      <c r="I100" s="85"/>
    </row>
    <row r="101" spans="2:9" x14ac:dyDescent="0.2">
      <c r="B101" s="136"/>
      <c r="C101" s="136"/>
      <c r="D101" s="136"/>
      <c r="E101" s="136"/>
      <c r="F101" s="136"/>
      <c r="G101" s="85"/>
      <c r="H101" s="85"/>
      <c r="I101" s="85"/>
    </row>
    <row r="102" spans="2:9" x14ac:dyDescent="0.2">
      <c r="B102" s="136"/>
      <c r="C102" s="136"/>
      <c r="D102" s="136"/>
      <c r="E102" s="136"/>
      <c r="F102" s="136"/>
      <c r="G102" s="85"/>
      <c r="H102" s="85"/>
      <c r="I102" s="85"/>
    </row>
    <row r="103" spans="2:9" x14ac:dyDescent="0.2">
      <c r="B103" s="136"/>
      <c r="C103" s="136"/>
      <c r="D103" s="136"/>
      <c r="E103" s="136"/>
      <c r="F103" s="136"/>
      <c r="G103" s="85"/>
      <c r="H103" s="85"/>
      <c r="I103" s="85"/>
    </row>
    <row r="104" spans="2:9" x14ac:dyDescent="0.2">
      <c r="B104" s="136"/>
      <c r="C104" s="136"/>
      <c r="D104" s="136"/>
      <c r="E104" s="136"/>
      <c r="F104" s="136"/>
      <c r="G104" s="85"/>
      <c r="H104" s="85"/>
      <c r="I104" s="85"/>
    </row>
    <row r="105" spans="2:9" x14ac:dyDescent="0.2">
      <c r="B105" s="136"/>
      <c r="C105" s="136"/>
      <c r="D105" s="136"/>
      <c r="E105" s="136"/>
      <c r="F105" s="136"/>
      <c r="G105" s="85"/>
      <c r="H105" s="85"/>
      <c r="I105" s="85"/>
    </row>
    <row r="106" spans="2:9" x14ac:dyDescent="0.2">
      <c r="B106" s="136"/>
      <c r="C106" s="136"/>
      <c r="D106" s="136"/>
      <c r="E106" s="136"/>
      <c r="F106" s="136"/>
      <c r="G106" s="85"/>
      <c r="H106" s="85"/>
      <c r="I106" s="85"/>
    </row>
    <row r="107" spans="2:9" x14ac:dyDescent="0.2">
      <c r="B107" s="136"/>
      <c r="C107" s="136"/>
      <c r="D107" s="136"/>
      <c r="E107" s="136"/>
      <c r="F107" s="136"/>
      <c r="G107" s="85"/>
      <c r="H107" s="85"/>
      <c r="I107" s="85"/>
    </row>
    <row r="108" spans="2:9" x14ac:dyDescent="0.2">
      <c r="B108" s="136"/>
      <c r="C108" s="136"/>
      <c r="D108" s="136"/>
      <c r="E108" s="136"/>
      <c r="F108" s="136"/>
      <c r="G108" s="85"/>
      <c r="H108" s="85"/>
      <c r="I108" s="85"/>
    </row>
    <row r="109" spans="2:9" x14ac:dyDescent="0.2">
      <c r="B109" s="136"/>
      <c r="C109" s="136"/>
      <c r="D109" s="136"/>
      <c r="E109" s="136"/>
      <c r="F109" s="136"/>
      <c r="G109" s="85"/>
      <c r="H109" s="85"/>
      <c r="I109" s="85"/>
    </row>
    <row r="110" spans="2:9" x14ac:dyDescent="0.2">
      <c r="B110" s="136"/>
      <c r="C110" s="136"/>
      <c r="D110" s="136"/>
      <c r="E110" s="136"/>
      <c r="F110" s="136"/>
      <c r="G110" s="85"/>
      <c r="H110" s="85"/>
      <c r="I110" s="85"/>
    </row>
    <row r="111" spans="2:9" x14ac:dyDescent="0.2">
      <c r="B111" s="136"/>
      <c r="C111" s="136"/>
      <c r="D111" s="136"/>
      <c r="E111" s="136"/>
      <c r="F111" s="136"/>
      <c r="G111" s="85"/>
      <c r="H111" s="85"/>
      <c r="I111" s="85"/>
    </row>
    <row r="112" spans="2:9" x14ac:dyDescent="0.2">
      <c r="B112" s="136"/>
      <c r="C112" s="136"/>
      <c r="D112" s="136"/>
      <c r="E112" s="136"/>
      <c r="F112" s="136"/>
      <c r="G112" s="85"/>
      <c r="H112" s="85"/>
      <c r="I112" s="85"/>
    </row>
    <row r="113" spans="2:9" x14ac:dyDescent="0.2">
      <c r="B113" s="136"/>
      <c r="C113" s="136"/>
      <c r="D113" s="136"/>
      <c r="E113" s="136"/>
      <c r="F113" s="136"/>
      <c r="G113" s="85"/>
      <c r="H113" s="85"/>
      <c r="I113" s="85"/>
    </row>
    <row r="114" spans="2:9" x14ac:dyDescent="0.2">
      <c r="B114" s="136"/>
      <c r="C114" s="136"/>
      <c r="D114" s="136"/>
      <c r="E114" s="136"/>
      <c r="F114" s="136"/>
      <c r="G114" s="85"/>
      <c r="H114" s="85"/>
      <c r="I114" s="85"/>
    </row>
    <row r="115" spans="2:9" x14ac:dyDescent="0.2">
      <c r="B115" s="136"/>
      <c r="C115" s="136"/>
      <c r="D115" s="136"/>
      <c r="E115" s="136"/>
      <c r="F115" s="136"/>
      <c r="G115" s="85"/>
      <c r="H115" s="85"/>
      <c r="I115" s="85"/>
    </row>
    <row r="116" spans="2:9" x14ac:dyDescent="0.2">
      <c r="B116" s="136"/>
      <c r="C116" s="136"/>
      <c r="D116" s="136"/>
      <c r="E116" s="136"/>
      <c r="F116" s="136"/>
      <c r="G116" s="85"/>
      <c r="H116" s="85"/>
      <c r="I116" s="85"/>
    </row>
    <row r="117" spans="2:9" x14ac:dyDescent="0.2">
      <c r="B117" s="136"/>
      <c r="C117" s="136"/>
      <c r="D117" s="136"/>
      <c r="E117" s="136"/>
      <c r="F117" s="136"/>
      <c r="G117" s="85"/>
      <c r="H117" s="85"/>
      <c r="I117" s="85"/>
    </row>
    <row r="118" spans="2:9" x14ac:dyDescent="0.2">
      <c r="B118" s="136"/>
      <c r="C118" s="136"/>
      <c r="D118" s="136"/>
      <c r="E118" s="136"/>
      <c r="F118" s="136"/>
      <c r="G118" s="85"/>
      <c r="H118" s="85"/>
      <c r="I118" s="85"/>
    </row>
    <row r="119" spans="2:9" x14ac:dyDescent="0.2">
      <c r="B119" s="136"/>
      <c r="C119" s="136"/>
      <c r="D119" s="136"/>
      <c r="E119" s="136"/>
      <c r="F119" s="136"/>
      <c r="G119" s="85"/>
      <c r="H119" s="85"/>
      <c r="I119" s="85"/>
    </row>
    <row r="120" spans="2:9" x14ac:dyDescent="0.2">
      <c r="B120" s="136"/>
      <c r="C120" s="136"/>
      <c r="D120" s="136"/>
      <c r="E120" s="136"/>
      <c r="F120" s="136"/>
      <c r="G120" s="85"/>
      <c r="H120" s="85"/>
      <c r="I120" s="85"/>
    </row>
    <row r="121" spans="2:9" x14ac:dyDescent="0.2">
      <c r="B121" s="136"/>
      <c r="C121" s="136"/>
      <c r="D121" s="136"/>
      <c r="E121" s="136"/>
      <c r="F121" s="136"/>
      <c r="G121" s="85"/>
      <c r="H121" s="85"/>
      <c r="I121" s="85"/>
    </row>
    <row r="122" spans="2:9" x14ac:dyDescent="0.2">
      <c r="B122" s="136"/>
      <c r="C122" s="136"/>
      <c r="D122" s="136"/>
      <c r="E122" s="136"/>
      <c r="F122" s="136"/>
      <c r="G122" s="85"/>
      <c r="H122" s="85"/>
      <c r="I122" s="85"/>
    </row>
    <row r="123" spans="2:9" x14ac:dyDescent="0.2">
      <c r="B123" s="136"/>
      <c r="C123" s="136"/>
      <c r="D123" s="136"/>
      <c r="E123" s="136"/>
      <c r="F123" s="136"/>
      <c r="G123" s="85"/>
      <c r="H123" s="85"/>
      <c r="I123" s="85"/>
    </row>
    <row r="124" spans="2:9" x14ac:dyDescent="0.2">
      <c r="B124" s="136"/>
      <c r="C124" s="136"/>
      <c r="D124" s="136"/>
      <c r="E124" s="136"/>
      <c r="F124" s="136"/>
      <c r="G124" s="85"/>
      <c r="H124" s="85"/>
      <c r="I124" s="85"/>
    </row>
    <row r="125" spans="2:9" x14ac:dyDescent="0.2">
      <c r="B125" s="136"/>
      <c r="C125" s="136"/>
      <c r="D125" s="136"/>
      <c r="E125" s="136"/>
      <c r="F125" s="136"/>
      <c r="G125" s="85"/>
      <c r="H125" s="85"/>
      <c r="I125" s="85"/>
    </row>
    <row r="126" spans="2:9" x14ac:dyDescent="0.2">
      <c r="B126" s="136"/>
      <c r="C126" s="136"/>
      <c r="D126" s="136"/>
      <c r="E126" s="136"/>
      <c r="F126" s="136"/>
      <c r="G126" s="85"/>
      <c r="H126" s="85"/>
      <c r="I126" s="85"/>
    </row>
    <row r="127" spans="2:9" x14ac:dyDescent="0.2">
      <c r="B127" s="136"/>
      <c r="C127" s="136"/>
      <c r="D127" s="136"/>
      <c r="E127" s="136"/>
      <c r="F127" s="136"/>
      <c r="G127" s="85"/>
      <c r="H127" s="85"/>
      <c r="I127" s="85"/>
    </row>
    <row r="128" spans="2:9" x14ac:dyDescent="0.2">
      <c r="B128" s="136"/>
      <c r="C128" s="136"/>
      <c r="D128" s="136"/>
      <c r="E128" s="136"/>
      <c r="F128" s="136"/>
      <c r="G128" s="85"/>
      <c r="H128" s="85"/>
      <c r="I128" s="85"/>
    </row>
    <row r="129" spans="2:9" x14ac:dyDescent="0.2">
      <c r="B129" s="136"/>
      <c r="C129" s="136"/>
      <c r="D129" s="136"/>
      <c r="E129" s="136"/>
      <c r="F129" s="136"/>
      <c r="G129" s="85"/>
      <c r="H129" s="85"/>
      <c r="I129" s="85"/>
    </row>
    <row r="130" spans="2:9" x14ac:dyDescent="0.2">
      <c r="B130" s="136"/>
      <c r="C130" s="136"/>
      <c r="D130" s="136"/>
      <c r="E130" s="136"/>
      <c r="F130" s="136"/>
      <c r="G130" s="85"/>
      <c r="H130" s="85"/>
      <c r="I130" s="85"/>
    </row>
    <row r="131" spans="2:9" x14ac:dyDescent="0.2">
      <c r="B131" s="136"/>
      <c r="C131" s="136"/>
      <c r="D131" s="136"/>
      <c r="E131" s="136"/>
      <c r="F131" s="136"/>
      <c r="G131" s="85"/>
      <c r="H131" s="85"/>
      <c r="I131" s="85"/>
    </row>
    <row r="132" spans="2:9" x14ac:dyDescent="0.2">
      <c r="B132" s="136"/>
      <c r="C132" s="136"/>
      <c r="D132" s="136"/>
      <c r="E132" s="136"/>
      <c r="F132" s="136"/>
      <c r="G132" s="85"/>
      <c r="H132" s="85"/>
      <c r="I132" s="85"/>
    </row>
    <row r="133" spans="2:9" x14ac:dyDescent="0.2">
      <c r="B133" s="136"/>
      <c r="C133" s="136"/>
      <c r="D133" s="136"/>
      <c r="E133" s="136"/>
      <c r="F133" s="136"/>
      <c r="G133" s="85"/>
      <c r="H133" s="85"/>
      <c r="I133" s="85"/>
    </row>
    <row r="134" spans="2:9" x14ac:dyDescent="0.2">
      <c r="B134" s="136"/>
      <c r="C134" s="136"/>
      <c r="D134" s="136"/>
      <c r="E134" s="136"/>
      <c r="F134" s="136"/>
      <c r="G134" s="85"/>
      <c r="H134" s="85"/>
      <c r="I134" s="85"/>
    </row>
    <row r="135" spans="2:9" x14ac:dyDescent="0.2">
      <c r="B135" s="136"/>
      <c r="C135" s="136"/>
      <c r="D135" s="136"/>
      <c r="E135" s="136"/>
      <c r="F135" s="136"/>
      <c r="G135" s="85"/>
      <c r="H135" s="85"/>
      <c r="I135" s="85"/>
    </row>
    <row r="136" spans="2:9" x14ac:dyDescent="0.2">
      <c r="B136" s="136"/>
      <c r="C136" s="136"/>
      <c r="D136" s="136"/>
      <c r="E136" s="136"/>
      <c r="F136" s="136"/>
      <c r="G136" s="85"/>
      <c r="H136" s="85"/>
      <c r="I136" s="85"/>
    </row>
    <row r="137" spans="2:9" x14ac:dyDescent="0.2">
      <c r="B137" s="136"/>
      <c r="C137" s="136"/>
      <c r="D137" s="136"/>
      <c r="E137" s="136"/>
      <c r="F137" s="136"/>
      <c r="G137" s="85"/>
      <c r="H137" s="85"/>
      <c r="I137" s="85"/>
    </row>
    <row r="138" spans="2:9" x14ac:dyDescent="0.2">
      <c r="B138" s="136"/>
      <c r="C138" s="136"/>
      <c r="D138" s="136"/>
      <c r="E138" s="136"/>
      <c r="F138" s="136"/>
      <c r="G138" s="85"/>
      <c r="H138" s="85"/>
      <c r="I138" s="85"/>
    </row>
    <row r="139" spans="2:9" x14ac:dyDescent="0.2">
      <c r="B139" s="136"/>
      <c r="C139" s="136"/>
      <c r="D139" s="136"/>
      <c r="E139" s="136"/>
      <c r="F139" s="136"/>
      <c r="G139" s="85"/>
      <c r="H139" s="85"/>
      <c r="I139" s="85"/>
    </row>
    <row r="140" spans="2:9" x14ac:dyDescent="0.2">
      <c r="B140" s="136"/>
      <c r="C140" s="136"/>
      <c r="D140" s="136"/>
      <c r="E140" s="136"/>
      <c r="F140" s="136"/>
      <c r="G140" s="85"/>
      <c r="H140" s="85"/>
      <c r="I140" s="85"/>
    </row>
    <row r="141" spans="2:9" x14ac:dyDescent="0.2">
      <c r="B141" s="136"/>
      <c r="C141" s="136"/>
      <c r="D141" s="136"/>
      <c r="E141" s="136"/>
      <c r="F141" s="136"/>
      <c r="G141" s="85"/>
      <c r="H141" s="85"/>
      <c r="I141" s="85"/>
    </row>
    <row r="142" spans="2:9" x14ac:dyDescent="0.2">
      <c r="B142" s="136"/>
      <c r="C142" s="136"/>
      <c r="D142" s="136"/>
      <c r="E142" s="136"/>
      <c r="F142" s="136"/>
      <c r="G142" s="85"/>
      <c r="H142" s="85"/>
      <c r="I142" s="85"/>
    </row>
    <row r="143" spans="2:9" x14ac:dyDescent="0.2">
      <c r="B143" s="136"/>
      <c r="C143" s="136"/>
      <c r="D143" s="136"/>
      <c r="E143" s="136"/>
      <c r="F143" s="136"/>
      <c r="G143" s="85"/>
      <c r="H143" s="85"/>
      <c r="I143" s="85"/>
    </row>
    <row r="144" spans="2:9" x14ac:dyDescent="0.2">
      <c r="B144" s="136"/>
      <c r="C144" s="136"/>
      <c r="D144" s="136"/>
      <c r="E144" s="136"/>
      <c r="F144" s="136"/>
      <c r="G144" s="85"/>
      <c r="H144" s="85"/>
      <c r="I144" s="85"/>
    </row>
    <row r="145" spans="2:9" x14ac:dyDescent="0.2">
      <c r="B145" s="136"/>
      <c r="C145" s="136"/>
      <c r="D145" s="136"/>
      <c r="E145" s="136"/>
      <c r="F145" s="136"/>
      <c r="G145" s="85"/>
      <c r="H145" s="85"/>
      <c r="I145" s="85"/>
    </row>
    <row r="146" spans="2:9" x14ac:dyDescent="0.2">
      <c r="B146" s="136"/>
      <c r="C146" s="136"/>
      <c r="D146" s="136"/>
      <c r="E146" s="136"/>
      <c r="F146" s="136"/>
      <c r="G146" s="85"/>
      <c r="H146" s="85"/>
      <c r="I146" s="85"/>
    </row>
    <row r="147" spans="2:9" x14ac:dyDescent="0.2">
      <c r="B147" s="136"/>
      <c r="C147" s="136"/>
      <c r="D147" s="136"/>
      <c r="E147" s="136"/>
      <c r="F147" s="136"/>
      <c r="G147" s="85"/>
      <c r="H147" s="85"/>
      <c r="I147" s="85"/>
    </row>
    <row r="148" spans="2:9" x14ac:dyDescent="0.2">
      <c r="B148" s="136"/>
      <c r="C148" s="136"/>
      <c r="D148" s="136"/>
      <c r="E148" s="136"/>
      <c r="F148" s="136"/>
      <c r="G148" s="85"/>
      <c r="H148" s="85"/>
      <c r="I148" s="85"/>
    </row>
    <row r="149" spans="2:9" x14ac:dyDescent="0.2">
      <c r="B149" s="136"/>
      <c r="C149" s="136"/>
      <c r="D149" s="136"/>
      <c r="E149" s="136"/>
      <c r="F149" s="136"/>
      <c r="G149" s="85"/>
      <c r="H149" s="85"/>
      <c r="I149" s="85"/>
    </row>
    <row r="150" spans="2:9" x14ac:dyDescent="0.2">
      <c r="B150" s="136"/>
      <c r="C150" s="136"/>
      <c r="D150" s="136"/>
      <c r="E150" s="136"/>
      <c r="F150" s="136"/>
      <c r="G150" s="85"/>
      <c r="H150" s="85"/>
      <c r="I150" s="85"/>
    </row>
    <row r="151" spans="2:9" x14ac:dyDescent="0.2">
      <c r="B151" s="136"/>
      <c r="C151" s="136"/>
      <c r="D151" s="136"/>
      <c r="E151" s="136"/>
      <c r="F151" s="136"/>
      <c r="G151" s="85"/>
      <c r="H151" s="85"/>
      <c r="I151" s="85"/>
    </row>
    <row r="152" spans="2:9" x14ac:dyDescent="0.2">
      <c r="B152" s="136"/>
      <c r="C152" s="136"/>
      <c r="D152" s="136"/>
      <c r="E152" s="136"/>
      <c r="F152" s="136"/>
      <c r="G152" s="85"/>
      <c r="H152" s="85"/>
      <c r="I152" s="85"/>
    </row>
    <row r="153" spans="2:9" x14ac:dyDescent="0.2">
      <c r="B153" s="136"/>
      <c r="C153" s="136"/>
      <c r="D153" s="136"/>
      <c r="E153" s="136"/>
      <c r="F153" s="136"/>
      <c r="G153" s="85"/>
      <c r="H153" s="85"/>
      <c r="I153" s="85"/>
    </row>
    <row r="154" spans="2:9" x14ac:dyDescent="0.2">
      <c r="B154" s="136"/>
      <c r="C154" s="136"/>
      <c r="D154" s="136"/>
      <c r="E154" s="136"/>
      <c r="F154" s="136"/>
      <c r="G154" s="85"/>
      <c r="H154" s="85"/>
      <c r="I154" s="85"/>
    </row>
    <row r="155" spans="2:9" x14ac:dyDescent="0.2">
      <c r="B155" s="136"/>
      <c r="C155" s="136"/>
      <c r="D155" s="136"/>
      <c r="E155" s="136"/>
      <c r="F155" s="136"/>
      <c r="G155" s="85"/>
      <c r="H155" s="85"/>
      <c r="I155" s="85"/>
    </row>
    <row r="156" spans="2:9" x14ac:dyDescent="0.2">
      <c r="B156" s="136"/>
      <c r="C156" s="136"/>
      <c r="D156" s="136"/>
      <c r="E156" s="136"/>
      <c r="F156" s="136"/>
      <c r="G156" s="85"/>
      <c r="H156" s="85"/>
      <c r="I156" s="85"/>
    </row>
    <row r="157" spans="2:9" x14ac:dyDescent="0.2">
      <c r="B157" s="136"/>
      <c r="C157" s="136"/>
      <c r="D157" s="136"/>
      <c r="E157" s="136"/>
      <c r="F157" s="136"/>
      <c r="G157" s="85"/>
      <c r="H157" s="85"/>
      <c r="I157" s="85"/>
    </row>
    <row r="158" spans="2:9" x14ac:dyDescent="0.2">
      <c r="B158" s="136"/>
      <c r="C158" s="136"/>
      <c r="D158" s="136"/>
      <c r="E158" s="136"/>
      <c r="F158" s="136"/>
      <c r="G158" s="85"/>
      <c r="H158" s="85"/>
      <c r="I158" s="85"/>
    </row>
    <row r="159" spans="2:9" x14ac:dyDescent="0.2">
      <c r="B159" s="136"/>
      <c r="C159" s="136"/>
      <c r="D159" s="136"/>
      <c r="E159" s="136"/>
      <c r="F159" s="136"/>
      <c r="G159" s="85"/>
      <c r="H159" s="85"/>
      <c r="I159" s="85"/>
    </row>
    <row r="160" spans="2:9" x14ac:dyDescent="0.2">
      <c r="B160" s="136"/>
      <c r="C160" s="136"/>
      <c r="D160" s="136"/>
      <c r="E160" s="136"/>
      <c r="F160" s="136"/>
      <c r="G160" s="85"/>
      <c r="H160" s="85"/>
      <c r="I160" s="85"/>
    </row>
    <row r="161" spans="2:9" x14ac:dyDescent="0.2">
      <c r="B161" s="136"/>
      <c r="C161" s="136"/>
      <c r="D161" s="136"/>
      <c r="E161" s="136"/>
      <c r="F161" s="136"/>
      <c r="G161" s="85"/>
      <c r="H161" s="85"/>
      <c r="I161" s="85"/>
    </row>
    <row r="162" spans="2:9" x14ac:dyDescent="0.2">
      <c r="B162" s="136"/>
      <c r="C162" s="136"/>
      <c r="D162" s="136"/>
      <c r="E162" s="136"/>
      <c r="F162" s="136"/>
      <c r="G162" s="85"/>
      <c r="H162" s="85"/>
      <c r="I162" s="85"/>
    </row>
    <row r="163" spans="2:9" x14ac:dyDescent="0.2">
      <c r="B163" s="136"/>
      <c r="C163" s="136"/>
      <c r="D163" s="136"/>
      <c r="E163" s="136"/>
      <c r="F163" s="136"/>
      <c r="G163" s="85"/>
      <c r="H163" s="85"/>
      <c r="I163" s="85"/>
    </row>
    <row r="164" spans="2:9" x14ac:dyDescent="0.2">
      <c r="B164" s="136"/>
      <c r="C164" s="136"/>
      <c r="D164" s="136"/>
      <c r="E164" s="136"/>
      <c r="F164" s="136"/>
      <c r="G164" s="85"/>
      <c r="H164" s="85"/>
      <c r="I164" s="85"/>
    </row>
    <row r="165" spans="2:9" x14ac:dyDescent="0.2">
      <c r="B165" s="136"/>
      <c r="C165" s="136"/>
      <c r="D165" s="136"/>
      <c r="E165" s="136"/>
      <c r="F165" s="136"/>
      <c r="G165" s="85"/>
      <c r="H165" s="85"/>
      <c r="I165" s="85"/>
    </row>
    <row r="166" spans="2:9" x14ac:dyDescent="0.2">
      <c r="B166" s="136"/>
      <c r="C166" s="136"/>
      <c r="D166" s="136"/>
      <c r="E166" s="136"/>
      <c r="F166" s="136"/>
      <c r="G166" s="85"/>
      <c r="H166" s="85"/>
      <c r="I166" s="85"/>
    </row>
    <row r="167" spans="2:9" x14ac:dyDescent="0.2">
      <c r="B167" s="136"/>
      <c r="C167" s="136"/>
      <c r="D167" s="136"/>
      <c r="E167" s="136"/>
      <c r="F167" s="136"/>
      <c r="G167" s="85"/>
      <c r="H167" s="85"/>
      <c r="I167" s="85"/>
    </row>
    <row r="168" spans="2:9" x14ac:dyDescent="0.2">
      <c r="B168" s="136"/>
      <c r="C168" s="136"/>
      <c r="D168" s="136"/>
      <c r="E168" s="136"/>
      <c r="F168" s="136"/>
      <c r="G168" s="85"/>
      <c r="H168" s="85"/>
      <c r="I168" s="85"/>
    </row>
    <row r="169" spans="2:9" x14ac:dyDescent="0.2">
      <c r="B169" s="136"/>
      <c r="C169" s="136"/>
      <c r="D169" s="136"/>
      <c r="E169" s="136"/>
      <c r="F169" s="136"/>
      <c r="G169" s="85"/>
      <c r="H169" s="85"/>
      <c r="I169" s="85"/>
    </row>
    <row r="170" spans="2:9" x14ac:dyDescent="0.2">
      <c r="B170" s="136"/>
      <c r="C170" s="136"/>
      <c r="D170" s="136"/>
      <c r="E170" s="136"/>
      <c r="F170" s="136"/>
      <c r="G170" s="85"/>
      <c r="H170" s="85"/>
      <c r="I170" s="85"/>
    </row>
    <row r="171" spans="2:9" x14ac:dyDescent="0.2">
      <c r="B171" s="136"/>
      <c r="C171" s="136"/>
      <c r="D171" s="136"/>
      <c r="E171" s="136"/>
      <c r="F171" s="136"/>
      <c r="G171" s="85"/>
      <c r="H171" s="85"/>
      <c r="I171" s="85"/>
    </row>
    <row r="172" spans="2:9" x14ac:dyDescent="0.2">
      <c r="B172" s="136"/>
      <c r="C172" s="136"/>
      <c r="D172" s="136"/>
      <c r="E172" s="136"/>
      <c r="F172" s="136"/>
      <c r="G172" s="85"/>
      <c r="H172" s="85"/>
      <c r="I172" s="85"/>
    </row>
    <row r="173" spans="2:9" x14ac:dyDescent="0.2">
      <c r="B173" s="136"/>
      <c r="C173" s="136"/>
      <c r="D173" s="136"/>
      <c r="E173" s="136"/>
      <c r="F173" s="136"/>
      <c r="G173" s="85"/>
      <c r="H173" s="85"/>
      <c r="I173" s="85"/>
    </row>
    <row r="174" spans="2:9" x14ac:dyDescent="0.2">
      <c r="B174" s="136"/>
      <c r="C174" s="136"/>
      <c r="D174" s="136"/>
      <c r="E174" s="136"/>
      <c r="F174" s="136"/>
      <c r="G174" s="85"/>
      <c r="H174" s="85"/>
      <c r="I174" s="85"/>
    </row>
    <row r="175" spans="2:9" x14ac:dyDescent="0.2">
      <c r="B175" s="136"/>
      <c r="C175" s="136"/>
      <c r="D175" s="136"/>
      <c r="E175" s="136"/>
      <c r="F175" s="136"/>
      <c r="G175" s="85"/>
      <c r="H175" s="85"/>
      <c r="I175" s="85"/>
    </row>
    <row r="176" spans="2:9" x14ac:dyDescent="0.2">
      <c r="B176" s="136"/>
      <c r="C176" s="136"/>
      <c r="D176" s="136"/>
      <c r="E176" s="136"/>
      <c r="F176" s="136"/>
      <c r="G176" s="85"/>
      <c r="H176" s="85"/>
      <c r="I176" s="85"/>
    </row>
    <row r="177" spans="2:9" x14ac:dyDescent="0.2">
      <c r="B177" s="136"/>
      <c r="C177" s="136"/>
      <c r="D177" s="136"/>
      <c r="E177" s="136"/>
      <c r="F177" s="136"/>
      <c r="G177" s="85"/>
      <c r="H177" s="85"/>
      <c r="I177" s="85"/>
    </row>
    <row r="178" spans="2:9" x14ac:dyDescent="0.2">
      <c r="B178" s="136"/>
      <c r="C178" s="136"/>
      <c r="D178" s="136"/>
      <c r="E178" s="136"/>
      <c r="F178" s="136"/>
      <c r="G178" s="85"/>
      <c r="H178" s="85"/>
      <c r="I178" s="85"/>
    </row>
    <row r="179" spans="2:9" x14ac:dyDescent="0.2">
      <c r="B179" s="136"/>
      <c r="C179" s="136"/>
      <c r="D179" s="136"/>
      <c r="E179" s="136"/>
      <c r="F179" s="136"/>
      <c r="G179" s="85"/>
      <c r="H179" s="85"/>
      <c r="I179" s="85"/>
    </row>
    <row r="180" spans="2:9" x14ac:dyDescent="0.2">
      <c r="B180" s="136"/>
      <c r="C180" s="136"/>
      <c r="D180" s="136"/>
      <c r="E180" s="136"/>
      <c r="F180" s="136"/>
      <c r="G180" s="85"/>
      <c r="H180" s="85"/>
      <c r="I180" s="85"/>
    </row>
  </sheetData>
  <mergeCells count="1">
    <mergeCell ref="A2:F2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indexed="57"/>
    <outlinePr applyStyles="1" summaryBelow="0"/>
    <pageSetUpPr fitToPage="1"/>
  </sheetPr>
  <dimension ref="A2:I247"/>
  <sheetViews>
    <sheetView workbookViewId="0">
      <selection activeCell="B25" sqref="B25"/>
    </sheetView>
  </sheetViews>
  <sheetFormatPr defaultRowHeight="12.75" x14ac:dyDescent="0.2"/>
  <cols>
    <col min="1" max="1" width="52.7109375" style="92" bestFit="1" customWidth="1"/>
    <col min="2" max="6" width="15.140625" style="92" customWidth="1"/>
    <col min="7" max="16384" width="9.140625" style="92"/>
  </cols>
  <sheetData>
    <row r="2" spans="1:9" ht="18.75" x14ac:dyDescent="0.2">
      <c r="A2" s="5" t="s">
        <v>185</v>
      </c>
      <c r="B2" s="5"/>
      <c r="C2" s="5"/>
      <c r="D2" s="5"/>
      <c r="E2" s="5"/>
      <c r="F2" s="5"/>
      <c r="G2" s="112"/>
      <c r="H2" s="112"/>
      <c r="I2" s="112"/>
    </row>
    <row r="3" spans="1:9" x14ac:dyDescent="0.2">
      <c r="A3" s="80"/>
    </row>
    <row r="4" spans="1:9" s="29" customFormat="1" x14ac:dyDescent="0.2">
      <c r="A4" s="208" t="str">
        <f>$A$2 &amp; " (" &amp;F4 &amp; ")"</f>
        <v>Державний та гарантований державою борг України за поточний рік (млн. грн)</v>
      </c>
      <c r="F4" s="29" t="str">
        <f>VALUAH</f>
        <v>млн. грн</v>
      </c>
    </row>
    <row r="5" spans="1:9" s="27" customFormat="1" x14ac:dyDescent="0.2">
      <c r="A5" s="63"/>
      <c r="B5" s="199">
        <v>42369</v>
      </c>
      <c r="C5" s="199">
        <v>42400</v>
      </c>
      <c r="D5" s="199">
        <v>42429</v>
      </c>
      <c r="E5" s="199">
        <v>42460</v>
      </c>
      <c r="F5" s="57">
        <v>42490</v>
      </c>
    </row>
    <row r="6" spans="1:9" s="233" customFormat="1" x14ac:dyDescent="0.2">
      <c r="A6" s="157" t="s">
        <v>172</v>
      </c>
      <c r="B6" s="243">
        <f t="shared" ref="B6:F6" si="0">SUM(B7:B8)</f>
        <v>1572180.1589905</v>
      </c>
      <c r="C6" s="243">
        <f t="shared" si="0"/>
        <v>1645619.66269745</v>
      </c>
      <c r="D6" s="243">
        <f t="shared" si="0"/>
        <v>1740938.6519851899</v>
      </c>
      <c r="E6" s="243">
        <f t="shared" si="0"/>
        <v>1710381.0068600299</v>
      </c>
      <c r="F6" s="243">
        <f t="shared" si="0"/>
        <v>1689781.9286986499</v>
      </c>
    </row>
    <row r="7" spans="1:9" s="165" customFormat="1" x14ac:dyDescent="0.2">
      <c r="A7" s="148" t="s">
        <v>51</v>
      </c>
      <c r="B7" s="67">
        <v>529460.57801733003</v>
      </c>
      <c r="C7" s="67">
        <v>549606.23667476</v>
      </c>
      <c r="D7" s="67">
        <v>565468.42217392998</v>
      </c>
      <c r="E7" s="67">
        <v>553420.67801760999</v>
      </c>
      <c r="F7" s="96">
        <v>567878.16970476997</v>
      </c>
    </row>
    <row r="8" spans="1:9" s="165" customFormat="1" x14ac:dyDescent="0.2">
      <c r="A8" s="148" t="s">
        <v>80</v>
      </c>
      <c r="B8" s="67">
        <v>1042719.58097317</v>
      </c>
      <c r="C8" s="67">
        <v>1096013.42602269</v>
      </c>
      <c r="D8" s="67">
        <v>1175470.22981126</v>
      </c>
      <c r="E8" s="67">
        <v>1156960.3288424199</v>
      </c>
      <c r="F8" s="96">
        <v>1121903.7589938799</v>
      </c>
    </row>
    <row r="9" spans="1:9" x14ac:dyDescent="0.2">
      <c r="B9" s="112"/>
      <c r="C9" s="112"/>
      <c r="D9" s="112"/>
      <c r="E9" s="112"/>
      <c r="F9" s="112"/>
      <c r="G9" s="112"/>
    </row>
    <row r="10" spans="1:9" x14ac:dyDescent="0.2">
      <c r="A10" s="208" t="str">
        <f>$A$2 &amp; " (" &amp;F10 &amp; ")"</f>
        <v>Державний та гарантований державою борг України за поточний рік (млн. дол. США)</v>
      </c>
      <c r="B10" s="112"/>
      <c r="C10" s="112"/>
      <c r="D10" s="112"/>
      <c r="E10" s="112"/>
      <c r="F10" s="29" t="str">
        <f>VALUSD</f>
        <v>млн. дол. США</v>
      </c>
      <c r="G10" s="112"/>
    </row>
    <row r="11" spans="1:9" s="88" customFormat="1" x14ac:dyDescent="0.2">
      <c r="A11" s="63"/>
      <c r="B11" s="199">
        <v>42369</v>
      </c>
      <c r="C11" s="199">
        <v>42400</v>
      </c>
      <c r="D11" s="199">
        <v>42429</v>
      </c>
      <c r="E11" s="199">
        <v>42460</v>
      </c>
      <c r="F11" s="57">
        <v>42490</v>
      </c>
      <c r="G11" s="27"/>
      <c r="H11" s="27"/>
      <c r="I11" s="27"/>
    </row>
    <row r="12" spans="1:9" s="52" customFormat="1" x14ac:dyDescent="0.2">
      <c r="A12" s="157" t="s">
        <v>172</v>
      </c>
      <c r="B12" s="243">
        <f t="shared" ref="B12:F12" si="1">SUM(B13:B14)</f>
        <v>65505.68611232</v>
      </c>
      <c r="C12" s="243">
        <f t="shared" si="1"/>
        <v>65427.59130349</v>
      </c>
      <c r="D12" s="243">
        <f t="shared" si="1"/>
        <v>64349.583056180003</v>
      </c>
      <c r="E12" s="243">
        <f t="shared" si="1"/>
        <v>65236.75923412</v>
      </c>
      <c r="F12" s="243">
        <f t="shared" si="1"/>
        <v>67090.705344240007</v>
      </c>
      <c r="G12" s="69"/>
    </row>
    <row r="13" spans="1:9" s="19" customFormat="1" x14ac:dyDescent="0.2">
      <c r="A13" s="16" t="s">
        <v>51</v>
      </c>
      <c r="B13" s="67">
        <v>22060.244326389999</v>
      </c>
      <c r="C13" s="67">
        <v>21851.593685870001</v>
      </c>
      <c r="D13" s="67">
        <v>20901.171420940002</v>
      </c>
      <c r="E13" s="67">
        <v>21108.379584549999</v>
      </c>
      <c r="F13" s="96">
        <v>22546.901649110001</v>
      </c>
      <c r="G13" s="39"/>
    </row>
    <row r="14" spans="1:9" s="19" customFormat="1" x14ac:dyDescent="0.2">
      <c r="A14" s="16" t="s">
        <v>80</v>
      </c>
      <c r="B14" s="67">
        <v>43445.441785930001</v>
      </c>
      <c r="C14" s="67">
        <v>43575.99761762</v>
      </c>
      <c r="D14" s="67">
        <v>43448.411635240001</v>
      </c>
      <c r="E14" s="67">
        <v>44128.379649570001</v>
      </c>
      <c r="F14" s="96">
        <v>44543.803695130002</v>
      </c>
      <c r="G14" s="39"/>
    </row>
    <row r="15" spans="1:9" x14ac:dyDescent="0.2">
      <c r="B15" s="112"/>
      <c r="C15" s="112"/>
      <c r="D15" s="112"/>
      <c r="E15" s="112"/>
      <c r="F15" s="112"/>
      <c r="G15" s="112"/>
    </row>
    <row r="16" spans="1:9" s="46" customFormat="1" x14ac:dyDescent="0.2">
      <c r="B16" s="61"/>
      <c r="C16" s="61"/>
      <c r="D16" s="61"/>
      <c r="E16" s="61"/>
      <c r="F16" s="111" t="s">
        <v>17</v>
      </c>
      <c r="G16" s="61"/>
    </row>
    <row r="17" spans="1:9" s="88" customFormat="1" x14ac:dyDescent="0.2">
      <c r="A17" s="240"/>
      <c r="B17" s="199">
        <v>42369</v>
      </c>
      <c r="C17" s="199">
        <v>42400</v>
      </c>
      <c r="D17" s="199">
        <v>42429</v>
      </c>
      <c r="E17" s="199">
        <v>42460</v>
      </c>
      <c r="F17" s="199">
        <v>42490</v>
      </c>
      <c r="G17" s="27"/>
      <c r="H17" s="27"/>
      <c r="I17" s="27"/>
    </row>
    <row r="18" spans="1:9" s="52" customFormat="1" x14ac:dyDescent="0.2">
      <c r="A18" s="38" t="s">
        <v>172</v>
      </c>
      <c r="B18" s="243">
        <f t="shared" ref="B18:F18" si="2">SUM(B19:B20)</f>
        <v>1</v>
      </c>
      <c r="C18" s="243">
        <f t="shared" si="2"/>
        <v>1</v>
      </c>
      <c r="D18" s="243">
        <f t="shared" si="2"/>
        <v>1</v>
      </c>
      <c r="E18" s="243">
        <f t="shared" si="2"/>
        <v>1</v>
      </c>
      <c r="F18" s="243">
        <f t="shared" si="2"/>
        <v>1</v>
      </c>
      <c r="G18" s="69"/>
    </row>
    <row r="19" spans="1:9" s="19" customFormat="1" x14ac:dyDescent="0.2">
      <c r="A19" s="16" t="s">
        <v>51</v>
      </c>
      <c r="B19" s="123">
        <v>0.33676800000000001</v>
      </c>
      <c r="C19" s="123">
        <v>0.33398099999999997</v>
      </c>
      <c r="D19" s="123">
        <v>0.32480700000000001</v>
      </c>
      <c r="E19" s="123">
        <v>0.32356600000000002</v>
      </c>
      <c r="F19" s="150">
        <v>0.33606599999999998</v>
      </c>
      <c r="G19" s="39"/>
    </row>
    <row r="20" spans="1:9" s="19" customFormat="1" x14ac:dyDescent="0.2">
      <c r="A20" s="16" t="s">
        <v>80</v>
      </c>
      <c r="B20" s="123">
        <v>0.66323200000000004</v>
      </c>
      <c r="C20" s="123">
        <v>0.66601900000000003</v>
      </c>
      <c r="D20" s="123">
        <v>0.67519300000000004</v>
      </c>
      <c r="E20" s="123">
        <v>0.67643399999999998</v>
      </c>
      <c r="F20" s="150">
        <v>0.66393400000000002</v>
      </c>
      <c r="G20" s="39"/>
    </row>
    <row r="21" spans="1:9" x14ac:dyDescent="0.2">
      <c r="B21" s="112"/>
      <c r="C21" s="112"/>
      <c r="D21" s="112"/>
      <c r="E21" s="112"/>
      <c r="F21" s="112"/>
      <c r="G21" s="112"/>
    </row>
    <row r="22" spans="1:9" x14ac:dyDescent="0.2">
      <c r="B22" s="112"/>
      <c r="C22" s="112"/>
      <c r="D22" s="112"/>
      <c r="E22" s="112"/>
      <c r="F22" s="112"/>
      <c r="G22" s="112"/>
    </row>
    <row r="23" spans="1:9" x14ac:dyDescent="0.2">
      <c r="B23" s="112"/>
      <c r="C23" s="112"/>
      <c r="D23" s="112"/>
      <c r="E23" s="112"/>
      <c r="F23" s="112"/>
      <c r="G23" s="112"/>
    </row>
    <row r="24" spans="1:9" x14ac:dyDescent="0.2">
      <c r="B24" s="112"/>
      <c r="C24" s="112"/>
      <c r="D24" s="112"/>
      <c r="E24" s="112"/>
      <c r="F24" s="112"/>
      <c r="G24" s="112"/>
    </row>
    <row r="25" spans="1:9" s="46" customFormat="1" x14ac:dyDescent="0.2">
      <c r="B25" s="61"/>
      <c r="C25" s="61"/>
      <c r="D25" s="61"/>
      <c r="E25" s="61"/>
      <c r="F25" s="61"/>
      <c r="G25" s="61"/>
    </row>
    <row r="26" spans="1:9" x14ac:dyDescent="0.2">
      <c r="B26" s="112"/>
      <c r="C26" s="112"/>
      <c r="D26" s="112"/>
      <c r="E26" s="112"/>
      <c r="F26" s="112"/>
      <c r="G26" s="112"/>
    </row>
    <row r="27" spans="1:9" x14ac:dyDescent="0.2">
      <c r="B27" s="112"/>
      <c r="C27" s="112"/>
      <c r="D27" s="112"/>
      <c r="E27" s="112"/>
      <c r="F27" s="112"/>
      <c r="G27" s="112"/>
    </row>
    <row r="28" spans="1:9" x14ac:dyDescent="0.2">
      <c r="B28" s="112"/>
      <c r="C28" s="112"/>
      <c r="D28" s="112"/>
      <c r="E28" s="112"/>
      <c r="F28" s="112"/>
      <c r="G28" s="112"/>
    </row>
    <row r="29" spans="1:9" x14ac:dyDescent="0.2">
      <c r="B29" s="112"/>
      <c r="C29" s="112"/>
      <c r="D29" s="112"/>
      <c r="E29" s="112"/>
      <c r="F29" s="112"/>
      <c r="G29" s="112"/>
    </row>
    <row r="30" spans="1:9" x14ac:dyDescent="0.2">
      <c r="B30" s="112"/>
      <c r="C30" s="112"/>
      <c r="D30" s="112"/>
      <c r="E30" s="112"/>
      <c r="F30" s="112"/>
      <c r="G30" s="112"/>
    </row>
    <row r="31" spans="1:9" x14ac:dyDescent="0.2">
      <c r="B31" s="112"/>
      <c r="C31" s="112"/>
      <c r="D31" s="112"/>
      <c r="E31" s="112"/>
      <c r="F31" s="112"/>
      <c r="G31" s="112"/>
    </row>
    <row r="32" spans="1:9" x14ac:dyDescent="0.2">
      <c r="B32" s="112"/>
      <c r="C32" s="112"/>
      <c r="D32" s="112"/>
      <c r="E32" s="112"/>
      <c r="F32" s="112"/>
      <c r="G32" s="112"/>
    </row>
    <row r="33" spans="2:7" x14ac:dyDescent="0.2">
      <c r="B33" s="112"/>
      <c r="C33" s="112"/>
      <c r="D33" s="112"/>
      <c r="E33" s="112"/>
      <c r="F33" s="112"/>
      <c r="G33" s="112"/>
    </row>
    <row r="34" spans="2:7" x14ac:dyDescent="0.2">
      <c r="B34" s="112"/>
      <c r="C34" s="112"/>
      <c r="D34" s="112"/>
      <c r="E34" s="112"/>
      <c r="F34" s="112"/>
      <c r="G34" s="112"/>
    </row>
    <row r="35" spans="2:7" x14ac:dyDescent="0.2">
      <c r="B35" s="112"/>
      <c r="C35" s="112"/>
      <c r="D35" s="112"/>
      <c r="E35" s="112"/>
      <c r="F35" s="112"/>
      <c r="G35" s="112"/>
    </row>
    <row r="36" spans="2:7" x14ac:dyDescent="0.2">
      <c r="B36" s="112"/>
      <c r="C36" s="112"/>
      <c r="D36" s="112"/>
      <c r="E36" s="112"/>
      <c r="F36" s="112"/>
      <c r="G36" s="112"/>
    </row>
    <row r="37" spans="2:7" x14ac:dyDescent="0.2">
      <c r="B37" s="112"/>
      <c r="C37" s="112"/>
      <c r="D37" s="112"/>
      <c r="E37" s="112"/>
      <c r="F37" s="112"/>
      <c r="G37" s="112"/>
    </row>
    <row r="38" spans="2:7" x14ac:dyDescent="0.2">
      <c r="B38" s="112"/>
      <c r="C38" s="112"/>
      <c r="D38" s="112"/>
      <c r="E38" s="112"/>
      <c r="F38" s="112"/>
      <c r="G38" s="112"/>
    </row>
    <row r="39" spans="2:7" x14ac:dyDescent="0.2">
      <c r="B39" s="112"/>
      <c r="C39" s="112"/>
      <c r="D39" s="112"/>
      <c r="E39" s="112"/>
      <c r="F39" s="112"/>
      <c r="G39" s="112"/>
    </row>
    <row r="40" spans="2:7" x14ac:dyDescent="0.2">
      <c r="B40" s="112"/>
      <c r="C40" s="112"/>
      <c r="D40" s="112"/>
      <c r="E40" s="112"/>
      <c r="F40" s="112"/>
      <c r="G40" s="112"/>
    </row>
    <row r="41" spans="2:7" x14ac:dyDescent="0.2">
      <c r="B41" s="112"/>
      <c r="C41" s="112"/>
      <c r="D41" s="112"/>
      <c r="E41" s="112"/>
      <c r="F41" s="112"/>
      <c r="G41" s="112"/>
    </row>
    <row r="42" spans="2:7" x14ac:dyDescent="0.2">
      <c r="B42" s="112"/>
      <c r="C42" s="112"/>
      <c r="D42" s="112"/>
      <c r="E42" s="112"/>
      <c r="F42" s="112"/>
      <c r="G42" s="112"/>
    </row>
    <row r="43" spans="2:7" x14ac:dyDescent="0.2">
      <c r="B43" s="112"/>
      <c r="C43" s="112"/>
      <c r="D43" s="112"/>
      <c r="E43" s="112"/>
      <c r="F43" s="112"/>
      <c r="G43" s="112"/>
    </row>
    <row r="44" spans="2:7" x14ac:dyDescent="0.2">
      <c r="B44" s="112"/>
      <c r="C44" s="112"/>
      <c r="D44" s="112"/>
      <c r="E44" s="112"/>
      <c r="F44" s="112"/>
      <c r="G44" s="112"/>
    </row>
    <row r="45" spans="2:7" x14ac:dyDescent="0.2">
      <c r="B45" s="112"/>
      <c r="C45" s="112"/>
      <c r="D45" s="112"/>
      <c r="E45" s="112"/>
      <c r="F45" s="112"/>
      <c r="G45" s="112"/>
    </row>
    <row r="46" spans="2:7" x14ac:dyDescent="0.2">
      <c r="B46" s="112"/>
      <c r="C46" s="112"/>
      <c r="D46" s="112"/>
      <c r="E46" s="112"/>
      <c r="F46" s="112"/>
      <c r="G46" s="112"/>
    </row>
    <row r="47" spans="2:7" x14ac:dyDescent="0.2">
      <c r="B47" s="112"/>
      <c r="C47" s="112"/>
      <c r="D47" s="112"/>
      <c r="E47" s="112"/>
      <c r="F47" s="112"/>
      <c r="G47" s="112"/>
    </row>
    <row r="48" spans="2:7" x14ac:dyDescent="0.2">
      <c r="B48" s="112"/>
      <c r="C48" s="112"/>
      <c r="D48" s="112"/>
      <c r="E48" s="112"/>
      <c r="F48" s="112"/>
      <c r="G48" s="112"/>
    </row>
    <row r="49" spans="2:7" x14ac:dyDescent="0.2">
      <c r="B49" s="112"/>
      <c r="C49" s="112"/>
      <c r="D49" s="112"/>
      <c r="E49" s="112"/>
      <c r="F49" s="112"/>
      <c r="G49" s="112"/>
    </row>
    <row r="50" spans="2:7" x14ac:dyDescent="0.2">
      <c r="B50" s="112"/>
      <c r="C50" s="112"/>
      <c r="D50" s="112"/>
      <c r="E50" s="112"/>
      <c r="F50" s="112"/>
      <c r="G50" s="112"/>
    </row>
    <row r="51" spans="2:7" x14ac:dyDescent="0.2">
      <c r="B51" s="112"/>
      <c r="C51" s="112"/>
      <c r="D51" s="112"/>
      <c r="E51" s="112"/>
      <c r="F51" s="112"/>
      <c r="G51" s="112"/>
    </row>
    <row r="52" spans="2:7" x14ac:dyDescent="0.2">
      <c r="B52" s="112"/>
      <c r="C52" s="112"/>
      <c r="D52" s="112"/>
      <c r="E52" s="112"/>
      <c r="F52" s="112"/>
      <c r="G52" s="112"/>
    </row>
    <row r="53" spans="2:7" x14ac:dyDescent="0.2">
      <c r="B53" s="112"/>
      <c r="C53" s="112"/>
      <c r="D53" s="112"/>
      <c r="E53" s="112"/>
      <c r="F53" s="112"/>
      <c r="G53" s="112"/>
    </row>
    <row r="54" spans="2:7" x14ac:dyDescent="0.2">
      <c r="B54" s="112"/>
      <c r="C54" s="112"/>
      <c r="D54" s="112"/>
      <c r="E54" s="112"/>
      <c r="F54" s="112"/>
      <c r="G54" s="112"/>
    </row>
    <row r="55" spans="2:7" x14ac:dyDescent="0.2">
      <c r="B55" s="112"/>
      <c r="C55" s="112"/>
      <c r="D55" s="112"/>
      <c r="E55" s="112"/>
      <c r="F55" s="112"/>
      <c r="G55" s="112"/>
    </row>
    <row r="56" spans="2:7" x14ac:dyDescent="0.2">
      <c r="B56" s="112"/>
      <c r="C56" s="112"/>
      <c r="D56" s="112"/>
      <c r="E56" s="112"/>
      <c r="F56" s="112"/>
      <c r="G56" s="112"/>
    </row>
    <row r="57" spans="2:7" x14ac:dyDescent="0.2">
      <c r="B57" s="112"/>
      <c r="C57" s="112"/>
      <c r="D57" s="112"/>
      <c r="E57" s="112"/>
      <c r="F57" s="112"/>
      <c r="G57" s="112"/>
    </row>
    <row r="58" spans="2:7" x14ac:dyDescent="0.2">
      <c r="B58" s="112"/>
      <c r="C58" s="112"/>
      <c r="D58" s="112"/>
      <c r="E58" s="112"/>
      <c r="F58" s="112"/>
      <c r="G58" s="112"/>
    </row>
    <row r="59" spans="2:7" x14ac:dyDescent="0.2">
      <c r="B59" s="112"/>
      <c r="C59" s="112"/>
      <c r="D59" s="112"/>
      <c r="E59" s="112"/>
      <c r="F59" s="112"/>
      <c r="G59" s="112"/>
    </row>
    <row r="60" spans="2:7" x14ac:dyDescent="0.2">
      <c r="B60" s="112"/>
      <c r="C60" s="112"/>
      <c r="D60" s="112"/>
      <c r="E60" s="112"/>
      <c r="F60" s="112"/>
      <c r="G60" s="112"/>
    </row>
    <row r="61" spans="2:7" x14ac:dyDescent="0.2">
      <c r="B61" s="112"/>
      <c r="C61" s="112"/>
      <c r="D61" s="112"/>
      <c r="E61" s="112"/>
      <c r="F61" s="112"/>
      <c r="G61" s="112"/>
    </row>
    <row r="62" spans="2:7" x14ac:dyDescent="0.2">
      <c r="B62" s="112"/>
      <c r="C62" s="112"/>
      <c r="D62" s="112"/>
      <c r="E62" s="112"/>
      <c r="F62" s="112"/>
      <c r="G62" s="112"/>
    </row>
    <row r="63" spans="2:7" x14ac:dyDescent="0.2">
      <c r="B63" s="112"/>
      <c r="C63" s="112"/>
      <c r="D63" s="112"/>
      <c r="E63" s="112"/>
      <c r="F63" s="112"/>
      <c r="G63" s="112"/>
    </row>
    <row r="64" spans="2:7" x14ac:dyDescent="0.2">
      <c r="B64" s="112"/>
      <c r="C64" s="112"/>
      <c r="D64" s="112"/>
      <c r="E64" s="112"/>
      <c r="F64" s="112"/>
      <c r="G64" s="112"/>
    </row>
    <row r="65" spans="2:7" x14ac:dyDescent="0.2">
      <c r="B65" s="112"/>
      <c r="C65" s="112"/>
      <c r="D65" s="112"/>
      <c r="E65" s="112"/>
      <c r="F65" s="112"/>
      <c r="G65" s="112"/>
    </row>
    <row r="66" spans="2:7" x14ac:dyDescent="0.2">
      <c r="B66" s="112"/>
      <c r="C66" s="112"/>
      <c r="D66" s="112"/>
      <c r="E66" s="112"/>
      <c r="F66" s="112"/>
      <c r="G66" s="112"/>
    </row>
    <row r="67" spans="2:7" x14ac:dyDescent="0.2">
      <c r="B67" s="112"/>
      <c r="C67" s="112"/>
      <c r="D67" s="112"/>
      <c r="E67" s="112"/>
      <c r="F67" s="112"/>
      <c r="G67" s="112"/>
    </row>
    <row r="68" spans="2:7" x14ac:dyDescent="0.2">
      <c r="B68" s="112"/>
      <c r="C68" s="112"/>
      <c r="D68" s="112"/>
      <c r="E68" s="112"/>
      <c r="F68" s="112"/>
      <c r="G68" s="112"/>
    </row>
    <row r="69" spans="2:7" x14ac:dyDescent="0.2">
      <c r="B69" s="112"/>
      <c r="C69" s="112"/>
      <c r="D69" s="112"/>
      <c r="E69" s="112"/>
      <c r="F69" s="112"/>
      <c r="G69" s="112"/>
    </row>
    <row r="70" spans="2:7" x14ac:dyDescent="0.2">
      <c r="B70" s="112"/>
      <c r="C70" s="112"/>
      <c r="D70" s="112"/>
      <c r="E70" s="112"/>
      <c r="F70" s="112"/>
      <c r="G70" s="112"/>
    </row>
    <row r="71" spans="2:7" x14ac:dyDescent="0.2">
      <c r="B71" s="112"/>
      <c r="C71" s="112"/>
      <c r="D71" s="112"/>
      <c r="E71" s="112"/>
      <c r="F71" s="112"/>
      <c r="G71" s="112"/>
    </row>
    <row r="72" spans="2:7" x14ac:dyDescent="0.2">
      <c r="B72" s="112"/>
      <c r="C72" s="112"/>
      <c r="D72" s="112"/>
      <c r="E72" s="112"/>
      <c r="F72" s="112"/>
      <c r="G72" s="112"/>
    </row>
    <row r="73" spans="2:7" x14ac:dyDescent="0.2">
      <c r="B73" s="112"/>
      <c r="C73" s="112"/>
      <c r="D73" s="112"/>
      <c r="E73" s="112"/>
      <c r="F73" s="112"/>
      <c r="G73" s="112"/>
    </row>
    <row r="74" spans="2:7" x14ac:dyDescent="0.2">
      <c r="B74" s="112"/>
      <c r="C74" s="112"/>
      <c r="D74" s="112"/>
      <c r="E74" s="112"/>
      <c r="F74" s="112"/>
      <c r="G74" s="112"/>
    </row>
    <row r="75" spans="2:7" x14ac:dyDescent="0.2">
      <c r="B75" s="112"/>
      <c r="C75" s="112"/>
      <c r="D75" s="112"/>
      <c r="E75" s="112"/>
      <c r="F75" s="112"/>
      <c r="G75" s="112"/>
    </row>
    <row r="76" spans="2:7" x14ac:dyDescent="0.2">
      <c r="B76" s="112"/>
      <c r="C76" s="112"/>
      <c r="D76" s="112"/>
      <c r="E76" s="112"/>
      <c r="F76" s="112"/>
      <c r="G76" s="112"/>
    </row>
    <row r="77" spans="2:7" x14ac:dyDescent="0.2">
      <c r="B77" s="112"/>
      <c r="C77" s="112"/>
      <c r="D77" s="112"/>
      <c r="E77" s="112"/>
      <c r="F77" s="112"/>
      <c r="G77" s="112"/>
    </row>
    <row r="78" spans="2:7" x14ac:dyDescent="0.2">
      <c r="B78" s="112"/>
      <c r="C78" s="112"/>
      <c r="D78" s="112"/>
      <c r="E78" s="112"/>
      <c r="F78" s="112"/>
      <c r="G78" s="112"/>
    </row>
    <row r="79" spans="2:7" x14ac:dyDescent="0.2">
      <c r="B79" s="112"/>
      <c r="C79" s="112"/>
      <c r="D79" s="112"/>
      <c r="E79" s="112"/>
      <c r="F79" s="112"/>
      <c r="G79" s="112"/>
    </row>
    <row r="80" spans="2:7" x14ac:dyDescent="0.2">
      <c r="B80" s="112"/>
      <c r="C80" s="112"/>
      <c r="D80" s="112"/>
      <c r="E80" s="112"/>
      <c r="F80" s="112"/>
      <c r="G80" s="112"/>
    </row>
    <row r="81" spans="2:7" x14ac:dyDescent="0.2">
      <c r="B81" s="112"/>
      <c r="C81" s="112"/>
      <c r="D81" s="112"/>
      <c r="E81" s="112"/>
      <c r="F81" s="112"/>
      <c r="G81" s="112"/>
    </row>
    <row r="82" spans="2:7" x14ac:dyDescent="0.2">
      <c r="B82" s="112"/>
      <c r="C82" s="112"/>
      <c r="D82" s="112"/>
      <c r="E82" s="112"/>
      <c r="F82" s="112"/>
      <c r="G82" s="112"/>
    </row>
    <row r="83" spans="2:7" x14ac:dyDescent="0.2">
      <c r="B83" s="112"/>
      <c r="C83" s="112"/>
      <c r="D83" s="112"/>
      <c r="E83" s="112"/>
      <c r="F83" s="112"/>
      <c r="G83" s="112"/>
    </row>
    <row r="84" spans="2:7" x14ac:dyDescent="0.2">
      <c r="B84" s="112"/>
      <c r="C84" s="112"/>
      <c r="D84" s="112"/>
      <c r="E84" s="112"/>
      <c r="F84" s="112"/>
      <c r="G84" s="112"/>
    </row>
    <row r="85" spans="2:7" x14ac:dyDescent="0.2">
      <c r="B85" s="112"/>
      <c r="C85" s="112"/>
      <c r="D85" s="112"/>
      <c r="E85" s="112"/>
      <c r="F85" s="112"/>
      <c r="G85" s="112"/>
    </row>
    <row r="86" spans="2:7" x14ac:dyDescent="0.2">
      <c r="B86" s="112"/>
      <c r="C86" s="112"/>
      <c r="D86" s="112"/>
      <c r="E86" s="112"/>
      <c r="F86" s="112"/>
      <c r="G86" s="112"/>
    </row>
    <row r="87" spans="2:7" x14ac:dyDescent="0.2">
      <c r="B87" s="112"/>
      <c r="C87" s="112"/>
      <c r="D87" s="112"/>
      <c r="E87" s="112"/>
      <c r="F87" s="112"/>
      <c r="G87" s="112"/>
    </row>
    <row r="88" spans="2:7" x14ac:dyDescent="0.2">
      <c r="B88" s="112"/>
      <c r="C88" s="112"/>
      <c r="D88" s="112"/>
      <c r="E88" s="112"/>
      <c r="F88" s="112"/>
      <c r="G88" s="112"/>
    </row>
    <row r="89" spans="2:7" x14ac:dyDescent="0.2">
      <c r="B89" s="112"/>
      <c r="C89" s="112"/>
      <c r="D89" s="112"/>
      <c r="E89" s="112"/>
      <c r="F89" s="112"/>
      <c r="G89" s="112"/>
    </row>
    <row r="90" spans="2:7" x14ac:dyDescent="0.2">
      <c r="B90" s="112"/>
      <c r="C90" s="112"/>
      <c r="D90" s="112"/>
      <c r="E90" s="112"/>
      <c r="F90" s="112"/>
      <c r="G90" s="112"/>
    </row>
    <row r="91" spans="2:7" x14ac:dyDescent="0.2">
      <c r="B91" s="112"/>
      <c r="C91" s="112"/>
      <c r="D91" s="112"/>
      <c r="E91" s="112"/>
      <c r="F91" s="112"/>
      <c r="G91" s="112"/>
    </row>
    <row r="92" spans="2:7" x14ac:dyDescent="0.2">
      <c r="B92" s="112"/>
      <c r="C92" s="112"/>
      <c r="D92" s="112"/>
      <c r="E92" s="112"/>
      <c r="F92" s="112"/>
      <c r="G92" s="112"/>
    </row>
    <row r="93" spans="2:7" x14ac:dyDescent="0.2">
      <c r="B93" s="112"/>
      <c r="C93" s="112"/>
      <c r="D93" s="112"/>
      <c r="E93" s="112"/>
      <c r="F93" s="112"/>
      <c r="G93" s="112"/>
    </row>
    <row r="94" spans="2:7" x14ac:dyDescent="0.2">
      <c r="B94" s="112"/>
      <c r="C94" s="112"/>
      <c r="D94" s="112"/>
      <c r="E94" s="112"/>
      <c r="F94" s="112"/>
      <c r="G94" s="112"/>
    </row>
    <row r="95" spans="2:7" x14ac:dyDescent="0.2">
      <c r="B95" s="112"/>
      <c r="C95" s="112"/>
      <c r="D95" s="112"/>
      <c r="E95" s="112"/>
      <c r="F95" s="112"/>
      <c r="G95" s="112"/>
    </row>
    <row r="96" spans="2:7" x14ac:dyDescent="0.2">
      <c r="B96" s="112"/>
      <c r="C96" s="112"/>
      <c r="D96" s="112"/>
      <c r="E96" s="112"/>
      <c r="F96" s="112"/>
      <c r="G96" s="112"/>
    </row>
    <row r="97" spans="2:7" x14ac:dyDescent="0.2">
      <c r="B97" s="112"/>
      <c r="C97" s="112"/>
      <c r="D97" s="112"/>
      <c r="E97" s="112"/>
      <c r="F97" s="112"/>
      <c r="G97" s="112"/>
    </row>
    <row r="98" spans="2:7" x14ac:dyDescent="0.2">
      <c r="B98" s="112"/>
      <c r="C98" s="112"/>
      <c r="D98" s="112"/>
      <c r="E98" s="112"/>
      <c r="F98" s="112"/>
      <c r="G98" s="112"/>
    </row>
    <row r="99" spans="2:7" x14ac:dyDescent="0.2">
      <c r="B99" s="112"/>
      <c r="C99" s="112"/>
      <c r="D99" s="112"/>
      <c r="E99" s="112"/>
      <c r="F99" s="112"/>
      <c r="G99" s="112"/>
    </row>
    <row r="100" spans="2:7" x14ac:dyDescent="0.2">
      <c r="B100" s="112"/>
      <c r="C100" s="112"/>
      <c r="D100" s="112"/>
      <c r="E100" s="112"/>
      <c r="F100" s="112"/>
      <c r="G100" s="112"/>
    </row>
    <row r="101" spans="2:7" x14ac:dyDescent="0.2">
      <c r="B101" s="112"/>
      <c r="C101" s="112"/>
      <c r="D101" s="112"/>
      <c r="E101" s="112"/>
      <c r="F101" s="112"/>
      <c r="G101" s="112"/>
    </row>
    <row r="102" spans="2:7" x14ac:dyDescent="0.2">
      <c r="B102" s="112"/>
      <c r="C102" s="112"/>
      <c r="D102" s="112"/>
      <c r="E102" s="112"/>
      <c r="F102" s="112"/>
      <c r="G102" s="112"/>
    </row>
    <row r="103" spans="2:7" x14ac:dyDescent="0.2">
      <c r="B103" s="112"/>
      <c r="C103" s="112"/>
      <c r="D103" s="112"/>
      <c r="E103" s="112"/>
      <c r="F103" s="112"/>
      <c r="G103" s="112"/>
    </row>
    <row r="104" spans="2:7" x14ac:dyDescent="0.2">
      <c r="B104" s="112"/>
      <c r="C104" s="112"/>
      <c r="D104" s="112"/>
      <c r="E104" s="112"/>
      <c r="F104" s="112"/>
      <c r="G104" s="112"/>
    </row>
    <row r="105" spans="2:7" x14ac:dyDescent="0.2">
      <c r="B105" s="112"/>
      <c r="C105" s="112"/>
      <c r="D105" s="112"/>
      <c r="E105" s="112"/>
      <c r="F105" s="112"/>
      <c r="G105" s="112"/>
    </row>
    <row r="106" spans="2:7" x14ac:dyDescent="0.2">
      <c r="B106" s="112"/>
      <c r="C106" s="112"/>
      <c r="D106" s="112"/>
      <c r="E106" s="112"/>
      <c r="F106" s="112"/>
      <c r="G106" s="112"/>
    </row>
    <row r="107" spans="2:7" x14ac:dyDescent="0.2">
      <c r="B107" s="112"/>
      <c r="C107" s="112"/>
      <c r="D107" s="112"/>
      <c r="E107" s="112"/>
      <c r="F107" s="112"/>
      <c r="G107" s="112"/>
    </row>
    <row r="108" spans="2:7" x14ac:dyDescent="0.2">
      <c r="B108" s="112"/>
      <c r="C108" s="112"/>
      <c r="D108" s="112"/>
      <c r="E108" s="112"/>
      <c r="F108" s="112"/>
      <c r="G108" s="112"/>
    </row>
    <row r="109" spans="2:7" x14ac:dyDescent="0.2">
      <c r="B109" s="112"/>
      <c r="C109" s="112"/>
      <c r="D109" s="112"/>
      <c r="E109" s="112"/>
      <c r="F109" s="112"/>
      <c r="G109" s="112"/>
    </row>
    <row r="110" spans="2:7" x14ac:dyDescent="0.2">
      <c r="B110" s="112"/>
      <c r="C110" s="112"/>
      <c r="D110" s="112"/>
      <c r="E110" s="112"/>
      <c r="F110" s="112"/>
      <c r="G110" s="112"/>
    </row>
    <row r="111" spans="2:7" x14ac:dyDescent="0.2">
      <c r="B111" s="112"/>
      <c r="C111" s="112"/>
      <c r="D111" s="112"/>
      <c r="E111" s="112"/>
      <c r="F111" s="112"/>
      <c r="G111" s="112"/>
    </row>
    <row r="112" spans="2:7" x14ac:dyDescent="0.2">
      <c r="B112" s="112"/>
      <c r="C112" s="112"/>
      <c r="D112" s="112"/>
      <c r="E112" s="112"/>
      <c r="F112" s="112"/>
      <c r="G112" s="112"/>
    </row>
    <row r="113" spans="2:7" x14ac:dyDescent="0.2">
      <c r="B113" s="112"/>
      <c r="C113" s="112"/>
      <c r="D113" s="112"/>
      <c r="E113" s="112"/>
      <c r="F113" s="112"/>
      <c r="G113" s="112"/>
    </row>
    <row r="114" spans="2:7" x14ac:dyDescent="0.2">
      <c r="B114" s="112"/>
      <c r="C114" s="112"/>
      <c r="D114" s="112"/>
      <c r="E114" s="112"/>
      <c r="F114" s="112"/>
      <c r="G114" s="112"/>
    </row>
    <row r="115" spans="2:7" x14ac:dyDescent="0.2">
      <c r="B115" s="112"/>
      <c r="C115" s="112"/>
      <c r="D115" s="112"/>
      <c r="E115" s="112"/>
      <c r="F115" s="112"/>
      <c r="G115" s="112"/>
    </row>
    <row r="116" spans="2:7" x14ac:dyDescent="0.2">
      <c r="B116" s="112"/>
      <c r="C116" s="112"/>
      <c r="D116" s="112"/>
      <c r="E116" s="112"/>
      <c r="F116" s="112"/>
      <c r="G116" s="112"/>
    </row>
    <row r="117" spans="2:7" x14ac:dyDescent="0.2">
      <c r="B117" s="112"/>
      <c r="C117" s="112"/>
      <c r="D117" s="112"/>
      <c r="E117" s="112"/>
      <c r="F117" s="112"/>
      <c r="G117" s="112"/>
    </row>
    <row r="118" spans="2:7" x14ac:dyDescent="0.2">
      <c r="B118" s="112"/>
      <c r="C118" s="112"/>
      <c r="D118" s="112"/>
      <c r="E118" s="112"/>
      <c r="F118" s="112"/>
      <c r="G118" s="112"/>
    </row>
    <row r="119" spans="2:7" x14ac:dyDescent="0.2">
      <c r="B119" s="112"/>
      <c r="C119" s="112"/>
      <c r="D119" s="112"/>
      <c r="E119" s="112"/>
      <c r="F119" s="112"/>
      <c r="G119" s="112"/>
    </row>
    <row r="120" spans="2:7" x14ac:dyDescent="0.2">
      <c r="B120" s="112"/>
      <c r="C120" s="112"/>
      <c r="D120" s="112"/>
      <c r="E120" s="112"/>
      <c r="F120" s="112"/>
      <c r="G120" s="112"/>
    </row>
    <row r="121" spans="2:7" x14ac:dyDescent="0.2">
      <c r="B121" s="112"/>
      <c r="C121" s="112"/>
      <c r="D121" s="112"/>
      <c r="E121" s="112"/>
      <c r="F121" s="112"/>
      <c r="G121" s="112"/>
    </row>
    <row r="122" spans="2:7" x14ac:dyDescent="0.2">
      <c r="B122" s="112"/>
      <c r="C122" s="112"/>
      <c r="D122" s="112"/>
      <c r="E122" s="112"/>
      <c r="F122" s="112"/>
      <c r="G122" s="112"/>
    </row>
    <row r="123" spans="2:7" x14ac:dyDescent="0.2">
      <c r="B123" s="112"/>
      <c r="C123" s="112"/>
      <c r="D123" s="112"/>
      <c r="E123" s="112"/>
      <c r="F123" s="112"/>
      <c r="G123" s="112"/>
    </row>
    <row r="124" spans="2:7" x14ac:dyDescent="0.2">
      <c r="B124" s="112"/>
      <c r="C124" s="112"/>
      <c r="D124" s="112"/>
      <c r="E124" s="112"/>
      <c r="F124" s="112"/>
      <c r="G124" s="112"/>
    </row>
    <row r="125" spans="2:7" x14ac:dyDescent="0.2">
      <c r="B125" s="112"/>
      <c r="C125" s="112"/>
      <c r="D125" s="112"/>
      <c r="E125" s="112"/>
      <c r="F125" s="112"/>
      <c r="G125" s="112"/>
    </row>
    <row r="126" spans="2:7" x14ac:dyDescent="0.2">
      <c r="B126" s="112"/>
      <c r="C126" s="112"/>
      <c r="D126" s="112"/>
      <c r="E126" s="112"/>
      <c r="F126" s="112"/>
      <c r="G126" s="112"/>
    </row>
    <row r="127" spans="2:7" x14ac:dyDescent="0.2">
      <c r="B127" s="112"/>
      <c r="C127" s="112"/>
      <c r="D127" s="112"/>
      <c r="E127" s="112"/>
      <c r="F127" s="112"/>
      <c r="G127" s="112"/>
    </row>
    <row r="128" spans="2:7" x14ac:dyDescent="0.2">
      <c r="B128" s="112"/>
      <c r="C128" s="112"/>
      <c r="D128" s="112"/>
      <c r="E128" s="112"/>
      <c r="F128" s="112"/>
      <c r="G128" s="112"/>
    </row>
    <row r="129" spans="2:7" x14ac:dyDescent="0.2">
      <c r="B129" s="112"/>
      <c r="C129" s="112"/>
      <c r="D129" s="112"/>
      <c r="E129" s="112"/>
      <c r="F129" s="112"/>
      <c r="G129" s="112"/>
    </row>
    <row r="130" spans="2:7" x14ac:dyDescent="0.2">
      <c r="B130" s="112"/>
      <c r="C130" s="112"/>
      <c r="D130" s="112"/>
      <c r="E130" s="112"/>
      <c r="F130" s="112"/>
      <c r="G130" s="112"/>
    </row>
    <row r="131" spans="2:7" x14ac:dyDescent="0.2">
      <c r="B131" s="112"/>
      <c r="C131" s="112"/>
      <c r="D131" s="112"/>
      <c r="E131" s="112"/>
      <c r="F131" s="112"/>
      <c r="G131" s="112"/>
    </row>
    <row r="132" spans="2:7" x14ac:dyDescent="0.2">
      <c r="B132" s="112"/>
      <c r="C132" s="112"/>
      <c r="D132" s="112"/>
      <c r="E132" s="112"/>
      <c r="F132" s="112"/>
      <c r="G132" s="112"/>
    </row>
    <row r="133" spans="2:7" x14ac:dyDescent="0.2">
      <c r="B133" s="112"/>
      <c r="C133" s="112"/>
      <c r="D133" s="112"/>
      <c r="E133" s="112"/>
      <c r="F133" s="112"/>
      <c r="G133" s="112"/>
    </row>
    <row r="134" spans="2:7" x14ac:dyDescent="0.2">
      <c r="B134" s="112"/>
      <c r="C134" s="112"/>
      <c r="D134" s="112"/>
      <c r="E134" s="112"/>
      <c r="F134" s="112"/>
      <c r="G134" s="112"/>
    </row>
    <row r="135" spans="2:7" x14ac:dyDescent="0.2">
      <c r="B135" s="112"/>
      <c r="C135" s="112"/>
      <c r="D135" s="112"/>
      <c r="E135" s="112"/>
      <c r="F135" s="112"/>
      <c r="G135" s="112"/>
    </row>
    <row r="136" spans="2:7" x14ac:dyDescent="0.2">
      <c r="B136" s="112"/>
      <c r="C136" s="112"/>
      <c r="D136" s="112"/>
      <c r="E136" s="112"/>
      <c r="F136" s="112"/>
      <c r="G136" s="112"/>
    </row>
    <row r="137" spans="2:7" x14ac:dyDescent="0.2">
      <c r="B137" s="112"/>
      <c r="C137" s="112"/>
      <c r="D137" s="112"/>
      <c r="E137" s="112"/>
      <c r="F137" s="112"/>
      <c r="G137" s="112"/>
    </row>
    <row r="138" spans="2:7" x14ac:dyDescent="0.2">
      <c r="B138" s="112"/>
      <c r="C138" s="112"/>
      <c r="D138" s="112"/>
      <c r="E138" s="112"/>
      <c r="F138" s="112"/>
      <c r="G138" s="112"/>
    </row>
    <row r="139" spans="2:7" x14ac:dyDescent="0.2">
      <c r="B139" s="112"/>
      <c r="C139" s="112"/>
      <c r="D139" s="112"/>
      <c r="E139" s="112"/>
      <c r="F139" s="112"/>
      <c r="G139" s="112"/>
    </row>
    <row r="140" spans="2:7" x14ac:dyDescent="0.2">
      <c r="B140" s="112"/>
      <c r="C140" s="112"/>
      <c r="D140" s="112"/>
      <c r="E140" s="112"/>
      <c r="F140" s="112"/>
      <c r="G140" s="112"/>
    </row>
    <row r="141" spans="2:7" x14ac:dyDescent="0.2">
      <c r="B141" s="112"/>
      <c r="C141" s="112"/>
      <c r="D141" s="112"/>
      <c r="E141" s="112"/>
      <c r="F141" s="112"/>
      <c r="G141" s="112"/>
    </row>
    <row r="142" spans="2:7" x14ac:dyDescent="0.2">
      <c r="B142" s="112"/>
      <c r="C142" s="112"/>
      <c r="D142" s="112"/>
      <c r="E142" s="112"/>
      <c r="F142" s="112"/>
      <c r="G142" s="112"/>
    </row>
    <row r="143" spans="2:7" x14ac:dyDescent="0.2">
      <c r="B143" s="112"/>
      <c r="C143" s="112"/>
      <c r="D143" s="112"/>
      <c r="E143" s="112"/>
      <c r="F143" s="112"/>
      <c r="G143" s="112"/>
    </row>
    <row r="144" spans="2:7" x14ac:dyDescent="0.2">
      <c r="B144" s="112"/>
      <c r="C144" s="112"/>
      <c r="D144" s="112"/>
      <c r="E144" s="112"/>
      <c r="F144" s="112"/>
      <c r="G144" s="112"/>
    </row>
    <row r="145" spans="2:7" x14ac:dyDescent="0.2">
      <c r="B145" s="112"/>
      <c r="C145" s="112"/>
      <c r="D145" s="112"/>
      <c r="E145" s="112"/>
      <c r="F145" s="112"/>
      <c r="G145" s="112"/>
    </row>
    <row r="146" spans="2:7" x14ac:dyDescent="0.2">
      <c r="B146" s="112"/>
      <c r="C146" s="112"/>
      <c r="D146" s="112"/>
      <c r="E146" s="112"/>
      <c r="F146" s="112"/>
      <c r="G146" s="112"/>
    </row>
    <row r="147" spans="2:7" x14ac:dyDescent="0.2">
      <c r="B147" s="112"/>
      <c r="C147" s="112"/>
      <c r="D147" s="112"/>
      <c r="E147" s="112"/>
      <c r="F147" s="112"/>
      <c r="G147" s="112"/>
    </row>
    <row r="148" spans="2:7" x14ac:dyDescent="0.2">
      <c r="B148" s="112"/>
      <c r="C148" s="112"/>
      <c r="D148" s="112"/>
      <c r="E148" s="112"/>
      <c r="F148" s="112"/>
      <c r="G148" s="112"/>
    </row>
    <row r="149" spans="2:7" x14ac:dyDescent="0.2">
      <c r="B149" s="112"/>
      <c r="C149" s="112"/>
      <c r="D149" s="112"/>
      <c r="E149" s="112"/>
      <c r="F149" s="112"/>
      <c r="G149" s="112"/>
    </row>
    <row r="150" spans="2:7" x14ac:dyDescent="0.2">
      <c r="B150" s="112"/>
      <c r="C150" s="112"/>
      <c r="D150" s="112"/>
      <c r="E150" s="112"/>
      <c r="F150" s="112"/>
      <c r="G150" s="112"/>
    </row>
    <row r="151" spans="2:7" x14ac:dyDescent="0.2">
      <c r="B151" s="112"/>
      <c r="C151" s="112"/>
      <c r="D151" s="112"/>
      <c r="E151" s="112"/>
      <c r="F151" s="112"/>
      <c r="G151" s="112"/>
    </row>
    <row r="152" spans="2:7" x14ac:dyDescent="0.2">
      <c r="B152" s="112"/>
      <c r="C152" s="112"/>
      <c r="D152" s="112"/>
      <c r="E152" s="112"/>
      <c r="F152" s="112"/>
      <c r="G152" s="112"/>
    </row>
    <row r="153" spans="2:7" x14ac:dyDescent="0.2">
      <c r="B153" s="112"/>
      <c r="C153" s="112"/>
      <c r="D153" s="112"/>
      <c r="E153" s="112"/>
      <c r="F153" s="112"/>
      <c r="G153" s="112"/>
    </row>
    <row r="154" spans="2:7" x14ac:dyDescent="0.2">
      <c r="B154" s="112"/>
      <c r="C154" s="112"/>
      <c r="D154" s="112"/>
      <c r="E154" s="112"/>
      <c r="F154" s="112"/>
      <c r="G154" s="112"/>
    </row>
    <row r="155" spans="2:7" x14ac:dyDescent="0.2">
      <c r="B155" s="112"/>
      <c r="C155" s="112"/>
      <c r="D155" s="112"/>
      <c r="E155" s="112"/>
      <c r="F155" s="112"/>
      <c r="G155" s="112"/>
    </row>
    <row r="156" spans="2:7" x14ac:dyDescent="0.2">
      <c r="B156" s="112"/>
      <c r="C156" s="112"/>
      <c r="D156" s="112"/>
      <c r="E156" s="112"/>
      <c r="F156" s="112"/>
      <c r="G156" s="112"/>
    </row>
    <row r="157" spans="2:7" x14ac:dyDescent="0.2">
      <c r="B157" s="112"/>
      <c r="C157" s="112"/>
      <c r="D157" s="112"/>
      <c r="E157" s="112"/>
      <c r="F157" s="112"/>
      <c r="G157" s="112"/>
    </row>
    <row r="158" spans="2:7" x14ac:dyDescent="0.2">
      <c r="B158" s="112"/>
      <c r="C158" s="112"/>
      <c r="D158" s="112"/>
      <c r="E158" s="112"/>
      <c r="F158" s="112"/>
      <c r="G158" s="112"/>
    </row>
    <row r="159" spans="2:7" x14ac:dyDescent="0.2">
      <c r="B159" s="112"/>
      <c r="C159" s="112"/>
      <c r="D159" s="112"/>
      <c r="E159" s="112"/>
      <c r="F159" s="112"/>
      <c r="G159" s="112"/>
    </row>
    <row r="160" spans="2:7" x14ac:dyDescent="0.2">
      <c r="B160" s="112"/>
      <c r="C160" s="112"/>
      <c r="D160" s="112"/>
      <c r="E160" s="112"/>
      <c r="F160" s="112"/>
      <c r="G160" s="112"/>
    </row>
    <row r="161" spans="2:7" x14ac:dyDescent="0.2">
      <c r="B161" s="112"/>
      <c r="C161" s="112"/>
      <c r="D161" s="112"/>
      <c r="E161" s="112"/>
      <c r="F161" s="112"/>
      <c r="G161" s="112"/>
    </row>
    <row r="162" spans="2:7" x14ac:dyDescent="0.2">
      <c r="B162" s="112"/>
      <c r="C162" s="112"/>
      <c r="D162" s="112"/>
      <c r="E162" s="112"/>
      <c r="F162" s="112"/>
      <c r="G162" s="112"/>
    </row>
    <row r="163" spans="2:7" x14ac:dyDescent="0.2">
      <c r="B163" s="112"/>
      <c r="C163" s="112"/>
      <c r="D163" s="112"/>
      <c r="E163" s="112"/>
      <c r="F163" s="112"/>
      <c r="G163" s="112"/>
    </row>
    <row r="164" spans="2:7" x14ac:dyDescent="0.2">
      <c r="B164" s="112"/>
      <c r="C164" s="112"/>
      <c r="D164" s="112"/>
      <c r="E164" s="112"/>
      <c r="F164" s="112"/>
      <c r="G164" s="112"/>
    </row>
    <row r="165" spans="2:7" x14ac:dyDescent="0.2">
      <c r="B165" s="112"/>
      <c r="C165" s="112"/>
      <c r="D165" s="112"/>
      <c r="E165" s="112"/>
      <c r="F165" s="112"/>
      <c r="G165" s="112"/>
    </row>
    <row r="166" spans="2:7" x14ac:dyDescent="0.2">
      <c r="B166" s="112"/>
      <c r="C166" s="112"/>
      <c r="D166" s="112"/>
      <c r="E166" s="112"/>
      <c r="F166" s="112"/>
      <c r="G166" s="112"/>
    </row>
    <row r="167" spans="2:7" x14ac:dyDescent="0.2">
      <c r="B167" s="112"/>
      <c r="C167" s="112"/>
      <c r="D167" s="112"/>
      <c r="E167" s="112"/>
      <c r="F167" s="112"/>
      <c r="G167" s="112"/>
    </row>
    <row r="168" spans="2:7" x14ac:dyDescent="0.2">
      <c r="B168" s="112"/>
      <c r="C168" s="112"/>
      <c r="D168" s="112"/>
      <c r="E168" s="112"/>
      <c r="F168" s="112"/>
      <c r="G168" s="112"/>
    </row>
    <row r="169" spans="2:7" x14ac:dyDescent="0.2">
      <c r="B169" s="112"/>
      <c r="C169" s="112"/>
      <c r="D169" s="112"/>
      <c r="E169" s="112"/>
      <c r="F169" s="112"/>
      <c r="G169" s="112"/>
    </row>
    <row r="170" spans="2:7" x14ac:dyDescent="0.2">
      <c r="B170" s="112"/>
      <c r="C170" s="112"/>
      <c r="D170" s="112"/>
      <c r="E170" s="112"/>
      <c r="F170" s="112"/>
      <c r="G170" s="112"/>
    </row>
    <row r="171" spans="2:7" x14ac:dyDescent="0.2">
      <c r="B171" s="112"/>
      <c r="C171" s="112"/>
      <c r="D171" s="112"/>
      <c r="E171" s="112"/>
      <c r="F171" s="112"/>
      <c r="G171" s="112"/>
    </row>
    <row r="172" spans="2:7" x14ac:dyDescent="0.2">
      <c r="B172" s="112"/>
      <c r="C172" s="112"/>
      <c r="D172" s="112"/>
      <c r="E172" s="112"/>
      <c r="F172" s="112"/>
      <c r="G172" s="112"/>
    </row>
    <row r="173" spans="2:7" x14ac:dyDescent="0.2">
      <c r="B173" s="112"/>
      <c r="C173" s="112"/>
      <c r="D173" s="112"/>
      <c r="E173" s="112"/>
      <c r="F173" s="112"/>
      <c r="G173" s="112"/>
    </row>
    <row r="174" spans="2:7" x14ac:dyDescent="0.2">
      <c r="B174" s="112"/>
      <c r="C174" s="112"/>
      <c r="D174" s="112"/>
      <c r="E174" s="112"/>
      <c r="F174" s="112"/>
      <c r="G174" s="112"/>
    </row>
    <row r="175" spans="2:7" x14ac:dyDescent="0.2">
      <c r="B175" s="112"/>
      <c r="C175" s="112"/>
      <c r="D175" s="112"/>
      <c r="E175" s="112"/>
      <c r="F175" s="112"/>
      <c r="G175" s="112"/>
    </row>
    <row r="176" spans="2:7" x14ac:dyDescent="0.2">
      <c r="B176" s="112"/>
      <c r="C176" s="112"/>
      <c r="D176" s="112"/>
      <c r="E176" s="112"/>
      <c r="F176" s="112"/>
      <c r="G176" s="112"/>
    </row>
    <row r="177" spans="2:7" x14ac:dyDescent="0.2">
      <c r="B177" s="112"/>
      <c r="C177" s="112"/>
      <c r="D177" s="112"/>
      <c r="E177" s="112"/>
      <c r="F177" s="112"/>
      <c r="G177" s="112"/>
    </row>
    <row r="178" spans="2:7" x14ac:dyDescent="0.2">
      <c r="B178" s="112"/>
      <c r="C178" s="112"/>
      <c r="D178" s="112"/>
      <c r="E178" s="112"/>
      <c r="F178" s="112"/>
      <c r="G178" s="112"/>
    </row>
    <row r="179" spans="2:7" x14ac:dyDescent="0.2">
      <c r="B179" s="112"/>
      <c r="C179" s="112"/>
      <c r="D179" s="112"/>
      <c r="E179" s="112"/>
      <c r="F179" s="112"/>
      <c r="G179" s="112"/>
    </row>
    <row r="180" spans="2:7" x14ac:dyDescent="0.2">
      <c r="B180" s="112"/>
      <c r="C180" s="112"/>
      <c r="D180" s="112"/>
      <c r="E180" s="112"/>
      <c r="F180" s="112"/>
      <c r="G180" s="112"/>
    </row>
    <row r="181" spans="2:7" x14ac:dyDescent="0.2">
      <c r="B181" s="112"/>
      <c r="C181" s="112"/>
      <c r="D181" s="112"/>
      <c r="E181" s="112"/>
      <c r="F181" s="112"/>
      <c r="G181" s="112"/>
    </row>
    <row r="182" spans="2:7" x14ac:dyDescent="0.2">
      <c r="B182" s="112"/>
      <c r="C182" s="112"/>
      <c r="D182" s="112"/>
      <c r="E182" s="112"/>
      <c r="F182" s="112"/>
      <c r="G182" s="112"/>
    </row>
    <row r="183" spans="2:7" x14ac:dyDescent="0.2">
      <c r="B183" s="112"/>
      <c r="C183" s="112"/>
      <c r="D183" s="112"/>
      <c r="E183" s="112"/>
      <c r="F183" s="112"/>
      <c r="G183" s="112"/>
    </row>
    <row r="184" spans="2:7" x14ac:dyDescent="0.2">
      <c r="B184" s="112"/>
      <c r="C184" s="112"/>
      <c r="D184" s="112"/>
      <c r="E184" s="112"/>
      <c r="F184" s="112"/>
      <c r="G184" s="112"/>
    </row>
    <row r="185" spans="2:7" x14ac:dyDescent="0.2">
      <c r="B185" s="112"/>
      <c r="C185" s="112"/>
      <c r="D185" s="112"/>
      <c r="E185" s="112"/>
      <c r="F185" s="112"/>
      <c r="G185" s="112"/>
    </row>
    <row r="186" spans="2:7" x14ac:dyDescent="0.2">
      <c r="B186" s="112"/>
      <c r="C186" s="112"/>
      <c r="D186" s="112"/>
      <c r="E186" s="112"/>
      <c r="F186" s="112"/>
      <c r="G186" s="112"/>
    </row>
    <row r="187" spans="2:7" x14ac:dyDescent="0.2">
      <c r="B187" s="112"/>
      <c r="C187" s="112"/>
      <c r="D187" s="112"/>
      <c r="E187" s="112"/>
      <c r="F187" s="112"/>
      <c r="G187" s="112"/>
    </row>
    <row r="188" spans="2:7" x14ac:dyDescent="0.2">
      <c r="B188" s="112"/>
      <c r="C188" s="112"/>
      <c r="D188" s="112"/>
      <c r="E188" s="112"/>
      <c r="F188" s="112"/>
      <c r="G188" s="112"/>
    </row>
    <row r="189" spans="2:7" x14ac:dyDescent="0.2">
      <c r="B189" s="112"/>
      <c r="C189" s="112"/>
      <c r="D189" s="112"/>
      <c r="E189" s="112"/>
      <c r="F189" s="112"/>
      <c r="G189" s="112"/>
    </row>
    <row r="190" spans="2:7" x14ac:dyDescent="0.2">
      <c r="B190" s="112"/>
      <c r="C190" s="112"/>
      <c r="D190" s="112"/>
      <c r="E190" s="112"/>
      <c r="F190" s="112"/>
      <c r="G190" s="112"/>
    </row>
    <row r="191" spans="2:7" x14ac:dyDescent="0.2">
      <c r="B191" s="112"/>
      <c r="C191" s="112"/>
      <c r="D191" s="112"/>
      <c r="E191" s="112"/>
      <c r="F191" s="112"/>
      <c r="G191" s="112"/>
    </row>
    <row r="192" spans="2:7" x14ac:dyDescent="0.2">
      <c r="B192" s="112"/>
      <c r="C192" s="112"/>
      <c r="D192" s="112"/>
      <c r="E192" s="112"/>
      <c r="F192" s="112"/>
      <c r="G192" s="112"/>
    </row>
    <row r="193" spans="2:7" x14ac:dyDescent="0.2">
      <c r="B193" s="112"/>
      <c r="C193" s="112"/>
      <c r="D193" s="112"/>
      <c r="E193" s="112"/>
      <c r="F193" s="112"/>
      <c r="G193" s="112"/>
    </row>
    <row r="194" spans="2:7" x14ac:dyDescent="0.2">
      <c r="B194" s="112"/>
      <c r="C194" s="112"/>
      <c r="D194" s="112"/>
      <c r="E194" s="112"/>
      <c r="F194" s="112"/>
      <c r="G194" s="112"/>
    </row>
    <row r="195" spans="2:7" x14ac:dyDescent="0.2">
      <c r="B195" s="112"/>
      <c r="C195" s="112"/>
      <c r="D195" s="112"/>
      <c r="E195" s="112"/>
      <c r="F195" s="112"/>
      <c r="G195" s="112"/>
    </row>
    <row r="196" spans="2:7" x14ac:dyDescent="0.2">
      <c r="B196" s="112"/>
      <c r="C196" s="112"/>
      <c r="D196" s="112"/>
      <c r="E196" s="112"/>
      <c r="F196" s="112"/>
      <c r="G196" s="112"/>
    </row>
    <row r="197" spans="2:7" x14ac:dyDescent="0.2">
      <c r="B197" s="112"/>
      <c r="C197" s="112"/>
      <c r="D197" s="112"/>
      <c r="E197" s="112"/>
      <c r="F197" s="112"/>
      <c r="G197" s="112"/>
    </row>
    <row r="198" spans="2:7" x14ac:dyDescent="0.2">
      <c r="B198" s="112"/>
      <c r="C198" s="112"/>
      <c r="D198" s="112"/>
      <c r="E198" s="112"/>
      <c r="F198" s="112"/>
      <c r="G198" s="112"/>
    </row>
    <row r="199" spans="2:7" x14ac:dyDescent="0.2">
      <c r="B199" s="112"/>
      <c r="C199" s="112"/>
      <c r="D199" s="112"/>
      <c r="E199" s="112"/>
      <c r="F199" s="112"/>
      <c r="G199" s="112"/>
    </row>
    <row r="200" spans="2:7" x14ac:dyDescent="0.2">
      <c r="B200" s="112"/>
      <c r="C200" s="112"/>
      <c r="D200" s="112"/>
      <c r="E200" s="112"/>
      <c r="F200" s="112"/>
      <c r="G200" s="112"/>
    </row>
    <row r="201" spans="2:7" x14ac:dyDescent="0.2">
      <c r="B201" s="112"/>
      <c r="C201" s="112"/>
      <c r="D201" s="112"/>
      <c r="E201" s="112"/>
      <c r="F201" s="112"/>
      <c r="G201" s="112"/>
    </row>
    <row r="202" spans="2:7" x14ac:dyDescent="0.2">
      <c r="B202" s="112"/>
      <c r="C202" s="112"/>
      <c r="D202" s="112"/>
      <c r="E202" s="112"/>
      <c r="F202" s="112"/>
      <c r="G202" s="112"/>
    </row>
    <row r="203" spans="2:7" x14ac:dyDescent="0.2">
      <c r="B203" s="112"/>
      <c r="C203" s="112"/>
      <c r="D203" s="112"/>
      <c r="E203" s="112"/>
      <c r="F203" s="112"/>
      <c r="G203" s="112"/>
    </row>
    <row r="204" spans="2:7" x14ac:dyDescent="0.2">
      <c r="B204" s="112"/>
      <c r="C204" s="112"/>
      <c r="D204" s="112"/>
      <c r="E204" s="112"/>
      <c r="F204" s="112"/>
      <c r="G204" s="112"/>
    </row>
    <row r="205" spans="2:7" x14ac:dyDescent="0.2">
      <c r="B205" s="112"/>
      <c r="C205" s="112"/>
      <c r="D205" s="112"/>
      <c r="E205" s="112"/>
      <c r="F205" s="112"/>
      <c r="G205" s="112"/>
    </row>
    <row r="206" spans="2:7" x14ac:dyDescent="0.2">
      <c r="B206" s="112"/>
      <c r="C206" s="112"/>
      <c r="D206" s="112"/>
      <c r="E206" s="112"/>
      <c r="F206" s="112"/>
      <c r="G206" s="112"/>
    </row>
    <row r="207" spans="2:7" x14ac:dyDescent="0.2">
      <c r="B207" s="112"/>
      <c r="C207" s="112"/>
      <c r="D207" s="112"/>
      <c r="E207" s="112"/>
      <c r="F207" s="112"/>
      <c r="G207" s="112"/>
    </row>
    <row r="208" spans="2:7" x14ac:dyDescent="0.2">
      <c r="B208" s="112"/>
      <c r="C208" s="112"/>
      <c r="D208" s="112"/>
      <c r="E208" s="112"/>
      <c r="F208" s="112"/>
      <c r="G208" s="112"/>
    </row>
    <row r="209" spans="2:7" x14ac:dyDescent="0.2">
      <c r="B209" s="112"/>
      <c r="C209" s="112"/>
      <c r="D209" s="112"/>
      <c r="E209" s="112"/>
      <c r="F209" s="112"/>
      <c r="G209" s="112"/>
    </row>
    <row r="210" spans="2:7" x14ac:dyDescent="0.2">
      <c r="B210" s="112"/>
      <c r="C210" s="112"/>
      <c r="D210" s="112"/>
      <c r="E210" s="112"/>
      <c r="F210" s="112"/>
      <c r="G210" s="112"/>
    </row>
    <row r="211" spans="2:7" x14ac:dyDescent="0.2">
      <c r="B211" s="112"/>
      <c r="C211" s="112"/>
      <c r="D211" s="112"/>
      <c r="E211" s="112"/>
      <c r="F211" s="112"/>
      <c r="G211" s="112"/>
    </row>
    <row r="212" spans="2:7" x14ac:dyDescent="0.2">
      <c r="B212" s="112"/>
      <c r="C212" s="112"/>
      <c r="D212" s="112"/>
      <c r="E212" s="112"/>
      <c r="F212" s="112"/>
      <c r="G212" s="112"/>
    </row>
    <row r="213" spans="2:7" x14ac:dyDescent="0.2">
      <c r="B213" s="112"/>
      <c r="C213" s="112"/>
      <c r="D213" s="112"/>
      <c r="E213" s="112"/>
      <c r="F213" s="112"/>
      <c r="G213" s="112"/>
    </row>
    <row r="214" spans="2:7" x14ac:dyDescent="0.2">
      <c r="B214" s="112"/>
      <c r="C214" s="112"/>
      <c r="D214" s="112"/>
      <c r="E214" s="112"/>
      <c r="F214" s="112"/>
      <c r="G214" s="112"/>
    </row>
    <row r="215" spans="2:7" x14ac:dyDescent="0.2">
      <c r="B215" s="112"/>
      <c r="C215" s="112"/>
      <c r="D215" s="112"/>
      <c r="E215" s="112"/>
      <c r="F215" s="112"/>
      <c r="G215" s="112"/>
    </row>
    <row r="216" spans="2:7" x14ac:dyDescent="0.2">
      <c r="B216" s="112"/>
      <c r="C216" s="112"/>
      <c r="D216" s="112"/>
      <c r="E216" s="112"/>
      <c r="F216" s="112"/>
      <c r="G216" s="112"/>
    </row>
    <row r="217" spans="2:7" x14ac:dyDescent="0.2">
      <c r="B217" s="112"/>
      <c r="C217" s="112"/>
      <c r="D217" s="112"/>
      <c r="E217" s="112"/>
      <c r="F217" s="112"/>
      <c r="G217" s="112"/>
    </row>
    <row r="218" spans="2:7" x14ac:dyDescent="0.2">
      <c r="B218" s="112"/>
      <c r="C218" s="112"/>
      <c r="D218" s="112"/>
      <c r="E218" s="112"/>
      <c r="F218" s="112"/>
      <c r="G218" s="112"/>
    </row>
    <row r="219" spans="2:7" x14ac:dyDescent="0.2">
      <c r="B219" s="112"/>
      <c r="C219" s="112"/>
      <c r="D219" s="112"/>
      <c r="E219" s="112"/>
      <c r="F219" s="112"/>
      <c r="G219" s="112"/>
    </row>
    <row r="220" spans="2:7" x14ac:dyDescent="0.2">
      <c r="B220" s="112"/>
      <c r="C220" s="112"/>
      <c r="D220" s="112"/>
      <c r="E220" s="112"/>
      <c r="F220" s="112"/>
      <c r="G220" s="112"/>
    </row>
    <row r="221" spans="2:7" x14ac:dyDescent="0.2">
      <c r="B221" s="112"/>
      <c r="C221" s="112"/>
      <c r="D221" s="112"/>
      <c r="E221" s="112"/>
      <c r="F221" s="112"/>
      <c r="G221" s="112"/>
    </row>
    <row r="222" spans="2:7" x14ac:dyDescent="0.2">
      <c r="B222" s="112"/>
      <c r="C222" s="112"/>
      <c r="D222" s="112"/>
      <c r="E222" s="112"/>
      <c r="F222" s="112"/>
      <c r="G222" s="112"/>
    </row>
    <row r="223" spans="2:7" x14ac:dyDescent="0.2">
      <c r="B223" s="112"/>
      <c r="C223" s="112"/>
      <c r="D223" s="112"/>
      <c r="E223" s="112"/>
      <c r="F223" s="112"/>
      <c r="G223" s="112"/>
    </row>
    <row r="224" spans="2:7" x14ac:dyDescent="0.2">
      <c r="B224" s="112"/>
      <c r="C224" s="112"/>
      <c r="D224" s="112"/>
      <c r="E224" s="112"/>
      <c r="F224" s="112"/>
      <c r="G224" s="112"/>
    </row>
    <row r="225" spans="2:7" x14ac:dyDescent="0.2">
      <c r="B225" s="112"/>
      <c r="C225" s="112"/>
      <c r="D225" s="112"/>
      <c r="E225" s="112"/>
      <c r="F225" s="112"/>
      <c r="G225" s="112"/>
    </row>
    <row r="226" spans="2:7" x14ac:dyDescent="0.2">
      <c r="B226" s="112"/>
      <c r="C226" s="112"/>
      <c r="D226" s="112"/>
      <c r="E226" s="112"/>
      <c r="F226" s="112"/>
      <c r="G226" s="112"/>
    </row>
    <row r="227" spans="2:7" x14ac:dyDescent="0.2">
      <c r="B227" s="112"/>
      <c r="C227" s="112"/>
      <c r="D227" s="112"/>
      <c r="E227" s="112"/>
      <c r="F227" s="112"/>
      <c r="G227" s="112"/>
    </row>
    <row r="228" spans="2:7" x14ac:dyDescent="0.2">
      <c r="B228" s="112"/>
      <c r="C228" s="112"/>
      <c r="D228" s="112"/>
      <c r="E228" s="112"/>
      <c r="F228" s="112"/>
      <c r="G228" s="112"/>
    </row>
    <row r="229" spans="2:7" x14ac:dyDescent="0.2">
      <c r="B229" s="112"/>
      <c r="C229" s="112"/>
      <c r="D229" s="112"/>
      <c r="E229" s="112"/>
      <c r="F229" s="112"/>
      <c r="G229" s="112"/>
    </row>
    <row r="230" spans="2:7" x14ac:dyDescent="0.2">
      <c r="B230" s="112"/>
      <c r="C230" s="112"/>
      <c r="D230" s="112"/>
      <c r="E230" s="112"/>
      <c r="F230" s="112"/>
      <c r="G230" s="112"/>
    </row>
    <row r="231" spans="2:7" x14ac:dyDescent="0.2">
      <c r="B231" s="112"/>
      <c r="C231" s="112"/>
      <c r="D231" s="112"/>
      <c r="E231" s="112"/>
      <c r="F231" s="112"/>
      <c r="G231" s="112"/>
    </row>
    <row r="232" spans="2:7" x14ac:dyDescent="0.2">
      <c r="B232" s="112"/>
      <c r="C232" s="112"/>
      <c r="D232" s="112"/>
      <c r="E232" s="112"/>
      <c r="F232" s="112"/>
      <c r="G232" s="112"/>
    </row>
    <row r="233" spans="2:7" x14ac:dyDescent="0.2">
      <c r="B233" s="112"/>
      <c r="C233" s="112"/>
      <c r="D233" s="112"/>
      <c r="E233" s="112"/>
      <c r="F233" s="112"/>
      <c r="G233" s="112"/>
    </row>
    <row r="234" spans="2:7" x14ac:dyDescent="0.2">
      <c r="B234" s="112"/>
      <c r="C234" s="112"/>
      <c r="D234" s="112"/>
      <c r="E234" s="112"/>
      <c r="F234" s="112"/>
      <c r="G234" s="112"/>
    </row>
    <row r="235" spans="2:7" x14ac:dyDescent="0.2">
      <c r="B235" s="112"/>
      <c r="C235" s="112"/>
      <c r="D235" s="112"/>
      <c r="E235" s="112"/>
      <c r="F235" s="112"/>
      <c r="G235" s="112"/>
    </row>
    <row r="236" spans="2:7" x14ac:dyDescent="0.2">
      <c r="B236" s="112"/>
      <c r="C236" s="112"/>
      <c r="D236" s="112"/>
      <c r="E236" s="112"/>
      <c r="F236" s="112"/>
      <c r="G236" s="112"/>
    </row>
    <row r="237" spans="2:7" x14ac:dyDescent="0.2">
      <c r="B237" s="112"/>
      <c r="C237" s="112"/>
      <c r="D237" s="112"/>
      <c r="E237" s="112"/>
      <c r="F237" s="112"/>
      <c r="G237" s="112"/>
    </row>
    <row r="238" spans="2:7" x14ac:dyDescent="0.2">
      <c r="B238" s="112"/>
      <c r="C238" s="112"/>
      <c r="D238" s="112"/>
      <c r="E238" s="112"/>
      <c r="F238" s="112"/>
      <c r="G238" s="112"/>
    </row>
    <row r="239" spans="2:7" x14ac:dyDescent="0.2">
      <c r="B239" s="112"/>
      <c r="C239" s="112"/>
      <c r="D239" s="112"/>
      <c r="E239" s="112"/>
      <c r="F239" s="112"/>
      <c r="G239" s="112"/>
    </row>
    <row r="240" spans="2:7" x14ac:dyDescent="0.2">
      <c r="B240" s="112"/>
      <c r="C240" s="112"/>
      <c r="D240" s="112"/>
      <c r="E240" s="112"/>
      <c r="F240" s="112"/>
      <c r="G240" s="112"/>
    </row>
    <row r="241" spans="2:7" x14ac:dyDescent="0.2">
      <c r="B241" s="112"/>
      <c r="C241" s="112"/>
      <c r="D241" s="112"/>
      <c r="E241" s="112"/>
      <c r="F241" s="112"/>
      <c r="G241" s="112"/>
    </row>
    <row r="242" spans="2:7" x14ac:dyDescent="0.2">
      <c r="B242" s="112"/>
      <c r="C242" s="112"/>
      <c r="D242" s="112"/>
      <c r="E242" s="112"/>
      <c r="F242" s="112"/>
      <c r="G242" s="112"/>
    </row>
    <row r="243" spans="2:7" x14ac:dyDescent="0.2">
      <c r="B243" s="112"/>
      <c r="C243" s="112"/>
      <c r="D243" s="112"/>
      <c r="E243" s="112"/>
      <c r="F243" s="112"/>
      <c r="G243" s="112"/>
    </row>
    <row r="244" spans="2:7" x14ac:dyDescent="0.2">
      <c r="B244" s="112"/>
      <c r="C244" s="112"/>
      <c r="D244" s="112"/>
      <c r="E244" s="112"/>
      <c r="F244" s="112"/>
      <c r="G244" s="112"/>
    </row>
    <row r="245" spans="2:7" x14ac:dyDescent="0.2">
      <c r="B245" s="112"/>
      <c r="C245" s="112"/>
      <c r="D245" s="112"/>
      <c r="E245" s="112"/>
      <c r="F245" s="112"/>
      <c r="G245" s="112"/>
    </row>
    <row r="246" spans="2:7" x14ac:dyDescent="0.2">
      <c r="B246" s="112"/>
      <c r="C246" s="112"/>
      <c r="D246" s="112"/>
      <c r="E246" s="112"/>
      <c r="F246" s="112"/>
      <c r="G246" s="112"/>
    </row>
    <row r="247" spans="2:7" x14ac:dyDescent="0.2">
      <c r="B247" s="112"/>
      <c r="C247" s="112"/>
      <c r="D247" s="112"/>
      <c r="E247" s="112"/>
      <c r="F247" s="112"/>
      <c r="G247" s="112"/>
    </row>
  </sheetData>
  <mergeCells count="1">
    <mergeCell ref="A2:F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57"/>
  </sheetPr>
  <dimension ref="A2:G20"/>
  <sheetViews>
    <sheetView workbookViewId="0">
      <selection activeCell="N8" sqref="N8"/>
    </sheetView>
  </sheetViews>
  <sheetFormatPr defaultRowHeight="12.75" x14ac:dyDescent="0.2"/>
  <cols>
    <col min="1" max="1" width="52.7109375" style="92" bestFit="1" customWidth="1"/>
    <col min="2" max="6" width="10.140625" style="92" bestFit="1" customWidth="1"/>
    <col min="7" max="16384" width="9.140625" style="92"/>
  </cols>
  <sheetData>
    <row r="2" spans="1:7" ht="18.75" x14ac:dyDescent="0.2">
      <c r="A2" s="5" t="s">
        <v>185</v>
      </c>
      <c r="B2" s="5"/>
      <c r="C2" s="5"/>
      <c r="D2" s="5"/>
      <c r="E2" s="5"/>
      <c r="F2" s="5"/>
    </row>
    <row r="4" spans="1:7" x14ac:dyDescent="0.2">
      <c r="F4" s="111" t="s">
        <v>81</v>
      </c>
    </row>
    <row r="5" spans="1:7" x14ac:dyDescent="0.2">
      <c r="A5" s="118"/>
      <c r="B5" s="121">
        <f>MT_ALL!B5</f>
        <v>42369</v>
      </c>
      <c r="C5" s="121">
        <f>MT_ALL!C5</f>
        <v>42400</v>
      </c>
      <c r="D5" s="121">
        <f>MT_ALL!D5</f>
        <v>42429</v>
      </c>
      <c r="E5" s="121">
        <f>MT_ALL!E5</f>
        <v>42460</v>
      </c>
      <c r="F5" s="121">
        <f>MT_ALL!F5</f>
        <v>42490</v>
      </c>
      <c r="G5" s="169"/>
    </row>
    <row r="6" spans="1:7" x14ac:dyDescent="0.2">
      <c r="A6" s="18" t="str">
        <f>MT_ALL!A6</f>
        <v>Загальна сума державного та гарантованого державою боргу</v>
      </c>
      <c r="B6" s="188">
        <f t="shared" ref="B6:F6" si="0">SUM(B7:B8)</f>
        <v>1572.1801589904999</v>
      </c>
      <c r="C6" s="188">
        <f t="shared" si="0"/>
        <v>1645.6196626974502</v>
      </c>
      <c r="D6" s="188">
        <f t="shared" si="0"/>
        <v>1740.9386519851901</v>
      </c>
      <c r="E6" s="188">
        <f t="shared" si="0"/>
        <v>1710.3810068600296</v>
      </c>
      <c r="F6" s="188">
        <f t="shared" si="0"/>
        <v>1689.7819286986498</v>
      </c>
    </row>
    <row r="7" spans="1:7" x14ac:dyDescent="0.2">
      <c r="A7" s="217" t="str">
        <f>MT_ALL!A7</f>
        <v>Внутрішній борг</v>
      </c>
      <c r="B7" s="40">
        <f>MT_ALL!B7/DMLMLR</f>
        <v>529.46057801733002</v>
      </c>
      <c r="C7" s="40">
        <f>MT_ALL!C7/DMLMLR</f>
        <v>549.60623667476</v>
      </c>
      <c r="D7" s="40">
        <f>MT_ALL!D7/DMLMLR</f>
        <v>565.46842217392998</v>
      </c>
      <c r="E7" s="40">
        <f>MT_ALL!E7/DMLMLR</f>
        <v>553.42067801760993</v>
      </c>
      <c r="F7" s="40">
        <f>MT_ALL!F7/DMLMLR</f>
        <v>567.87816970477002</v>
      </c>
    </row>
    <row r="8" spans="1:7" x14ac:dyDescent="0.2">
      <c r="A8" s="217" t="str">
        <f>MT_ALL!A8</f>
        <v>Зовнішній борг</v>
      </c>
      <c r="B8" s="40">
        <f>MT_ALL!B8/DMLMLR</f>
        <v>1042.71958097317</v>
      </c>
      <c r="C8" s="40">
        <f>MT_ALL!C8/DMLMLR</f>
        <v>1096.0134260226901</v>
      </c>
      <c r="D8" s="40">
        <f>MT_ALL!D8/DMLMLR</f>
        <v>1175.47022981126</v>
      </c>
      <c r="E8" s="40">
        <f>MT_ALL!E8/DMLMLR</f>
        <v>1156.9603288424198</v>
      </c>
      <c r="F8" s="40">
        <f>MT_ALL!F8/DMLMLR</f>
        <v>1121.9037589938798</v>
      </c>
    </row>
    <row r="10" spans="1:7" x14ac:dyDescent="0.2">
      <c r="F10" s="111" t="s">
        <v>49</v>
      </c>
    </row>
    <row r="11" spans="1:7" x14ac:dyDescent="0.2">
      <c r="A11" s="118"/>
      <c r="B11" s="121">
        <f>MT_ALL!B11</f>
        <v>42369</v>
      </c>
      <c r="C11" s="121">
        <f>MT_ALL!C11</f>
        <v>42400</v>
      </c>
      <c r="D11" s="121">
        <f>MT_ALL!D11</f>
        <v>42429</v>
      </c>
      <c r="E11" s="121">
        <f>MT_ALL!E11</f>
        <v>42460</v>
      </c>
      <c r="F11" s="121">
        <f>MT_ALL!F11</f>
        <v>42490</v>
      </c>
    </row>
    <row r="12" spans="1:7" x14ac:dyDescent="0.2">
      <c r="A12" s="18" t="str">
        <f>MT_ALL!A12</f>
        <v>Загальна сума державного та гарантованого державою боргу</v>
      </c>
      <c r="B12" s="188">
        <f t="shared" ref="B12:F12" si="1">SUM(B13:B14)</f>
        <v>65.505686112320006</v>
      </c>
      <c r="C12" s="188">
        <f t="shared" si="1"/>
        <v>65.427591303490004</v>
      </c>
      <c r="D12" s="188">
        <f t="shared" si="1"/>
        <v>64.349583056179995</v>
      </c>
      <c r="E12" s="188">
        <f t="shared" si="1"/>
        <v>65.236759234120001</v>
      </c>
      <c r="F12" s="188">
        <f t="shared" si="1"/>
        <v>67.090705344240007</v>
      </c>
    </row>
    <row r="13" spans="1:7" x14ac:dyDescent="0.2">
      <c r="A13" s="217" t="str">
        <f>MT_ALL!A13</f>
        <v>Внутрішній борг</v>
      </c>
      <c r="B13" s="40">
        <f>MT_ALL!B13/DMLMLR</f>
        <v>22.060244326389999</v>
      </c>
      <c r="C13" s="40">
        <f>MT_ALL!C13/DMLMLR</f>
        <v>21.85159368587</v>
      </c>
      <c r="D13" s="40">
        <f>MT_ALL!D13/DMLMLR</f>
        <v>20.901171420940003</v>
      </c>
      <c r="E13" s="40">
        <f>MT_ALL!E13/DMLMLR</f>
        <v>21.108379584550001</v>
      </c>
      <c r="F13" s="40">
        <f>MT_ALL!F13/DMLMLR</f>
        <v>22.546901649110001</v>
      </c>
    </row>
    <row r="14" spans="1:7" x14ac:dyDescent="0.2">
      <c r="A14" s="217" t="str">
        <f>MT_ALL!A14</f>
        <v>Зовнішній борг</v>
      </c>
      <c r="B14" s="40">
        <f>MT_ALL!B14/DMLMLR</f>
        <v>43.445441785930001</v>
      </c>
      <c r="C14" s="40">
        <f>MT_ALL!C14/DMLMLR</f>
        <v>43.575997617619997</v>
      </c>
      <c r="D14" s="40">
        <f>MT_ALL!D14/DMLMLR</f>
        <v>43.448411635239999</v>
      </c>
      <c r="E14" s="40">
        <f>MT_ALL!E14/DMLMLR</f>
        <v>44.12837964957</v>
      </c>
      <c r="F14" s="40">
        <f>MT_ALL!F14/DMLMLR</f>
        <v>44.543803695130002</v>
      </c>
    </row>
    <row r="16" spans="1:7" x14ac:dyDescent="0.2">
      <c r="F16" s="111" t="s">
        <v>17</v>
      </c>
    </row>
    <row r="17" spans="1:6" x14ac:dyDescent="0.2">
      <c r="A17" s="118"/>
      <c r="B17" s="121">
        <f>MT_ALL!B17</f>
        <v>42369</v>
      </c>
      <c r="C17" s="121">
        <f>MT_ALL!C17</f>
        <v>42400</v>
      </c>
      <c r="D17" s="121">
        <f>MT_ALL!D17</f>
        <v>42429</v>
      </c>
      <c r="E17" s="121">
        <f>MT_ALL!E17</f>
        <v>42460</v>
      </c>
      <c r="F17" s="121">
        <f>MT_ALL!F17</f>
        <v>42490</v>
      </c>
    </row>
    <row r="18" spans="1:6" x14ac:dyDescent="0.2">
      <c r="A18" s="18" t="str">
        <f>MT_ALL!A18</f>
        <v>Загальна сума державного та гарантованого державою боргу</v>
      </c>
      <c r="B18" s="188">
        <f t="shared" ref="B18:F18" si="2">SUM(B19:B20)</f>
        <v>1</v>
      </c>
      <c r="C18" s="188">
        <f t="shared" si="2"/>
        <v>1</v>
      </c>
      <c r="D18" s="188">
        <f t="shared" si="2"/>
        <v>1</v>
      </c>
      <c r="E18" s="188">
        <f t="shared" si="2"/>
        <v>1</v>
      </c>
      <c r="F18" s="188">
        <f t="shared" si="2"/>
        <v>1</v>
      </c>
    </row>
    <row r="19" spans="1:6" x14ac:dyDescent="0.2">
      <c r="A19" s="217" t="str">
        <f>MT_ALL!A19</f>
        <v>Внутрішній борг</v>
      </c>
      <c r="B19" s="87">
        <f>MT_ALL!B19</f>
        <v>0.33676800000000001</v>
      </c>
      <c r="C19" s="87">
        <f>MT_ALL!C19</f>
        <v>0.33398099999999997</v>
      </c>
      <c r="D19" s="87">
        <f>MT_ALL!D19</f>
        <v>0.32480700000000001</v>
      </c>
      <c r="E19" s="87">
        <f>MT_ALL!E19</f>
        <v>0.32356600000000002</v>
      </c>
      <c r="F19" s="87">
        <f>MT_ALL!F19</f>
        <v>0.33606599999999998</v>
      </c>
    </row>
    <row r="20" spans="1:6" x14ac:dyDescent="0.2">
      <c r="A20" s="217" t="str">
        <f>MT_ALL!A20</f>
        <v>Зовнішній борг</v>
      </c>
      <c r="B20" s="87">
        <f>MT_ALL!B20</f>
        <v>0.66323200000000004</v>
      </c>
      <c r="C20" s="87">
        <f>MT_ALL!C20</f>
        <v>0.66601900000000003</v>
      </c>
      <c r="D20" s="87">
        <f>MT_ALL!D20</f>
        <v>0.67519300000000004</v>
      </c>
      <c r="E20" s="87">
        <f>MT_ALL!E20</f>
        <v>0.67643399999999998</v>
      </c>
      <c r="F20" s="87">
        <f>MT_ALL!F20</f>
        <v>0.66393400000000002</v>
      </c>
    </row>
  </sheetData>
  <mergeCells count="1">
    <mergeCell ref="A2:F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57"/>
    <outlinePr applyStyles="1" summaryBelow="0"/>
    <pageSetUpPr fitToPage="1"/>
  </sheetPr>
  <dimension ref="A2:M247"/>
  <sheetViews>
    <sheetView workbookViewId="0">
      <selection activeCell="A4" sqref="A4"/>
    </sheetView>
  </sheetViews>
  <sheetFormatPr defaultRowHeight="12.75" x14ac:dyDescent="0.2"/>
  <cols>
    <col min="1" max="1" width="63.28515625" style="92" bestFit="1" customWidth="1"/>
    <col min="2" max="2" width="14.7109375" style="92" customWidth="1"/>
    <col min="3" max="5" width="14.42578125" style="92" bestFit="1" customWidth="1"/>
    <col min="6" max="6" width="13" style="92" customWidth="1"/>
    <col min="7" max="16384" width="9.140625" style="92"/>
  </cols>
  <sheetData>
    <row r="2" spans="1:13" ht="18.75" x14ac:dyDescent="0.2">
      <c r="A2" s="5" t="s">
        <v>185</v>
      </c>
      <c r="B2" s="5"/>
      <c r="C2" s="5"/>
      <c r="D2" s="5"/>
      <c r="E2" s="5"/>
      <c r="F2" s="5"/>
      <c r="G2" s="112"/>
      <c r="H2" s="112"/>
      <c r="I2" s="112"/>
      <c r="J2" s="112"/>
      <c r="K2" s="112"/>
      <c r="L2" s="112"/>
      <c r="M2" s="112"/>
    </row>
    <row r="3" spans="1:13" x14ac:dyDescent="0.2">
      <c r="A3" s="80"/>
    </row>
    <row r="4" spans="1:13" s="29" customFormat="1" x14ac:dyDescent="0.2">
      <c r="A4" s="208" t="str">
        <f>$A$2 &amp; " (" &amp;F4 &amp; ")"</f>
        <v>Державний та гарантований державою борг України за поточний рік (млн. грн)</v>
      </c>
      <c r="F4" s="29" t="str">
        <f>VALUAH</f>
        <v>млн. грн</v>
      </c>
    </row>
    <row r="5" spans="1:13" s="27" customFormat="1" x14ac:dyDescent="0.2">
      <c r="A5" s="183"/>
      <c r="B5" s="199">
        <v>42369</v>
      </c>
      <c r="C5" s="199">
        <v>42400</v>
      </c>
      <c r="D5" s="199">
        <v>42429</v>
      </c>
      <c r="E5" s="199">
        <v>42460</v>
      </c>
      <c r="F5" s="57">
        <v>42490</v>
      </c>
    </row>
    <row r="6" spans="1:13" s="233" customFormat="1" x14ac:dyDescent="0.2">
      <c r="A6" s="38" t="s">
        <v>172</v>
      </c>
      <c r="B6" s="243">
        <f t="shared" ref="B6:F6" si="0">SUM(B7:B8)</f>
        <v>1572180.1589905</v>
      </c>
      <c r="C6" s="243">
        <f t="shared" si="0"/>
        <v>1645619.6626974498</v>
      </c>
      <c r="D6" s="243">
        <f t="shared" si="0"/>
        <v>1740938.6519851901</v>
      </c>
      <c r="E6" s="243">
        <f t="shared" si="0"/>
        <v>1710381.0068600301</v>
      </c>
      <c r="F6" s="243">
        <f t="shared" si="0"/>
        <v>1689781.9286986501</v>
      </c>
    </row>
    <row r="7" spans="1:13" s="165" customFormat="1" x14ac:dyDescent="0.2">
      <c r="A7" s="148" t="s">
        <v>75</v>
      </c>
      <c r="B7" s="146">
        <v>1334271.60129128</v>
      </c>
      <c r="C7" s="146">
        <v>1392400.3449641599</v>
      </c>
      <c r="D7" s="146">
        <v>1483853.51281361</v>
      </c>
      <c r="E7" s="146">
        <v>1457673.7684841501</v>
      </c>
      <c r="F7" s="17">
        <v>1448913.7072791101</v>
      </c>
    </row>
    <row r="8" spans="1:13" s="165" customFormat="1" x14ac:dyDescent="0.2">
      <c r="A8" s="148" t="s">
        <v>113</v>
      </c>
      <c r="B8" s="146">
        <v>237908.55769921999</v>
      </c>
      <c r="C8" s="146">
        <v>253219.31773328999</v>
      </c>
      <c r="D8" s="146">
        <v>257085.13917158</v>
      </c>
      <c r="E8" s="146">
        <v>252707.23837588</v>
      </c>
      <c r="F8" s="17">
        <v>240868.22141954</v>
      </c>
    </row>
    <row r="9" spans="1:13" x14ac:dyDescent="0.2"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x14ac:dyDescent="0.2">
      <c r="A10" s="208" t="str">
        <f>$A$2 &amp; " (" &amp;F10 &amp; ")"</f>
        <v>Державний та гарантований державою борг України за поточний рік (млн. дол. США)</v>
      </c>
      <c r="B10" s="112"/>
      <c r="C10" s="112"/>
      <c r="D10" s="112"/>
      <c r="E10" s="112"/>
      <c r="F10" s="29" t="str">
        <f>VALUSD</f>
        <v>млн. дол. США</v>
      </c>
      <c r="G10" s="112"/>
      <c r="H10" s="112"/>
      <c r="I10" s="112"/>
      <c r="J10" s="112"/>
      <c r="K10" s="112"/>
    </row>
    <row r="11" spans="1:13" s="88" customFormat="1" x14ac:dyDescent="0.2">
      <c r="A11" s="241"/>
      <c r="B11" s="199">
        <v>42369</v>
      </c>
      <c r="C11" s="199">
        <v>42400</v>
      </c>
      <c r="D11" s="199">
        <v>42429</v>
      </c>
      <c r="E11" s="199">
        <v>42460</v>
      </c>
      <c r="F11" s="57">
        <v>42490</v>
      </c>
      <c r="G11" s="27"/>
      <c r="H11" s="27"/>
      <c r="I11" s="27"/>
      <c r="J11" s="27"/>
      <c r="K11" s="27"/>
      <c r="L11" s="27"/>
      <c r="M11" s="27"/>
    </row>
    <row r="12" spans="1:13" s="52" customFormat="1" x14ac:dyDescent="0.2">
      <c r="A12" s="38" t="s">
        <v>172</v>
      </c>
      <c r="B12" s="243">
        <f t="shared" ref="B12:F12" si="1">SUM(B13:B14)</f>
        <v>65505.68611232</v>
      </c>
      <c r="C12" s="243">
        <f t="shared" si="1"/>
        <v>65427.59130349</v>
      </c>
      <c r="D12" s="243">
        <f t="shared" si="1"/>
        <v>64349.583056180003</v>
      </c>
      <c r="E12" s="243">
        <f t="shared" si="1"/>
        <v>65236.75923412</v>
      </c>
      <c r="F12" s="243">
        <f t="shared" si="1"/>
        <v>67090.705344239992</v>
      </c>
      <c r="G12" s="69"/>
      <c r="H12" s="69"/>
      <c r="I12" s="69"/>
      <c r="J12" s="69"/>
      <c r="K12" s="69"/>
    </row>
    <row r="13" spans="1:13" s="19" customFormat="1" x14ac:dyDescent="0.2">
      <c r="A13" s="16" t="s">
        <v>75</v>
      </c>
      <c r="B13" s="146">
        <v>55593.105028710001</v>
      </c>
      <c r="C13" s="146">
        <v>55359.936907720003</v>
      </c>
      <c r="D13" s="146">
        <v>54847.053201540002</v>
      </c>
      <c r="E13" s="67">
        <v>55598.087382320002</v>
      </c>
      <c r="F13" s="96">
        <v>57527.329978679998</v>
      </c>
      <c r="G13" s="39"/>
      <c r="H13" s="39"/>
      <c r="I13" s="39"/>
      <c r="J13" s="39"/>
      <c r="K13" s="39"/>
    </row>
    <row r="14" spans="1:13" s="19" customFormat="1" x14ac:dyDescent="0.2">
      <c r="A14" s="16" t="s">
        <v>113</v>
      </c>
      <c r="B14" s="146">
        <v>9912.5810836100009</v>
      </c>
      <c r="C14" s="146">
        <v>10067.65439577</v>
      </c>
      <c r="D14" s="146">
        <v>9502.5298546400008</v>
      </c>
      <c r="E14" s="67">
        <v>9638.6718517999998</v>
      </c>
      <c r="F14" s="96">
        <v>9563.3753655599994</v>
      </c>
      <c r="G14" s="39"/>
      <c r="H14" s="39"/>
      <c r="I14" s="39"/>
      <c r="J14" s="39"/>
      <c r="K14" s="39"/>
    </row>
    <row r="15" spans="1:13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</row>
    <row r="16" spans="1:13" s="29" customFormat="1" x14ac:dyDescent="0.2">
      <c r="A16" s="46"/>
      <c r="B16" s="61"/>
      <c r="C16" s="61"/>
      <c r="D16" s="61"/>
      <c r="E16" s="61"/>
      <c r="F16" s="111" t="s">
        <v>17</v>
      </c>
    </row>
    <row r="17" spans="1:13" s="88" customFormat="1" x14ac:dyDescent="0.2">
      <c r="A17" s="240"/>
      <c r="B17" s="199">
        <v>42369</v>
      </c>
      <c r="C17" s="199">
        <v>42400</v>
      </c>
      <c r="D17" s="199">
        <v>42429</v>
      </c>
      <c r="E17" s="199">
        <v>42460</v>
      </c>
      <c r="F17" s="199">
        <v>42490</v>
      </c>
      <c r="G17" s="27"/>
      <c r="H17" s="27"/>
      <c r="I17" s="27"/>
      <c r="J17" s="27"/>
      <c r="K17" s="27"/>
      <c r="L17" s="27"/>
      <c r="M17" s="27"/>
    </row>
    <row r="18" spans="1:13" s="52" customFormat="1" x14ac:dyDescent="0.2">
      <c r="A18" s="38" t="s">
        <v>172</v>
      </c>
      <c r="B18" s="243">
        <f t="shared" ref="B18:F18" si="2">SUM(B19:B20)</f>
        <v>1</v>
      </c>
      <c r="C18" s="243">
        <f t="shared" si="2"/>
        <v>1</v>
      </c>
      <c r="D18" s="243">
        <f t="shared" si="2"/>
        <v>1</v>
      </c>
      <c r="E18" s="243">
        <f t="shared" si="2"/>
        <v>1</v>
      </c>
      <c r="F18" s="243">
        <f t="shared" si="2"/>
        <v>1</v>
      </c>
      <c r="G18" s="69"/>
      <c r="H18" s="69"/>
      <c r="I18" s="69"/>
      <c r="J18" s="69"/>
      <c r="K18" s="69"/>
    </row>
    <row r="19" spans="1:13" s="19" customFormat="1" x14ac:dyDescent="0.2">
      <c r="A19" s="16" t="s">
        <v>75</v>
      </c>
      <c r="B19" s="123">
        <v>0.84867599999999999</v>
      </c>
      <c r="C19" s="123">
        <v>0.84612500000000002</v>
      </c>
      <c r="D19" s="123">
        <v>0.85233000000000003</v>
      </c>
      <c r="E19" s="123">
        <v>0.85225099999999998</v>
      </c>
      <c r="F19" s="150">
        <v>0.857456</v>
      </c>
      <c r="G19" s="39"/>
      <c r="H19" s="39"/>
      <c r="I19" s="39"/>
      <c r="J19" s="39"/>
      <c r="K19" s="39"/>
    </row>
    <row r="20" spans="1:13" s="19" customFormat="1" x14ac:dyDescent="0.2">
      <c r="A20" s="16" t="s">
        <v>113</v>
      </c>
      <c r="B20" s="123">
        <v>0.15132399999999999</v>
      </c>
      <c r="C20" s="123">
        <v>0.15387500000000001</v>
      </c>
      <c r="D20" s="123">
        <v>0.14767</v>
      </c>
      <c r="E20" s="123">
        <v>0.14774899999999999</v>
      </c>
      <c r="F20" s="150">
        <v>0.142544</v>
      </c>
      <c r="G20" s="39"/>
      <c r="H20" s="39"/>
      <c r="I20" s="39"/>
      <c r="J20" s="39"/>
      <c r="K20" s="39"/>
    </row>
    <row r="21" spans="1:13" x14ac:dyDescent="0.2">
      <c r="B21" s="112"/>
      <c r="C21" s="112"/>
      <c r="D21" s="112"/>
      <c r="E21" s="112"/>
      <c r="F21" s="112"/>
      <c r="G21" s="112"/>
      <c r="H21" s="112"/>
      <c r="I21" s="112"/>
      <c r="J21" s="112"/>
      <c r="K21" s="112"/>
    </row>
    <row r="22" spans="1:13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</row>
    <row r="23" spans="1:13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</row>
    <row r="24" spans="1:13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</row>
    <row r="25" spans="1:13" s="46" customFormat="1" x14ac:dyDescent="0.2">
      <c r="B25" s="61"/>
      <c r="C25" s="61"/>
      <c r="D25" s="61"/>
      <c r="E25" s="61"/>
      <c r="F25" s="61"/>
      <c r="G25" s="61"/>
      <c r="H25" s="61"/>
      <c r="I25" s="61"/>
      <c r="J25" s="61"/>
      <c r="K25" s="61"/>
    </row>
    <row r="26" spans="1:13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</row>
    <row r="27" spans="1:13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</row>
    <row r="28" spans="1:13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</row>
    <row r="29" spans="1:13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</row>
    <row r="30" spans="1:13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</row>
    <row r="31" spans="1:13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</row>
    <row r="32" spans="1:13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</row>
    <row r="33" spans="2:11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</row>
    <row r="34" spans="2:11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</row>
    <row r="35" spans="2:11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</row>
    <row r="36" spans="2:11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</row>
    <row r="37" spans="2:11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</row>
    <row r="38" spans="2:11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</row>
    <row r="39" spans="2:11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</row>
    <row r="40" spans="2:11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</row>
    <row r="41" spans="2:11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</row>
    <row r="42" spans="2:11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</row>
    <row r="43" spans="2:11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</row>
    <row r="44" spans="2:11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</row>
    <row r="45" spans="2:11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</row>
    <row r="46" spans="2:11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</row>
    <row r="47" spans="2:11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</row>
    <row r="48" spans="2:11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</row>
    <row r="49" spans="2:11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</row>
    <row r="50" spans="2:11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</row>
    <row r="51" spans="2:11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</row>
    <row r="52" spans="2:11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</row>
    <row r="53" spans="2:11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</row>
    <row r="54" spans="2:11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</row>
    <row r="55" spans="2:11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</row>
    <row r="56" spans="2:11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</row>
    <row r="57" spans="2:11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</row>
    <row r="58" spans="2:11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</row>
    <row r="59" spans="2:11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</row>
    <row r="60" spans="2:11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</row>
    <row r="61" spans="2:11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</row>
    <row r="62" spans="2:11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</row>
    <row r="63" spans="2:11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</row>
    <row r="64" spans="2:11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</row>
    <row r="65" spans="2:11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</row>
    <row r="66" spans="2:11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</row>
    <row r="67" spans="2:11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</row>
    <row r="68" spans="2:11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</row>
    <row r="69" spans="2:11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</row>
    <row r="70" spans="2:11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</row>
    <row r="71" spans="2:11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</row>
    <row r="72" spans="2:11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</row>
    <row r="73" spans="2:11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</row>
    <row r="74" spans="2:11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</row>
    <row r="75" spans="2:11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</row>
    <row r="76" spans="2:11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</row>
    <row r="77" spans="2:11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</row>
    <row r="78" spans="2:11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</row>
    <row r="79" spans="2:11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</row>
    <row r="80" spans="2:11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</row>
    <row r="81" spans="2:11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</row>
    <row r="82" spans="2:11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</row>
    <row r="83" spans="2:11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</row>
    <row r="84" spans="2:11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</row>
    <row r="85" spans="2:11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</row>
    <row r="86" spans="2:11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</row>
    <row r="87" spans="2:11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</row>
    <row r="88" spans="2:11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</row>
    <row r="89" spans="2:11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</row>
    <row r="90" spans="2:11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</row>
    <row r="91" spans="2:11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</row>
    <row r="92" spans="2:11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</row>
    <row r="93" spans="2:11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</row>
    <row r="94" spans="2:11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</row>
    <row r="95" spans="2:11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</row>
    <row r="96" spans="2:11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</row>
    <row r="97" spans="2:11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</row>
    <row r="98" spans="2:11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</row>
    <row r="99" spans="2:11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</row>
    <row r="100" spans="2:11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</row>
    <row r="101" spans="2:11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</row>
    <row r="102" spans="2:11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</row>
    <row r="103" spans="2:11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</row>
    <row r="104" spans="2:11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</row>
    <row r="105" spans="2:11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</row>
    <row r="106" spans="2:11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</row>
    <row r="107" spans="2:11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</row>
    <row r="108" spans="2:11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</row>
    <row r="109" spans="2:11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</row>
    <row r="110" spans="2:11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</row>
    <row r="111" spans="2:11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</row>
    <row r="112" spans="2:11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</row>
    <row r="113" spans="2:11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</row>
    <row r="114" spans="2:11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</row>
    <row r="115" spans="2:11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</row>
    <row r="116" spans="2:11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</row>
    <row r="117" spans="2:11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</row>
    <row r="118" spans="2:11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</row>
    <row r="119" spans="2:11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</row>
    <row r="120" spans="2:11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</row>
    <row r="121" spans="2:11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</row>
    <row r="122" spans="2:11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</row>
    <row r="123" spans="2:11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</row>
    <row r="124" spans="2:11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</row>
    <row r="125" spans="2:11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</row>
    <row r="126" spans="2:11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</row>
    <row r="127" spans="2:11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</row>
    <row r="128" spans="2:11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</row>
    <row r="129" spans="2:11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</row>
    <row r="130" spans="2:11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</row>
    <row r="131" spans="2:11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</row>
    <row r="132" spans="2:11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</row>
    <row r="133" spans="2:11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</row>
    <row r="134" spans="2:11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</row>
    <row r="135" spans="2:11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</row>
    <row r="136" spans="2:11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</row>
    <row r="137" spans="2:11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</row>
    <row r="138" spans="2:11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</row>
    <row r="139" spans="2:11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</row>
    <row r="140" spans="2:11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</row>
    <row r="141" spans="2:11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</row>
    <row r="142" spans="2:11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</row>
    <row r="143" spans="2:11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</row>
    <row r="144" spans="2:11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</row>
    <row r="145" spans="2:11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</row>
    <row r="146" spans="2:11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</row>
    <row r="147" spans="2:11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</row>
    <row r="148" spans="2:11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</row>
    <row r="149" spans="2:11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</row>
    <row r="150" spans="2:11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</row>
    <row r="151" spans="2:11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</row>
    <row r="152" spans="2:11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</row>
    <row r="153" spans="2:11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</row>
    <row r="154" spans="2:11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</row>
    <row r="155" spans="2:11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</row>
    <row r="156" spans="2:11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</row>
    <row r="157" spans="2:11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</row>
    <row r="158" spans="2:11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</row>
    <row r="159" spans="2:11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</row>
    <row r="160" spans="2:11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</row>
    <row r="161" spans="2:11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</row>
    <row r="162" spans="2:11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</row>
    <row r="163" spans="2:11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</row>
    <row r="164" spans="2:11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</row>
    <row r="165" spans="2:11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</row>
    <row r="166" spans="2:11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</row>
    <row r="167" spans="2:11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</row>
    <row r="168" spans="2:11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</row>
    <row r="169" spans="2:11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</row>
    <row r="170" spans="2:11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</row>
    <row r="171" spans="2:11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</row>
    <row r="172" spans="2:11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</row>
    <row r="173" spans="2:11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</row>
    <row r="174" spans="2:11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</row>
    <row r="175" spans="2:11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</row>
    <row r="176" spans="2:11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</row>
    <row r="177" spans="2:11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</row>
    <row r="178" spans="2:11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</row>
    <row r="179" spans="2:11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</row>
    <row r="180" spans="2:11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</row>
    <row r="181" spans="2:11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</row>
    <row r="182" spans="2:11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</row>
    <row r="183" spans="2:11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</row>
    <row r="184" spans="2:11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</row>
    <row r="185" spans="2:11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</row>
    <row r="186" spans="2:11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</row>
    <row r="187" spans="2:11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</row>
    <row r="188" spans="2:11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</row>
    <row r="189" spans="2:11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</row>
    <row r="190" spans="2:11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</row>
    <row r="191" spans="2:11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</row>
    <row r="192" spans="2:11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</row>
    <row r="193" spans="2:11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</row>
    <row r="194" spans="2:11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</row>
    <row r="195" spans="2:11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</row>
    <row r="196" spans="2:11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</row>
    <row r="197" spans="2:11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</row>
    <row r="198" spans="2:11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</row>
    <row r="199" spans="2:11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</row>
    <row r="200" spans="2:11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</row>
    <row r="201" spans="2:11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</row>
    <row r="202" spans="2:11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</row>
    <row r="203" spans="2:11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</row>
    <row r="204" spans="2:11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</row>
    <row r="205" spans="2:11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</row>
    <row r="206" spans="2:11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</row>
    <row r="207" spans="2:11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</row>
    <row r="208" spans="2:11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</row>
    <row r="209" spans="2:11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</row>
    <row r="210" spans="2:11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</row>
    <row r="211" spans="2:11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</row>
    <row r="212" spans="2:11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</row>
    <row r="213" spans="2:11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</row>
    <row r="214" spans="2:11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</row>
    <row r="215" spans="2:11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</row>
    <row r="216" spans="2:11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</row>
    <row r="217" spans="2:11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</row>
    <row r="218" spans="2:11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</row>
    <row r="219" spans="2:11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</row>
    <row r="220" spans="2:11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</row>
    <row r="221" spans="2:11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</row>
    <row r="222" spans="2:11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</row>
    <row r="223" spans="2:11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</row>
    <row r="224" spans="2:11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</row>
    <row r="225" spans="2:11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</row>
    <row r="226" spans="2:11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</row>
    <row r="227" spans="2:11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</row>
    <row r="228" spans="2:11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</row>
    <row r="229" spans="2:11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</row>
    <row r="230" spans="2:11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</row>
    <row r="231" spans="2:11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</row>
    <row r="232" spans="2:11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</row>
    <row r="233" spans="2:11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</row>
    <row r="234" spans="2:11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</row>
    <row r="235" spans="2:11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</row>
    <row r="236" spans="2:11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</row>
    <row r="237" spans="2:11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</row>
    <row r="238" spans="2:11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</row>
    <row r="239" spans="2:11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</row>
    <row r="240" spans="2:11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</row>
    <row r="241" spans="2:11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</row>
    <row r="242" spans="2:11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</row>
    <row r="243" spans="2:11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</row>
    <row r="244" spans="2:11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</row>
    <row r="245" spans="2:11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</row>
    <row r="246" spans="2:11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</row>
    <row r="247" spans="2:11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</row>
  </sheetData>
  <mergeCells count="1">
    <mergeCell ref="A2:F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indexed="48"/>
    <outlinePr applyStyles="1" summaryBelow="0"/>
    <pageSetUpPr fitToPage="1"/>
  </sheetPr>
  <dimension ref="A2:S247"/>
  <sheetViews>
    <sheetView workbookViewId="0">
      <selection activeCell="D4" sqref="D4"/>
    </sheetView>
  </sheetViews>
  <sheetFormatPr defaultRowHeight="12.75" x14ac:dyDescent="0.2"/>
  <cols>
    <col min="1" max="1" width="77.28515625" style="92" bestFit="1" customWidth="1"/>
    <col min="2" max="2" width="20" style="92" customWidth="1"/>
    <col min="3" max="3" width="20.85546875" style="92" customWidth="1"/>
    <col min="4" max="4" width="11.42578125" style="92" bestFit="1" customWidth="1"/>
    <col min="5" max="16384" width="9.140625" style="92"/>
  </cols>
  <sheetData>
    <row r="2" spans="1:19" ht="54.75" customHeight="1" x14ac:dyDescent="0.3">
      <c r="A2" s="4" t="str">
        <f>"Державний та гарантований державою борг України
за станом на " &amp; TEXT(DREPORTDATE,"dd.MM.yyyy")&amp;" 
(за видами відсоткових ставок)"</f>
        <v>Державний та гарантований державою борг України
за станом на 30.04.2016 
(за видами відсоткових ставок)</v>
      </c>
      <c r="B2" s="3"/>
      <c r="C2" s="3"/>
      <c r="D2" s="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9" x14ac:dyDescent="0.2">
      <c r="A3" s="2"/>
      <c r="B3" s="2"/>
      <c r="C3" s="2"/>
      <c r="D3" s="2"/>
    </row>
    <row r="4" spans="1:19" s="29" customFormat="1" x14ac:dyDescent="0.2">
      <c r="D4" s="29" t="str">
        <f>VALVAL</f>
        <v>млн. одиниць</v>
      </c>
    </row>
    <row r="5" spans="1:19" s="27" customFormat="1" x14ac:dyDescent="0.2">
      <c r="A5" s="63"/>
      <c r="B5" s="198" t="s">
        <v>173</v>
      </c>
      <c r="C5" s="198" t="s">
        <v>3</v>
      </c>
      <c r="D5" s="198" t="s">
        <v>68</v>
      </c>
    </row>
    <row r="6" spans="1:19" s="174" customFormat="1" ht="15.75" x14ac:dyDescent="0.2">
      <c r="A6" s="210" t="s">
        <v>172</v>
      </c>
      <c r="B6" s="178">
        <f t="shared" ref="B6:D6" si="0">SUM(B$7+ B$8)</f>
        <v>67090.705344240007</v>
      </c>
      <c r="C6" s="178">
        <f t="shared" si="0"/>
        <v>1689781.9286986501</v>
      </c>
      <c r="D6" s="218">
        <f t="shared" si="0"/>
        <v>1</v>
      </c>
    </row>
    <row r="7" spans="1:19" s="165" customFormat="1" ht="14.25" x14ac:dyDescent="0.2">
      <c r="A7" s="221" t="s">
        <v>82</v>
      </c>
      <c r="B7" s="23">
        <v>21391.232744419998</v>
      </c>
      <c r="C7" s="23">
        <v>538770.88247184001</v>
      </c>
      <c r="D7" s="74">
        <v>0.31884000000000001</v>
      </c>
    </row>
    <row r="8" spans="1:19" s="165" customFormat="1" ht="14.25" x14ac:dyDescent="0.2">
      <c r="A8" s="221" t="s">
        <v>87</v>
      </c>
      <c r="B8" s="23">
        <v>45699.472599820001</v>
      </c>
      <c r="C8" s="23">
        <v>1151011.04622681</v>
      </c>
      <c r="D8" s="74">
        <v>0.68115999999999999</v>
      </c>
    </row>
    <row r="9" spans="1:19" x14ac:dyDescent="0.2">
      <c r="B9" s="105"/>
      <c r="C9" s="105"/>
      <c r="D9" s="105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9" x14ac:dyDescent="0.2">
      <c r="B10" s="105"/>
      <c r="C10" s="105"/>
      <c r="D10" s="105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</row>
    <row r="11" spans="1:19" x14ac:dyDescent="0.2">
      <c r="B11" s="105"/>
      <c r="C11" s="105"/>
      <c r="D11" s="105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</row>
    <row r="12" spans="1:19" x14ac:dyDescent="0.2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</row>
    <row r="13" spans="1:19" x14ac:dyDescent="0.2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</row>
    <row r="14" spans="1:19" x14ac:dyDescent="0.2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</row>
    <row r="15" spans="1:19" x14ac:dyDescent="0.2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</row>
    <row r="16" spans="1:19" x14ac:dyDescent="0.2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</row>
    <row r="17" spans="2:17" x14ac:dyDescent="0.2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</row>
    <row r="18" spans="2:17" x14ac:dyDescent="0.2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</row>
    <row r="19" spans="2:17" x14ac:dyDescent="0.2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</row>
    <row r="20" spans="2:17" x14ac:dyDescent="0.2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</row>
    <row r="21" spans="2:17" x14ac:dyDescent="0.2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</row>
    <row r="22" spans="2:17" x14ac:dyDescent="0.2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</row>
    <row r="23" spans="2:17" x14ac:dyDescent="0.2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</row>
    <row r="24" spans="2:17" x14ac:dyDescent="0.2"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</row>
    <row r="25" spans="2:17" x14ac:dyDescent="0.2"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</row>
    <row r="26" spans="2:17" x14ac:dyDescent="0.2"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</row>
    <row r="27" spans="2:17" x14ac:dyDescent="0.2"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</row>
    <row r="28" spans="2:17" x14ac:dyDescent="0.2"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</row>
    <row r="29" spans="2:17" x14ac:dyDescent="0.2"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</row>
    <row r="30" spans="2:17" x14ac:dyDescent="0.2"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</row>
    <row r="31" spans="2:17" x14ac:dyDescent="0.2"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</row>
    <row r="32" spans="2:17" x14ac:dyDescent="0.2"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</row>
    <row r="33" spans="2:17" x14ac:dyDescent="0.2"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</row>
    <row r="34" spans="2:17" x14ac:dyDescent="0.2"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</row>
    <row r="35" spans="2:17" x14ac:dyDescent="0.2"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</row>
    <row r="36" spans="2:17" x14ac:dyDescent="0.2"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</row>
    <row r="37" spans="2:17" x14ac:dyDescent="0.2"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</row>
    <row r="38" spans="2:17" x14ac:dyDescent="0.2"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</row>
    <row r="39" spans="2:17" x14ac:dyDescent="0.2"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</row>
    <row r="40" spans="2:17" x14ac:dyDescent="0.2"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</row>
    <row r="41" spans="2:17" x14ac:dyDescent="0.2"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</row>
    <row r="42" spans="2:17" x14ac:dyDescent="0.2"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</row>
    <row r="43" spans="2:17" x14ac:dyDescent="0.2"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</row>
    <row r="44" spans="2:17" x14ac:dyDescent="0.2"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</row>
    <row r="45" spans="2:17" x14ac:dyDescent="0.2"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</row>
    <row r="46" spans="2:17" x14ac:dyDescent="0.2"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</row>
    <row r="47" spans="2:17" x14ac:dyDescent="0.2"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</row>
    <row r="48" spans="2:17" x14ac:dyDescent="0.2"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</row>
    <row r="49" spans="2:17" x14ac:dyDescent="0.2"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</row>
    <row r="50" spans="2:17" x14ac:dyDescent="0.2"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</row>
    <row r="51" spans="2:17" x14ac:dyDescent="0.2"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</row>
    <row r="52" spans="2:17" x14ac:dyDescent="0.2"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</row>
    <row r="53" spans="2:17" x14ac:dyDescent="0.2"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</row>
    <row r="54" spans="2:17" x14ac:dyDescent="0.2"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</row>
    <row r="55" spans="2:17" x14ac:dyDescent="0.2"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</row>
    <row r="56" spans="2:17" x14ac:dyDescent="0.2"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</row>
    <row r="57" spans="2:17" x14ac:dyDescent="0.2"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</row>
    <row r="58" spans="2:17" x14ac:dyDescent="0.2"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</row>
    <row r="59" spans="2:17" x14ac:dyDescent="0.2"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</row>
    <row r="60" spans="2:17" x14ac:dyDescent="0.2"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</row>
    <row r="61" spans="2:17" x14ac:dyDescent="0.2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</row>
    <row r="62" spans="2:17" x14ac:dyDescent="0.2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</row>
    <row r="63" spans="2:17" x14ac:dyDescent="0.2"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</row>
    <row r="64" spans="2:17" x14ac:dyDescent="0.2"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</row>
    <row r="65" spans="2:17" x14ac:dyDescent="0.2"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</row>
    <row r="66" spans="2:17" x14ac:dyDescent="0.2"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</row>
    <row r="67" spans="2:17" x14ac:dyDescent="0.2"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</row>
    <row r="68" spans="2:17" x14ac:dyDescent="0.2"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</row>
    <row r="69" spans="2:17" x14ac:dyDescent="0.2"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</row>
    <row r="70" spans="2:17" x14ac:dyDescent="0.2"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</row>
    <row r="71" spans="2:17" x14ac:dyDescent="0.2"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</row>
    <row r="72" spans="2:17" x14ac:dyDescent="0.2"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</row>
    <row r="73" spans="2:17" x14ac:dyDescent="0.2"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</row>
    <row r="74" spans="2:17" x14ac:dyDescent="0.2"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</row>
    <row r="75" spans="2:17" x14ac:dyDescent="0.2"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</row>
    <row r="76" spans="2:17" x14ac:dyDescent="0.2"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</row>
    <row r="77" spans="2:17" x14ac:dyDescent="0.2"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</row>
    <row r="78" spans="2:17" x14ac:dyDescent="0.2"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</row>
    <row r="79" spans="2:17" x14ac:dyDescent="0.2"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</row>
    <row r="80" spans="2:17" x14ac:dyDescent="0.2"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</row>
    <row r="81" spans="2:17" x14ac:dyDescent="0.2"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</row>
    <row r="82" spans="2:17" x14ac:dyDescent="0.2"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</row>
    <row r="83" spans="2:17" x14ac:dyDescent="0.2"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</row>
    <row r="84" spans="2:17" x14ac:dyDescent="0.2"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</row>
    <row r="85" spans="2:17" x14ac:dyDescent="0.2"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</row>
    <row r="86" spans="2:17" x14ac:dyDescent="0.2"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</row>
    <row r="87" spans="2:17" x14ac:dyDescent="0.2"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</row>
    <row r="88" spans="2:17" x14ac:dyDescent="0.2"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</row>
    <row r="89" spans="2:17" x14ac:dyDescent="0.2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</row>
    <row r="90" spans="2:17" x14ac:dyDescent="0.2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</row>
    <row r="91" spans="2:17" x14ac:dyDescent="0.2"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</row>
    <row r="92" spans="2:17" x14ac:dyDescent="0.2"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</row>
    <row r="93" spans="2:17" x14ac:dyDescent="0.2"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</row>
    <row r="94" spans="2:17" x14ac:dyDescent="0.2"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</row>
    <row r="95" spans="2:17" x14ac:dyDescent="0.2"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</row>
    <row r="96" spans="2:17" x14ac:dyDescent="0.2"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</row>
    <row r="97" spans="2:17" x14ac:dyDescent="0.2"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</row>
    <row r="98" spans="2:17" x14ac:dyDescent="0.2"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</row>
    <row r="99" spans="2:17" x14ac:dyDescent="0.2"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</row>
    <row r="100" spans="2:17" x14ac:dyDescent="0.2"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</row>
    <row r="101" spans="2:17" x14ac:dyDescent="0.2"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</row>
    <row r="102" spans="2:17" x14ac:dyDescent="0.2"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</row>
    <row r="103" spans="2:17" x14ac:dyDescent="0.2"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</row>
    <row r="104" spans="2:17" x14ac:dyDescent="0.2"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</row>
    <row r="105" spans="2:17" x14ac:dyDescent="0.2"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</row>
    <row r="106" spans="2:17" x14ac:dyDescent="0.2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</row>
    <row r="107" spans="2:17" x14ac:dyDescent="0.2"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</row>
    <row r="108" spans="2:17" x14ac:dyDescent="0.2"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</row>
    <row r="109" spans="2:17" x14ac:dyDescent="0.2"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</row>
    <row r="110" spans="2:17" x14ac:dyDescent="0.2"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</row>
    <row r="111" spans="2:17" x14ac:dyDescent="0.2"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</row>
    <row r="112" spans="2:17" x14ac:dyDescent="0.2"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</row>
    <row r="113" spans="2:17" x14ac:dyDescent="0.2"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</row>
    <row r="114" spans="2:17" x14ac:dyDescent="0.2"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</row>
    <row r="115" spans="2:17" x14ac:dyDescent="0.2"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</row>
    <row r="116" spans="2:17" x14ac:dyDescent="0.2"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</row>
    <row r="117" spans="2:17" x14ac:dyDescent="0.2"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</row>
    <row r="118" spans="2:17" x14ac:dyDescent="0.2"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</row>
    <row r="119" spans="2:17" x14ac:dyDescent="0.2"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</row>
    <row r="120" spans="2:17" x14ac:dyDescent="0.2"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</row>
    <row r="121" spans="2:17" x14ac:dyDescent="0.2"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</row>
    <row r="122" spans="2:17" x14ac:dyDescent="0.2"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</row>
    <row r="123" spans="2:17" x14ac:dyDescent="0.2"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</row>
    <row r="124" spans="2:17" x14ac:dyDescent="0.2"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</row>
    <row r="125" spans="2:17" x14ac:dyDescent="0.2"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</row>
    <row r="126" spans="2:17" x14ac:dyDescent="0.2"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</row>
    <row r="127" spans="2:17" x14ac:dyDescent="0.2"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</row>
    <row r="128" spans="2:17" x14ac:dyDescent="0.2"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</row>
    <row r="129" spans="2:17" x14ac:dyDescent="0.2"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</row>
    <row r="130" spans="2:17" x14ac:dyDescent="0.2"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</row>
    <row r="131" spans="2:17" x14ac:dyDescent="0.2"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</row>
    <row r="132" spans="2:17" x14ac:dyDescent="0.2"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</row>
    <row r="133" spans="2:17" x14ac:dyDescent="0.2"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</row>
    <row r="134" spans="2:17" x14ac:dyDescent="0.2"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</row>
    <row r="135" spans="2:17" x14ac:dyDescent="0.2"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</row>
    <row r="136" spans="2:17" x14ac:dyDescent="0.2"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</row>
    <row r="137" spans="2:17" x14ac:dyDescent="0.2"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</row>
    <row r="138" spans="2:17" x14ac:dyDescent="0.2"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</row>
    <row r="139" spans="2:17" x14ac:dyDescent="0.2"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</row>
    <row r="140" spans="2:17" x14ac:dyDescent="0.2"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</row>
    <row r="141" spans="2:17" x14ac:dyDescent="0.2"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</row>
    <row r="142" spans="2:17" x14ac:dyDescent="0.2"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</row>
    <row r="143" spans="2:17" x14ac:dyDescent="0.2"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</row>
    <row r="144" spans="2:17" x14ac:dyDescent="0.2"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</row>
    <row r="145" spans="2:17" x14ac:dyDescent="0.2"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</row>
    <row r="146" spans="2:17" x14ac:dyDescent="0.2"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</row>
    <row r="147" spans="2:17" x14ac:dyDescent="0.2"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</row>
    <row r="148" spans="2:17" x14ac:dyDescent="0.2"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</row>
    <row r="149" spans="2:17" x14ac:dyDescent="0.2"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</row>
    <row r="150" spans="2:17" x14ac:dyDescent="0.2"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</row>
    <row r="151" spans="2:17" x14ac:dyDescent="0.2"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</row>
    <row r="152" spans="2:17" x14ac:dyDescent="0.2"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</row>
    <row r="153" spans="2:17" x14ac:dyDescent="0.2"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</row>
    <row r="154" spans="2:17" x14ac:dyDescent="0.2"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</row>
    <row r="155" spans="2:17" x14ac:dyDescent="0.2"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</row>
    <row r="156" spans="2:17" x14ac:dyDescent="0.2"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</row>
    <row r="157" spans="2:17" x14ac:dyDescent="0.2"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</row>
    <row r="158" spans="2:17" x14ac:dyDescent="0.2"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</row>
    <row r="159" spans="2:17" x14ac:dyDescent="0.2"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</row>
    <row r="160" spans="2:17" x14ac:dyDescent="0.2"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</row>
    <row r="161" spans="2:17" x14ac:dyDescent="0.2"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</row>
    <row r="162" spans="2:17" x14ac:dyDescent="0.2"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</row>
    <row r="163" spans="2:17" x14ac:dyDescent="0.2"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</row>
    <row r="164" spans="2:17" x14ac:dyDescent="0.2"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</row>
    <row r="165" spans="2:17" x14ac:dyDescent="0.2"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</row>
    <row r="166" spans="2:17" x14ac:dyDescent="0.2"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</row>
    <row r="167" spans="2:17" x14ac:dyDescent="0.2"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</row>
    <row r="168" spans="2:17" x14ac:dyDescent="0.2"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</row>
    <row r="169" spans="2:17" x14ac:dyDescent="0.2"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</row>
    <row r="170" spans="2:17" x14ac:dyDescent="0.2"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</row>
    <row r="171" spans="2:17" x14ac:dyDescent="0.2"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</row>
    <row r="172" spans="2:17" x14ac:dyDescent="0.2"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</row>
    <row r="173" spans="2:17" x14ac:dyDescent="0.2"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</row>
    <row r="174" spans="2:17" x14ac:dyDescent="0.2"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</row>
    <row r="175" spans="2:17" x14ac:dyDescent="0.2"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</row>
    <row r="176" spans="2:17" x14ac:dyDescent="0.2"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</row>
    <row r="177" spans="2:17" x14ac:dyDescent="0.2"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</row>
    <row r="178" spans="2:17" x14ac:dyDescent="0.2"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</row>
    <row r="179" spans="2:17" x14ac:dyDescent="0.2"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</row>
    <row r="180" spans="2:17" x14ac:dyDescent="0.2"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</row>
    <row r="181" spans="2:17" x14ac:dyDescent="0.2"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</row>
    <row r="182" spans="2:17" x14ac:dyDescent="0.2"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</row>
    <row r="183" spans="2:17" x14ac:dyDescent="0.2"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</row>
    <row r="184" spans="2:17" x14ac:dyDescent="0.2"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</row>
    <row r="185" spans="2:17" x14ac:dyDescent="0.2"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</row>
    <row r="186" spans="2:17" x14ac:dyDescent="0.2"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</row>
    <row r="187" spans="2:17" x14ac:dyDescent="0.2"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</row>
    <row r="188" spans="2:17" x14ac:dyDescent="0.2"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</row>
    <row r="189" spans="2:17" x14ac:dyDescent="0.2"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</row>
    <row r="190" spans="2:17" x14ac:dyDescent="0.2"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</row>
    <row r="191" spans="2:17" x14ac:dyDescent="0.2"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</row>
    <row r="192" spans="2:17" x14ac:dyDescent="0.2"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</row>
    <row r="193" spans="2:17" x14ac:dyDescent="0.2"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</row>
    <row r="194" spans="2:17" x14ac:dyDescent="0.2"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</row>
    <row r="195" spans="2:17" x14ac:dyDescent="0.2"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</row>
    <row r="196" spans="2:17" x14ac:dyDescent="0.2"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</row>
    <row r="197" spans="2:17" x14ac:dyDescent="0.2"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</row>
    <row r="198" spans="2:17" x14ac:dyDescent="0.2"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</row>
    <row r="199" spans="2:17" x14ac:dyDescent="0.2"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</row>
    <row r="200" spans="2:17" x14ac:dyDescent="0.2"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</row>
    <row r="201" spans="2:17" x14ac:dyDescent="0.2"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</row>
    <row r="202" spans="2:17" x14ac:dyDescent="0.2"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</row>
    <row r="203" spans="2:17" x14ac:dyDescent="0.2"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</row>
    <row r="204" spans="2:17" x14ac:dyDescent="0.2"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</row>
    <row r="205" spans="2:17" x14ac:dyDescent="0.2"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</row>
    <row r="206" spans="2:17" x14ac:dyDescent="0.2"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</row>
    <row r="207" spans="2:17" x14ac:dyDescent="0.2"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</row>
    <row r="208" spans="2:17" x14ac:dyDescent="0.2"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</row>
    <row r="209" spans="2:17" x14ac:dyDescent="0.2"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</row>
    <row r="210" spans="2:17" x14ac:dyDescent="0.2"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</row>
    <row r="211" spans="2:17" x14ac:dyDescent="0.2"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</row>
    <row r="212" spans="2:17" x14ac:dyDescent="0.2"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</row>
    <row r="213" spans="2:17" x14ac:dyDescent="0.2"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</row>
    <row r="214" spans="2:17" x14ac:dyDescent="0.2"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</row>
    <row r="215" spans="2:17" x14ac:dyDescent="0.2"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</row>
    <row r="216" spans="2:17" x14ac:dyDescent="0.2"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</row>
    <row r="217" spans="2:17" x14ac:dyDescent="0.2"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</row>
    <row r="218" spans="2:17" x14ac:dyDescent="0.2"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</row>
    <row r="219" spans="2:17" x14ac:dyDescent="0.2"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</row>
    <row r="220" spans="2:17" x14ac:dyDescent="0.2"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</row>
    <row r="221" spans="2:17" x14ac:dyDescent="0.2"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</row>
    <row r="222" spans="2:17" x14ac:dyDescent="0.2"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</row>
    <row r="223" spans="2:17" x14ac:dyDescent="0.2"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</row>
    <row r="224" spans="2:17" x14ac:dyDescent="0.2"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</row>
    <row r="225" spans="2:17" x14ac:dyDescent="0.2"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</row>
    <row r="226" spans="2:17" x14ac:dyDescent="0.2"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</row>
    <row r="227" spans="2:17" x14ac:dyDescent="0.2"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</row>
    <row r="228" spans="2:17" x14ac:dyDescent="0.2"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</row>
    <row r="229" spans="2:17" x14ac:dyDescent="0.2"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</row>
    <row r="230" spans="2:17" x14ac:dyDescent="0.2"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</row>
    <row r="231" spans="2:17" x14ac:dyDescent="0.2"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</row>
    <row r="232" spans="2:17" x14ac:dyDescent="0.2"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</row>
    <row r="233" spans="2:17" x14ac:dyDescent="0.2"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</row>
    <row r="234" spans="2:17" x14ac:dyDescent="0.2"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</row>
    <row r="235" spans="2:17" x14ac:dyDescent="0.2"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</row>
    <row r="236" spans="2:17" x14ac:dyDescent="0.2"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</row>
    <row r="237" spans="2:17" x14ac:dyDescent="0.2"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</row>
    <row r="238" spans="2:17" x14ac:dyDescent="0.2"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</row>
    <row r="239" spans="2:17" x14ac:dyDescent="0.2"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</row>
    <row r="240" spans="2:17" x14ac:dyDescent="0.2"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</row>
    <row r="241" spans="2:17" x14ac:dyDescent="0.2"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</row>
    <row r="242" spans="2:17" x14ac:dyDescent="0.2"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</row>
    <row r="243" spans="2:17" x14ac:dyDescent="0.2"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</row>
    <row r="244" spans="2:17" x14ac:dyDescent="0.2"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</row>
    <row r="245" spans="2:17" x14ac:dyDescent="0.2"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</row>
    <row r="246" spans="2:17" x14ac:dyDescent="0.2"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</row>
    <row r="247" spans="2:17" x14ac:dyDescent="0.2"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95F85084727864D943A1640386A6A57" ma:contentTypeVersion="9" ma:contentTypeDescription="Створення нового документа." ma:contentTypeScope="" ma:versionID="f735ecf815ac937e532e04e570f5c363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b60be84027587505665ece797e11c4db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cedc1b3-a6a6-4744-bb8f-c9b717f8a9c9">MFWF-347-91309</_dlc_DocId>
    <_dlc_DocIdUrl xmlns="acedc1b3-a6a6-4744-bb8f-c9b717f8a9c9">
      <Url>http://workflow/12000/12100/12130/_layouts/DocIdRedir.aspx?ID=MFWF-347-91309</Url>
      <Description>MFWF-347-91309</Description>
    </_dlc_DocIdUrl>
  </documentManagement>
</p:properties>
</file>

<file path=customXml/itemProps1.xml><?xml version="1.0" encoding="utf-8"?>
<ds:datastoreItem xmlns:ds="http://schemas.openxmlformats.org/officeDocument/2006/customXml" ds:itemID="{0F2D4721-6EA8-4856-B7F1-08B4CF5912CD}"/>
</file>

<file path=customXml/itemProps2.xml><?xml version="1.0" encoding="utf-8"?>
<ds:datastoreItem xmlns:ds="http://schemas.openxmlformats.org/officeDocument/2006/customXml" ds:itemID="{7600B789-AF1E-46DC-8C99-8F19D8E599C5}"/>
</file>

<file path=customXml/itemProps3.xml><?xml version="1.0" encoding="utf-8"?>
<ds:datastoreItem xmlns:ds="http://schemas.openxmlformats.org/officeDocument/2006/customXml" ds:itemID="{3B65E5DE-1504-4980-BEA8-146D87773DCD}"/>
</file>

<file path=customXml/itemProps4.xml><?xml version="1.0" encoding="utf-8"?>
<ds:datastoreItem xmlns:ds="http://schemas.openxmlformats.org/officeDocument/2006/customXml" ds:itemID="{5B3AB986-00CF-4086-A76B-AFD08B8C1A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Аркуші</vt:lpstr>
      </vt:variant>
      <vt:variant>
        <vt:i4>37</vt:i4>
      </vt:variant>
      <vt:variant>
        <vt:lpstr>Діаграми</vt:lpstr>
      </vt:variant>
      <vt:variant>
        <vt:i4>25</vt:i4>
      </vt:variant>
      <vt:variant>
        <vt:lpstr>Іменовані діапазони</vt:lpstr>
      </vt:variant>
      <vt:variant>
        <vt:i4>72</vt:i4>
      </vt:variant>
    </vt:vector>
  </HeadingPairs>
  <TitlesOfParts>
    <vt:vector size="134" baseType="lpstr">
      <vt:lpstr>MTK2_UAH</vt:lpstr>
      <vt:lpstr>MTK2_USD</vt:lpstr>
      <vt:lpstr>DKT2</vt:lpstr>
      <vt:lpstr>MKT2_UAH</vt:lpstr>
      <vt:lpstr>MKT2_USD</vt:lpstr>
      <vt:lpstr>MT_ALL</vt:lpstr>
      <vt:lpstr>MTM_ALL</vt:lpstr>
      <vt:lpstr>MK_ALL</vt:lpstr>
      <vt:lpstr>SRATE_M</vt:lpstr>
      <vt:lpstr>SRATE</vt:lpstr>
      <vt:lpstr>RATE_M</vt:lpstr>
      <vt:lpstr>RATE</vt:lpstr>
      <vt:lpstr>RATE_CMP</vt:lpstr>
      <vt:lpstr>CUR_M</vt:lpstr>
      <vt:lpstr>CUR</vt:lpstr>
      <vt:lpstr>CUR_CMP</vt:lpstr>
      <vt:lpstr>CUR_M_EXT</vt:lpstr>
      <vt:lpstr>CUR_CMP_EXT</vt:lpstr>
      <vt:lpstr>DKT1</vt:lpstr>
      <vt:lpstr>DKR</vt:lpstr>
      <vt:lpstr>DKR2</vt:lpstr>
      <vt:lpstr>YT_ALL</vt:lpstr>
      <vt:lpstr>YTM_ALL</vt:lpstr>
      <vt:lpstr>YKM_ALL</vt:lpstr>
      <vt:lpstr>YK_ALL</vt:lpstr>
      <vt:lpstr>YKT2_UAH</vt:lpstr>
      <vt:lpstr>YKT2_USD</vt:lpstr>
      <vt:lpstr>KIND_CMP</vt:lpstr>
      <vt:lpstr>DTR</vt:lpstr>
      <vt:lpstr>DEBT_TERM</vt:lpstr>
      <vt:lpstr>K_ALL</vt:lpstr>
      <vt:lpstr>T_ALL</vt:lpstr>
      <vt:lpstr>YKT2_PRC</vt:lpstr>
      <vt:lpstr>TBL1</vt:lpstr>
      <vt:lpstr>DTK2</vt:lpstr>
      <vt:lpstr>DATA</vt:lpstr>
      <vt:lpstr>AVGRATE_DETAIL</vt:lpstr>
      <vt:lpstr>MK_UAHD</vt:lpstr>
      <vt:lpstr>MK_USDD</vt:lpstr>
      <vt:lpstr>K_ALLD</vt:lpstr>
      <vt:lpstr>T_ALLD</vt:lpstr>
      <vt:lpstr>MT_UAHD</vt:lpstr>
      <vt:lpstr>MT_USDD</vt:lpstr>
      <vt:lpstr>SRATED</vt:lpstr>
      <vt:lpstr>RATED</vt:lpstr>
      <vt:lpstr>RATEDS</vt:lpstr>
      <vt:lpstr>CURD</vt:lpstr>
      <vt:lpstr>CURDS</vt:lpstr>
      <vt:lpstr>DKRD</vt:lpstr>
      <vt:lpstr>DKR2DSTATE</vt:lpstr>
      <vt:lpstr>DKR2DGUAR</vt:lpstr>
      <vt:lpstr>YT_ALL_USD_D</vt:lpstr>
      <vt:lpstr>YT_ALL_UAH_D</vt:lpstr>
      <vt:lpstr>YT_ALL_PER_D</vt:lpstr>
      <vt:lpstr>YTM_ALL_UAH_D</vt:lpstr>
      <vt:lpstr>YTM_ALL_USD_D</vt:lpstr>
      <vt:lpstr>YKM_ALL_UAH_D</vt:lpstr>
      <vt:lpstr>YKM_ALL_USD_D</vt:lpstr>
      <vt:lpstr>KINDD</vt:lpstr>
      <vt:lpstr>DTRD</vt:lpstr>
      <vt:lpstr>DEBT_TERM1</vt:lpstr>
      <vt:lpstr>DEBT_TERM2</vt:lpstr>
      <vt:lpstr>AVGDTERM</vt:lpstr>
      <vt:lpstr>CK_05</vt:lpstr>
      <vt:lpstr>CK_05C6</vt:lpstr>
      <vt:lpstr>CK_05G6</vt:lpstr>
      <vt:lpstr>CKMDUAH</vt:lpstr>
      <vt:lpstr>CKMDUSD</vt:lpstr>
      <vt:lpstr>CKMPERC</vt:lpstr>
      <vt:lpstr>CKMUAH</vt:lpstr>
      <vt:lpstr>CKMUSD</vt:lpstr>
      <vt:lpstr>CUR_CMP1</vt:lpstr>
      <vt:lpstr>CUR_CMPD4</vt:lpstr>
      <vt:lpstr>CUR_CMPD5</vt:lpstr>
      <vt:lpstr>CUR_CMPEXT</vt:lpstr>
      <vt:lpstr>CUR_CMPEXTD4</vt:lpstr>
      <vt:lpstr>CUR_CMPEXTD5</vt:lpstr>
      <vt:lpstr>CUR_CMPEXTKD4</vt:lpstr>
      <vt:lpstr>CUR_CMPEXTKD5</vt:lpstr>
      <vt:lpstr>CUR_CMPEXTKIND</vt:lpstr>
      <vt:lpstr>CUR_CMPS1</vt:lpstr>
      <vt:lpstr>CUR_CMPS1D4</vt:lpstr>
      <vt:lpstr>CUR_CMPS1D5</vt:lpstr>
      <vt:lpstr>CUR_CMPS2</vt:lpstr>
      <vt:lpstr>CUR_CMPS2D4</vt:lpstr>
      <vt:lpstr>CUR_CMPS2D5</vt:lpstr>
      <vt:lpstr>CURNAME</vt:lpstr>
      <vt:lpstr>CURNAMECUR</vt:lpstr>
      <vt:lpstr>CURNAMEKIND</vt:lpstr>
      <vt:lpstr>DDELIMER</vt:lpstr>
      <vt:lpstr>DKRSTATE</vt:lpstr>
      <vt:lpstr>DKT</vt:lpstr>
      <vt:lpstr>DMLMLR</vt:lpstr>
      <vt:lpstr>DREPORTDATE</vt:lpstr>
      <vt:lpstr>DRUN</vt:lpstr>
      <vt:lpstr>DSESSION</vt:lpstr>
      <vt:lpstr>DT_05</vt:lpstr>
      <vt:lpstr>DTKYPERC</vt:lpstr>
      <vt:lpstr>DTKYUAH</vt:lpstr>
      <vt:lpstr>DTKYUSD</vt:lpstr>
      <vt:lpstr>DTMDUAH</vt:lpstr>
      <vt:lpstr>DTMDUSD</vt:lpstr>
      <vt:lpstr>DTMPERC</vt:lpstr>
      <vt:lpstr>DTMUAH</vt:lpstr>
      <vt:lpstr>DTMUSD</vt:lpstr>
      <vt:lpstr>DTR</vt:lpstr>
      <vt:lpstr>YK_ALL!DTYPERC</vt:lpstr>
      <vt:lpstr>DTYPERC</vt:lpstr>
      <vt:lpstr>YK_ALL!DTYUAH</vt:lpstr>
      <vt:lpstr>DTYUAH</vt:lpstr>
      <vt:lpstr>YK_ALL!DTYUSD</vt:lpstr>
      <vt:lpstr>DTYUSD</vt:lpstr>
      <vt:lpstr>KINDCMP</vt:lpstr>
      <vt:lpstr>KINDKMPD4</vt:lpstr>
      <vt:lpstr>KINDKMPD5</vt:lpstr>
      <vt:lpstr>RATEGROUPKIND</vt:lpstr>
      <vt:lpstr>RATEKIND</vt:lpstr>
      <vt:lpstr>RATENAMEALL</vt:lpstr>
      <vt:lpstr>RATENAMESTRUCT1</vt:lpstr>
      <vt:lpstr>RATENAMESTRUCT2</vt:lpstr>
      <vt:lpstr>RATENAMESTRUCTCMP</vt:lpstr>
      <vt:lpstr>RATENAMESTRUCTCMP2</vt:lpstr>
      <vt:lpstr>RCMP2D4</vt:lpstr>
      <vt:lpstr>RCMP2D5</vt:lpstr>
      <vt:lpstr>RCMPD4</vt:lpstr>
      <vt:lpstr>RCMPD5</vt:lpstr>
      <vt:lpstr>REPORT_REGIME</vt:lpstr>
      <vt:lpstr>SRATED</vt:lpstr>
      <vt:lpstr>VALUAH</vt:lpstr>
      <vt:lpstr>VALUSD</vt:lpstr>
      <vt:lpstr>VALVAL</vt:lpstr>
      <vt:lpstr>YKT2UAH</vt:lpstr>
      <vt:lpstr>YKT2USD</vt:lpstr>
      <vt:lpstr>YKT2UФР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Ярова Поліна Олександрівна</dc:creator>
  <cp:lastModifiedBy>Користувач Windows</cp:lastModifiedBy>
  <cp:lastPrinted>2016-05-25T11:41:37Z</cp:lastPrinted>
  <dcterms:created xsi:type="dcterms:W3CDTF">2016-05-25T11:08:30Z</dcterms:created>
  <dcterms:modified xsi:type="dcterms:W3CDTF">2016-05-25T11:41:57Z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8013d0bf-9286-41b7-bbab-51cb790250a7</vt:lpwstr>
  </property>
  <property fmtid="{D5CDD505-2E9C-101B-9397-08002B2CF9AE}" pid="3" name="ContentTypeId">
    <vt:lpwstr>0x010100795F85084727864D943A1640386A6A57</vt:lpwstr>
  </property>
</Properties>
</file>